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true" localSheetId="0" name="_xlnm._FilterDatabase" vbProcedure="false">Seeds!$A$1:$AF$1298</definedName>
    <definedName function="false" hidden="false" localSheetId="0" name="Z_00369552_6000_43FF_BBA7_4423557D29E7_.wvu.FilterData" vbProcedure="false">Seeds!$A$1:$AE$1298</definedName>
    <definedName function="false" hidden="false" localSheetId="0" name="Z_037D1B7A_8C52_4B89_B58D_8E9A96EBE03D_.wvu.FilterData" vbProcedure="false">Seeds!$A$1:$AD$1298</definedName>
    <definedName function="false" hidden="false" localSheetId="0" name="Z_043C8610_5734_407E_A3DC_D7FF9F7AA060_.wvu.FilterData" vbProcedure="false">Seeds!$A$1:$AD$1298</definedName>
    <definedName function="false" hidden="false" localSheetId="0" name="Z_05EFD65F_8FCE_4E06_91A6_3B232EB5A3C6_.wvu.FilterData" vbProcedure="false">Seeds!$A$1:$AD$1298</definedName>
    <definedName function="false" hidden="false" localSheetId="0" name="Z_0775F4E3_0617_40CC_B795_307D528E189F_.wvu.FilterData" vbProcedure="false">Seeds!$A$1:$AF$1298</definedName>
    <definedName function="false" hidden="false" localSheetId="0" name="Z_0A4CEB81_6434_4441_A0BD_D113F1E5BAFB_.wvu.FilterData" vbProcedure="false">Seeds!$A$1:$AD$1298</definedName>
    <definedName function="false" hidden="false" localSheetId="0" name="Z_0B71F6A9_4A4A_4131_9527_49217CF6246B_.wvu.FilterData" vbProcedure="false">Seeds!$A$1:$AD$1298</definedName>
    <definedName function="false" hidden="false" localSheetId="0" name="Z_0E8BA584_BC75_49FE_83EC_900FDF83C2DD_.wvu.FilterData" vbProcedure="false">Seeds!$B$1:$B$1298</definedName>
    <definedName function="false" hidden="false" localSheetId="0" name="Z_1346D842_BAA1_4B4D_B1FE_2C5F2CD7301B_.wvu.FilterData" vbProcedure="false">Seeds!$A$1:$AD$1298</definedName>
    <definedName function="false" hidden="false" localSheetId="0" name="Z_1699AF26_74FD_4616_969B_B4EA4F3930D5_.wvu.FilterData" vbProcedure="false">Seeds!$A$1:$AD$1298</definedName>
    <definedName function="false" hidden="false" localSheetId="0" name="Z_170BECD4_C575_4CD2_A78F_CA8CCEE9EA89_.wvu.FilterData" vbProcedure="false">Seeds!$A$1:$AD$1298</definedName>
    <definedName function="false" hidden="false" localSheetId="0" name="Z_2A23F43D_B902_4FF0_A304_57F84940ECF9_.wvu.FilterData" vbProcedure="false">Seeds!$S$315:$W$319</definedName>
    <definedName function="false" hidden="false" localSheetId="0" name="Z_2D7D77B5_038C_4DD5_BED3_82FF534516C6_.wvu.FilterData" vbProcedure="false">Seeds!$A$1:$AD$1298</definedName>
    <definedName function="false" hidden="false" localSheetId="0" name="Z_2DB63B74_970F_4424_AE18_893F8F765EF7_.wvu.FilterData" vbProcedure="false">Seeds!$A$1:$AD$1298</definedName>
    <definedName function="false" hidden="false" localSheetId="0" name="Z_2DE52198_469B_4921_BECE_F0CC289F2473_.wvu.FilterData" vbProcedure="false">Seeds!$AE$687</definedName>
    <definedName function="false" hidden="false" localSheetId="0" name="Z_34FA5F68_1EB9_40DE_8451_6C8158FCB63E_.wvu.FilterData" vbProcedure="false">Seeds!$A$1:$AD$1298</definedName>
    <definedName function="false" hidden="false" localSheetId="0" name="Z_37BDCC3D_58D2_472F_81D1_011D548A2E68_.wvu.FilterData" vbProcedure="false">Seeds!$A$1:$AF$1298</definedName>
    <definedName function="false" hidden="false" localSheetId="0" name="Z_404E5300_4560_4A17_8A87_B1334EDDA828_.wvu.FilterData" vbProcedure="false">Seeds!$A$1:$AE$1298</definedName>
    <definedName function="false" hidden="false" localSheetId="0" name="Z_414F33F5_CF34_4DC2_851F_EBBB405A612A_.wvu.FilterData" vbProcedure="false">Seeds!$J$1:$J$1298</definedName>
    <definedName function="false" hidden="false" localSheetId="0" name="Z_41D0B362_D004_43AE_AA10_B17461544731_.wvu.FilterData" vbProcedure="false">Seeds!$A$1:$AE$1298</definedName>
    <definedName function="false" hidden="false" localSheetId="0" name="Z_450A13B5_0479_4BEA_8F04_C01DD0569095_.wvu.FilterData" vbProcedure="false">Seeds!$A$1:$AD$1298</definedName>
    <definedName function="false" hidden="false" localSheetId="0" name="Z_479A0746_05B0_4B09_A3BE_4472444E79D6_.wvu.FilterData" vbProcedure="false">Seeds!$A$1:$AE$1298</definedName>
    <definedName function="false" hidden="false" localSheetId="0" name="Z_4EE56C03_CE1E_427A_B3A2_94F540882EE4_.wvu.FilterData" vbProcedure="false">Seeds!$A$1:$AF$1298</definedName>
    <definedName function="false" hidden="false" localSheetId="0" name="Z_52DB85D7_569E_4DE6_8FAA_437534A85B12_.wvu.FilterData" vbProcedure="false">Seeds!$A$1:$AD$1298</definedName>
    <definedName function="false" hidden="false" localSheetId="0" name="Z_58DF2F66_5E23_4558_8393_AD08B051C58D_.wvu.FilterData" vbProcedure="false">Seeds!$A$1:$AE$1298</definedName>
    <definedName function="false" hidden="false" localSheetId="0" name="Z_5A19B870_EA75_42C7_B8DF_44FA77DDAA36_.wvu.FilterData" vbProcedure="false">Seeds!$A$1:$AE$1298</definedName>
    <definedName function="false" hidden="false" localSheetId="0" name="Z_5D2EA548_F61B_40AC_B61B_8CB5922AB164_.wvu.FilterData" vbProcedure="false">Seeds!$A$1:$AE$1298</definedName>
    <definedName function="false" hidden="false" localSheetId="0" name="Z_61BD31B8_C025_4438_930B_99015C881234_.wvu.FilterData" vbProcedure="false">Seeds!$A$1:$AF$1298</definedName>
    <definedName function="false" hidden="false" localSheetId="0" name="Z_643AACE6_FD40_4353_9AD0_AC86320D2EFA_.wvu.FilterData" vbProcedure="false">Seeds!$A$1:$AD$1298</definedName>
    <definedName function="false" hidden="false" localSheetId="0" name="Z_67F7EA55_AED2_46F1_A585_3AC02140DD1E_.wvu.FilterData" vbProcedure="false">Seeds!$A$1:$AF$1298</definedName>
    <definedName function="false" hidden="false" localSheetId="0" name="Z_692C0BF1_FAEE_4B00_9CD5_BD25827D68C6_.wvu.FilterData" vbProcedure="false">Seeds!$A$1:$AF$1298</definedName>
    <definedName function="false" hidden="false" localSheetId="0" name="Z_6C01FB30_23EB_4ECA_B4D6_7AC0794FC525_.wvu.FilterData" vbProcedure="false">Seeds!$A$1:$AD$1298</definedName>
    <definedName function="false" hidden="false" localSheetId="0" name="Z_6D815D2E_FA9B_41B1_8AA9_D8D009B9A5B2_.wvu.FilterData" vbProcedure="false">Seeds!$A$1:$AD$1298</definedName>
    <definedName function="false" hidden="false" localSheetId="0" name="Z_6EC991BB_650D_4331_AC79_2B1BF91DECB9_.wvu.FilterData" vbProcedure="false">Seeds!$A$1:$AF$1298</definedName>
    <definedName function="false" hidden="false" localSheetId="0" name="Z_703FBB1B_BF97_4C9C_8FD4_5BF61DABBA91_.wvu.FilterData" vbProcedure="false">Seeds!$A$1:$AD$1298</definedName>
    <definedName function="false" hidden="false" localSheetId="0" name="Z_741CEBE1_AF39_4809_ADC6_D985E21016CF_.wvu.FilterData" vbProcedure="false">Seeds!$A$1:$AE$1298</definedName>
    <definedName function="false" hidden="false" localSheetId="0" name="Z_79253B63_CAAF_431D_83A5_73251EE376E6_.wvu.FilterData" vbProcedure="false">Seeds!$A$1:$AD$1298</definedName>
    <definedName function="false" hidden="false" localSheetId="0" name="Z_7AB3866D_BF78_4B03_BD8C_5F11EE4A5271_.wvu.FilterData" vbProcedure="false">Seeds!$A$1:$AD$1298</definedName>
    <definedName function="false" hidden="false" localSheetId="0" name="Z_7DED3609_BBEF_45A6_93DE_3A61AD32AE69_.wvu.FilterData" vbProcedure="false">Seeds!$A$1:$AD$1298</definedName>
    <definedName function="false" hidden="false" localSheetId="0" name="Z_7E58A14C_D6EC_4013_A98D_DF75D3D855E8_.wvu.FilterData" vbProcedure="false">Seeds!$A$1:$AD$1298</definedName>
    <definedName function="false" hidden="false" localSheetId="0" name="Z_7F22CC76_DB08_4A31_AC7F_7BF5E9BD817B_.wvu.FilterData" vbProcedure="false">Seeds!$A$1:$AE$1298</definedName>
    <definedName function="false" hidden="false" localSheetId="0" name="Z_850E5C96_E710_49C1_B646_F0F9D57F1CEB_.wvu.FilterData" vbProcedure="false">Seeds!$A$1:$AD$1298</definedName>
    <definedName function="false" hidden="false" localSheetId="0" name="Z_88B19766_15FB_4502_B99E_D362C51B3E6C_.wvu.FilterData" vbProcedure="false">Seeds!$A$1:$AE$1298</definedName>
    <definedName function="false" hidden="false" localSheetId="0" name="Z_896B95B8_465F_4B2B_BCDB_E0559B252E13_.wvu.FilterData" vbProcedure="false">Seeds!$A$1:$AE$1298</definedName>
    <definedName function="false" hidden="false" localSheetId="0" name="Z_8BED6925_B288_41E8_A83F_B7A8CBBA2DE3_.wvu.FilterData" vbProcedure="false">Seeds!$A$1:$AF$1298</definedName>
    <definedName function="false" hidden="false" localSheetId="0" name="Z_8D16B1F7_7A19_40DA_A9FF_DE143368AE7C_.wvu.FilterData" vbProcedure="false">Seeds!$A$1:$AD$1298</definedName>
    <definedName function="false" hidden="false" localSheetId="0" name="Z_9359ACFA_6752_445D_AC6A_E6221152AD6C_.wvu.FilterData" vbProcedure="false">Seeds!$A$1:$AD$1298</definedName>
    <definedName function="false" hidden="false" localSheetId="0" name="Z_9A67B2E3_B9DD_42E7_B7BA_DDE91EE2B665_.wvu.FilterData" vbProcedure="false">Seeds!$A$1:$AE$1298</definedName>
    <definedName function="false" hidden="false" localSheetId="0" name="Z_9C3C17C7_BFD5_4056_9D38_1055C51F5F94_.wvu.FilterData" vbProcedure="false">Seeds!$A$1:$AD$1298</definedName>
    <definedName function="false" hidden="false" localSheetId="0" name="Z_9DA6E817_142D_42B8_B6BE_42CA4EEAB689_.wvu.FilterData" vbProcedure="false">Seeds!$A$1:$AD$1298</definedName>
    <definedName function="false" hidden="false" localSheetId="0" name="Z_9DD8FE1E_F43E_45FD_9FF8_26B2B443869E_.wvu.FilterData" vbProcedure="false">Seeds!$A$1:$AD$1298</definedName>
    <definedName function="false" hidden="false" localSheetId="0" name="Z_A1D75F6A_9FC4_4CDD_A210_0344D3C92E5C_.wvu.FilterData" vbProcedure="false">Seeds!$A$1:$AD$1298</definedName>
    <definedName function="false" hidden="false" localSheetId="0" name="Z_A3F722E1_6C62_4F18_BAD5_361A77EBE12C_.wvu.FilterData" vbProcedure="false">Seeds!$A$1:$AD$1298</definedName>
    <definedName function="false" hidden="false" localSheetId="0" name="Z_A4419E34_744A_4C56_A42F_4824ADE33EB8_.wvu.FilterData" vbProcedure="false">Seeds!$A$1:$AD$1298</definedName>
    <definedName function="false" hidden="false" localSheetId="0" name="Z_A5BF0ABA_D9D2_4A77_BCD4_FD1AC4E031A2_.wvu.FilterData" vbProcedure="false">Seeds!$A$1:$AD$1298</definedName>
    <definedName function="false" hidden="false" localSheetId="0" name="Z_A707813C_BDD2_4A17_ADD9_954E8354E1EC_.wvu.FilterData" vbProcedure="false">Seeds!$A$1:$AF$1298</definedName>
    <definedName function="false" hidden="false" localSheetId="0" name="Z_A96E5BB5_6F97_438A_8B93_8D02892B7D73_.wvu.FilterData" vbProcedure="false">Seeds!$A$1:$AD$1298</definedName>
    <definedName function="false" hidden="false" localSheetId="0" name="Z_A9B42693_D9CD_4FB0_A647_FB180DE8C3F2_.wvu.FilterData" vbProcedure="false">Seeds!$A$1:$AE$1298</definedName>
    <definedName function="false" hidden="false" localSheetId="0" name="Z_AA507132_3FF4_4AA0_8489_DD345E4CBB0E_.wvu.FilterData" vbProcedure="false">Seeds!$A$1:$AF$1298</definedName>
    <definedName function="false" hidden="false" localSheetId="0" name="Z_AC611688_4F06_402E_B18C_8558B2145591_.wvu.FilterData" vbProcedure="false">Seeds!$A$1:$AE$1298</definedName>
    <definedName function="false" hidden="false" localSheetId="0" name="Z_AE1C8E89_45A8_4CB5_B8CE_2CE816643BC6_.wvu.FilterData" vbProcedure="false">Seeds!$A$1:$AD$1298</definedName>
    <definedName function="false" hidden="false" localSheetId="0" name="Z_B4CD8D99_85D7_4087_9D19_8F3102325E6A_.wvu.FilterData" vbProcedure="false">Seeds!$A$1:$AD$1298</definedName>
    <definedName function="false" hidden="false" localSheetId="0" name="Z_B6E47D24_BB44_4333_B434_B5AAD58924BF_.wvu.FilterData" vbProcedure="false">Seeds!$A$1:$AF$1298</definedName>
    <definedName function="false" hidden="false" localSheetId="0" name="Z_B9005564_9202_4D97_89FB_5368D29DE747_.wvu.FilterData" vbProcedure="false">Seeds!$A$1:$AD$1298</definedName>
    <definedName function="false" hidden="false" localSheetId="0" name="Z_BF7CEAF5_39DB_4826_BF3A_721C56BB30E7_.wvu.FilterData" vbProcedure="false">Seeds!$A$1:$AD$1298</definedName>
    <definedName function="false" hidden="false" localSheetId="0" name="Z_C7ECC0B2_424F_499E_B601_4C35FBFCEA45_.wvu.FilterData" vbProcedure="false">Seeds!$A$1:$AF$1298</definedName>
    <definedName function="false" hidden="false" localSheetId="0" name="Z_CF17865F_DAFD_4A01_A29C_A214AC8B3E20_.wvu.FilterData" vbProcedure="false">Seeds!$A$1:$AF$1298</definedName>
    <definedName function="false" hidden="false" localSheetId="0" name="Z_D4D3F719_CCDD_42BA_B203_2E279FB25589_.wvu.FilterData" vbProcedure="false">Seeds!$A$1:$AD$1298</definedName>
    <definedName function="false" hidden="false" localSheetId="0" name="Z_D5ED2BE7_5B24_43ED_8529_030B1B1E37EE_.wvu.FilterData" vbProcedure="false">Seeds!$A$1:$AF$1298</definedName>
    <definedName function="false" hidden="false" localSheetId="0" name="Z_D64BF586_B2D7_4CAA_BB99_A338CB3AA8CD_.wvu.FilterData" vbProcedure="false">Seeds!$A$1:$AD$1298</definedName>
    <definedName function="false" hidden="false" localSheetId="0" name="Z_DC376150_FD38_44C6_BEF7_DB717A8AC81D_.wvu.FilterData" vbProcedure="false">Seeds!$A$1:$AD$1298</definedName>
    <definedName function="false" hidden="false" localSheetId="0" name="Z_DEAEAC07_0801_43AD_9F9D_4409FF1F0095_.wvu.FilterData" vbProcedure="false">Seeds!$A$1:$AD$1298</definedName>
    <definedName function="false" hidden="false" localSheetId="0" name="Z_E06511F9_7B70_4E66_9972_AC454F199B02_.wvu.FilterData" vbProcedure="false">Seeds!$A$1:$AD$1298</definedName>
    <definedName function="false" hidden="false" localSheetId="0" name="Z_E07F6452_7DC0_40AF_A8E9_BE871545AD1D_.wvu.FilterData" vbProcedure="false">Seeds!$A$1:$AE$1298</definedName>
    <definedName function="false" hidden="false" localSheetId="0" name="Z_E33DADD1_92ED_47DD_A2A7_C3A27355CE58_.wvu.FilterData" vbProcedure="false">Seeds!$A$1:$AD$1298</definedName>
    <definedName function="false" hidden="false" localSheetId="0" name="Z_E348C1AA_92B9_42B9_B542_C1561866717B_.wvu.FilterData" vbProcedure="false">Seeds!$A$1:$AF$1298</definedName>
    <definedName function="false" hidden="false" localSheetId="0" name="Z_E4D78815_05A6_4ABF_A61F_67FF5F094578_.wvu.FilterData" vbProcedure="false">Seeds!$A$1:$AD$1298</definedName>
    <definedName function="false" hidden="false" localSheetId="0" name="Z_EC046026_3AA9_4C5B_B3B9_FC8914494C8B_.wvu.FilterData" vbProcedure="false">Seeds!$A$1:$AF$1298</definedName>
    <definedName function="false" hidden="false" localSheetId="0" name="Z_EE389C9B_45F7_4669_8FAE_6221B70CCEDF_.wvu.FilterData" vbProcedure="false">Seeds!$A$1:$AD$1298</definedName>
    <definedName function="false" hidden="false" localSheetId="0" name="Z_F1D14218_4B0F_4340_8A00_3C4202DB77FE_.wvu.FilterData" vbProcedure="false">Seeds!$A$1:$AD$1298</definedName>
    <definedName function="false" hidden="false" localSheetId="0" name="Z_F434C054_8BBB_45CF_B37E_0CFB08C2A82A_.wvu.FilterData" vbProcedure="false">Seeds!$A$1:$AF$1298</definedName>
    <definedName function="false" hidden="false" localSheetId="0" name="Z_F731288C_D601_4291_B7A8_76C132C772E9_.wvu.FilterData" vbProcedure="false">Seeds!$A$1:$AF$1298</definedName>
    <definedName function="false" hidden="false" localSheetId="0" name="Z_F773659E_DB7A_42FA_BEAE_97114144D26C_.wvu.FilterData" vbProcedure="false">Seeds!$A$1:$AD$1298</definedName>
    <definedName function="false" hidden="false" localSheetId="0" name="Z_F825A6F2_7928_4838_AD8E_BD1C0CC29260_.wvu.FilterData" vbProcedure="false">Seeds!$A$1:$AD$1298</definedName>
    <definedName function="false" hidden="false" localSheetId="0" name="Z_FB7FCB41_A7AC_4790_9E4F_4524D72C9843_.wvu.FilterData" vbProcedure="false">Seeds!$A$1:$AD$1298</definedName>
    <definedName function="false" hidden="false" localSheetId="1" name="Z_E07F6452_7DC0_40AF_A8E9_BE871545AD1D_.wvu.FilterData" vbProcedure="false">'Seeds (no hacer)'!$A$1:$AA$103</definedName>
    <definedName function="false" hidden="false" localSheetId="2" name="Z_AA507132_3FF4_4AA0_8489_DD345E4CBB0E_.wvu.FilterData" vbProcedure="false">Imágenes!$A$1:$M$414</definedName>
    <definedName function="false" hidden="false" localSheetId="2" name="Z_E07F6452_7DC0_40AF_A8E9_BE871545AD1D_.wvu.FilterData" vbProcedure="false">Imágenes!$A$1:$M$474</definedName>
    <definedName function="false" hidden="false" localSheetId="3" name="Z_4CB1339A_6E19_438C_94FB_8879D7DA5227_.wvu.FilterData" vbProcedure="false">Estadísticas!$A$1:$C$10</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C1" authorId="0">
      <text>
        <r>
          <rPr>
            <sz val="10"/>
            <color rgb="FF000000"/>
            <rFont val="Arial"/>
            <family val="0"/>
            <charset val="1"/>
          </rPr>
          <t xml:space="preserve">Si van en un mismo grupo, crear un poco de variedad, no repetir mucho las posturas ni colores. (S/N)</t>
        </r>
      </text>
    </comment>
    <comment ref="G1" authorId="0">
      <text>
        <r>
          <rPr>
            <sz val="10"/>
            <color rgb="FF000000"/>
            <rFont val="Arial"/>
            <family val="0"/>
            <charset val="1"/>
          </rPr>
          <t xml:space="preserve">Si se puede reutilizar, quiere decir que no hay que dibujarla.</t>
        </r>
      </text>
    </comment>
    <comment ref="L296" authorId="0">
      <text>
        <r>
          <rPr>
            <sz val="10"/>
            <color rgb="FF000000"/>
            <rFont val="Arial"/>
            <family val="0"/>
            <charset val="1"/>
          </rPr>
          <t xml:space="preserve">He vectorizado los textos para que no se corten, debería verse correctamente
</t>
        </r>
      </text>
    </comment>
    <comment ref="M1" authorId="0">
      <text>
        <r>
          <rPr>
            <sz val="10"/>
            <color rgb="FF000000"/>
            <rFont val="Arial"/>
            <family val="0"/>
            <charset val="1"/>
          </rPr>
          <t xml:space="preserve">https://drive.google.com/drive/folders/1NmfzGWSbM6Fy4L7Yt-h7ISK0UUsZgaRq</t>
        </r>
      </text>
    </comment>
  </commentList>
</comments>
</file>

<file path=xl/sharedStrings.xml><?xml version="1.0" encoding="utf-8"?>
<sst xmlns="http://schemas.openxmlformats.org/spreadsheetml/2006/main" count="26511" uniqueCount="9477">
  <si>
    <t xml:space="preserve">ID</t>
  </si>
  <si>
    <t xml:space="preserve">Outcome</t>
  </si>
  <si>
    <t xml:space="preserve">Proceso</t>
  </si>
  <si>
    <t xml:space="preserve">Estado</t>
  </si>
  <si>
    <t xml:space="preserve">¿Problema técnico?</t>
  </si>
  <si>
    <t xml:space="preserve">Enunciado</t>
  </si>
  <si>
    <t xml:space="preserve">Template</t>
  </si>
  <si>
    <t xml:space="preserve">Ejemplo</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</si>
  <si>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</si>
  <si>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</si>
  <si>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</si>
  <si>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</si>
  <si>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</si>
  <si>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</si>
  <si>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</si>
  <si>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</si>
  <si>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</si>
  <si>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</si>
  <si>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</si>
  <si>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</si>
  <si>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</si>
  <si>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</si>
  <si>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</si>
  <si>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</si>
  <si>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</si>
  <si>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</si>
  <si>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JSON brasileño</t>
  </si>
  <si>
    <t xml:space="preserve">Referencia para ID</t>
  </si>
  <si>
    <t xml:space="preserve">ID con idioma</t>
  </si>
  <si>
    <t xml:space="preserve">STANDARD</t>
  </si>
  <si>
    <t xml:space="preserve">Código</t>
  </si>
  <si>
    <t xml:space="preserve">CC (US)</t>
  </si>
  <si>
    <t xml:space="preserve">M5-G-15a</t>
  </si>
  <si>
    <t xml:space="preserve">Calcula el área de los paralelogramos: cuadrado, rectángulo, romboide y rombo</t>
  </si>
  <si>
    <t xml:space="preserve">Identificar</t>
  </si>
  <si>
    <t xml:space="preserve">JSON revisado</t>
  </si>
  <si>
    <t xml:space="preserve">Une las siguientes fórmulas de áreas con su paralelogramo correspondiente.
base × altura - rectángulo
lado × lado - cuadrado
diagonal mayor × diagonal menor / 2 - rombo</t>
  </si>
  <si>
    <t xml:space="preserve">Relaciona las siguientes fórmulas de áreas con su paralelogramo correspondiente.
base × altura - rectángulo
lado × lado - cuadrado
diagonal mayor × diagonal menor / 2 - rombo</t>
  </si>
  <si>
    <t xml:space="preserve">No</t>
  </si>
  <si>
    <t xml:space="preserve">Linking lines</t>
  </si>
  <si>
    <t xml:space="preserve">No aplica</t>
  </si>
  <si>
    <t xml:space="preserve">TE + hint</t>
  </si>
  <si>
    <t xml:space="preserve">Por ejemplo: área del rectángulo = base × altura.</t>
  </si>
  <si>
    <t xml:space="preserve">&lt;p&gt;El área de una figura es la medida de su superficie.&lt;/p&gt;
- Si falla A1
&lt;p&gt;Área del rectángulo = base × altura&lt;/p&gt;
- Si falla A2
&lt;p&gt;Área del cuadrado = lado × lado&lt;/p&gt;
- Si falla A3
&lt;p&gt;Área del rombo = diagonal mayor × diagonal menor /2&lt;/p&gt;</t>
  </si>
  <si>
    <t xml:space="preserve">Geometría</t>
  </si>
  <si>
    <t xml:space="preserve">{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</si>
  <si>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 xml:space="preserve">CC</t>
  </si>
  <si>
    <t xml:space="preserve">USA</t>
  </si>
  <si>
    <t xml:space="preserve">Evocar</t>
  </si>
  <si>
    <t xml:space="preserve">Calcula el área del rectángulo de {{T1}} cm de base y {{Q2}} cm de altura.
El área del rectángulo es de {{A1}} cm&lt;sup&gt;2&lt;/sup&gt;.</t>
  </si>
  <si>
    <t xml:space="preserve">Calcula el área del rectángulo de 12 cm de base y 4 cm de altura.
El área del rectángulo es de ... cm&lt;sup&gt;2&lt;/sup&gt;.</t>
  </si>
  <si>
    <t xml:space="preserve">Sí</t>
  </si>
  <si>
    <t xml:space="preserve">Cloze Math</t>
  </si>
  <si>
    <t xml:space="preserve">Q1: min = 0; máx = 1; Incremento = 0.1
Q2: Mín = 2; Máx = 10; Incremento = 0.1</t>
  </si>
  <si>
    <t xml:space="preserve">T1 = {{Q2}}*3-0.5+Q1
A1 = {{T1}}*{{Q2}}</t>
  </si>
  <si>
    <t xml:space="preserve">Área del rectángulo = base × altura</t>
  </si>
  <si>
    <t xml:space="preserve">&lt;p&gt;Para calcular el área del rectángulo, multiplica la base por la altura.&lt;/p&gt;&lt;p&gt;Área = base × altura = {{T1}} cm × {{Q2}} cm = {{A1}} cm&lt;sup&gt;2&lt;/sup&gt;&lt;/p&gt;</t>
  </si>
  <si>
    <t xml:space="preserve">{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</si>
  <si>
    <t xml:space="preserve">Aplicar</t>
  </si>
  <si>
    <t xml:space="preserve">Un agricultor quiere cultivar arándanos en un campo de forma rectangular de {{Q1}} m de largo por {{Q2}} m de ancho. ¿De qué área dispone?
Dispone de {{A1}} m&lt;sup&gt;2&lt;/sup&gt; para plantar arándanos.</t>
  </si>
  <si>
    <t xml:space="preserve">Un campesino quiere cultivar arándanos en un campo de forma rectangular de 36 m de largo por 20 m de ancho. ¿De qué área dispone?
Dispone de ... m&lt;sup&gt;2&lt;/sup&gt;.</t>
  </si>
  <si>
    <t xml:space="preserve">Q1: Mín = 10; Máx = 99; Incremento = 0.1
Q2: Mín = 10; Máx = 99; Incremento = 0.1</t>
  </si>
  <si>
    <t xml:space="preserve">A1 = {{Q1}}*{{Q2}}</t>
  </si>
  <si>
    <t xml:space="preserve">Scaff</t>
  </si>
  <si>
    <t xml:space="preserve">¿Cuáles son las medidas del campo rectangular?
Mide {{A2}} m de largo y {{A3}} m de ancho.</t>
  </si>
  <si>
    <t xml:space="preserve">Según el enunciado, ¿qué hay que calcular?
El área del campo para cultivar.*
El perímetro del campo para cultivar.
El volumen del campo para cultivar.</t>
  </si>
  <si>
    <t xml:space="preserve">¿Qué fórmula se utiliza para calcular el área total de un rectángulo?
Área = base × altura *
Área = base × altura/2
Área = lado × lado</t>
  </si>
  <si>
    <t xml:space="preserve">Calcula el área del campo.
Área = base × altura = {{A4}} m × {{A5}} m = {{A1}} m&lt;sup&gt;2&lt;/sup&gt;.</t>
  </si>
  <si>
    <t xml:space="preserve">{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</si>
  <si>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 xml:space="preserve">Lucía está haciendo una bufanda de colores que mide {{Q1}} cm de largo y {{Q2}} cm de ancho. Calcula el área total de la bufanda.
El área de la bufanda mide {{A1}} cm&lt;sup&gt;2&lt;/sup&gt;.</t>
  </si>
  <si>
    <t xml:space="preserve">Lucía está haciendo una bufanda de colores. La bufanda mide 120 cm de largo y 30 cm de ancho. Calcula el área total de la bufanda.
El área de la bufanda mide ... cm&lt;sup&gt;2&lt;/sup&gt;.</t>
  </si>
  <si>
    <t xml:space="preserve">Q1: Mín = 100; Máx = 150; Incremento = 0.1
Q2: Mín = 10; Máx = 50; Incremento = 0.1</t>
  </si>
  <si>
    <t xml:space="preserve">¿Cuánto mide la bufanda?
Tiene {{A2}} cm de largo y {{A3}} cm de ancho.</t>
  </si>
  <si>
    <t xml:space="preserve">Según el enunciado, ¿qué hay que calcular?
El área total de la bufanda.*
La longitud de la bufanda.
El perímetro de la bufanda.</t>
  </si>
  <si>
    <t xml:space="preserve">Para calcular el área total de la bufanda, ¿qué fórmula vas a utilizar?
Área = base × altura *
Área = base × altura/2
Área = lado × lado</t>
  </si>
  <si>
    <t xml:space="preserve">Calcula el área de la bufanda.
Área = base × altura = {{A4}} cm × {{A5}} cm = {{A1}} cm&lt;sup&gt;2&lt;/sup&gt;.</t>
  </si>
  <si>
    <t xml:space="preserve">{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</si>
  <si>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 xml:space="preserve">¿Cuántos metros cuadrados se han alfombrado en una habitación cuadrada cuyos lados miden {{Q1}} m?
Se han alfombrado {{A1}} m&lt;sup&gt;2&lt;/sup&gt;.</t>
  </si>
  <si>
    <t xml:space="preserve">¿Cuántos metros cuadrados se han alfombrado en una habitación cuadrada cuyos lados miden 15 m?
Se han alfombrado ... m&lt;sup&gt;2&lt;/sup&gt;.</t>
  </si>
  <si>
    <t xml:space="preserve">Q1: Mín = 10; Máx = 30; Incremento = 0.05</t>
  </si>
  <si>
    <t xml:space="preserve">A1 = {{Q1}}*{{Q1}}</t>
  </si>
  <si>
    <t xml:space="preserve">¿Qué forma tiene el suelo de la habitación?
Tiene la forma de un {{A2}}.
(respuesta = Cuadrado)</t>
  </si>
  <si>
    <t xml:space="preserve">Si hay que averiguar los metros cuadrados que están alfombrados en la habitación, ¿qué se tiene que calcular?
Volúmen
Perímetro
Área *</t>
  </si>
  <si>
    <t xml:space="preserve">¿Qué fórmula se utiliza para calcular el área que está alfombrada en la habitación?
Área = base × altura/2
Área = base + altura 
Área = lado × lado *</t>
  </si>
  <si>
    <t xml:space="preserve">¿Cuántos metros cuadrados están alfombrados?
Área = lado × lado = {{A3}} m × {{A3}} m = {{A1}} m&lt;sup&gt;2&lt;/sup&gt;.</t>
  </si>
  <si>
    <t xml:space="preserve">{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</si>
  <si>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 xml:space="preserve">La tarta del cumpleaños de Julieta es rectangular y mide {{Q1}} cm de largo y {{Q2}} cm de alto. Si la parte superior lleva una capa de chocolate, ¿cuánta superficie se ha cubierto?
La superficie de tarta cubierta con chocolate es de {{A1}} cm&lt;sup&gt;2&lt;/sup&gt;</t>
  </si>
  <si>
    <t xml:space="preserve">Para festejar el cumpleaños de Julieta, su mamá utilizó un molde rectangular para preparar una torta de 40 cm de largo y 22 cm de alto. Si cubrió la parte superior con chocolate, ¿qué superficie ha cubierto?
La superficie de torta cubierta es de ... cm&lt;sup&gt;2&lt;/sup&gt;.</t>
  </si>
  <si>
    <t xml:space="preserve">Q1: Mín = 20; Máx = 50; Incremento = 0.1
Q2: Mín = 10; Máx = 30; Incremento = 0.1</t>
  </si>
  <si>
    <t xml:space="preserve">¿Qué forma tiene el molde de la tarta?
Tiene la forma de {{A2}}.
(respuesta = Rectángulo)</t>
  </si>
  <si>
    <t xml:space="preserve">Según el enunciado, ¿qué hay que calcular?
La superficie cubierta con chocolate.*
El volumen del molde.
La superficie de la tarta sin chocolate.</t>
  </si>
  <si>
    <t xml:space="preserve">¿Con qué fórmula se calcula la superficie rectangular cubierta de chocolate?
Área = base × altura *
Área = lado × lado
Área = base × altura/2</t>
  </si>
  <si>
    <t xml:space="preserve">Calcula la superficie de la tarta que está cubierta con chocolate.
Área = base × altura = {{A3}} × {{A4}} = {{A1}} cm&lt;sup&gt;2&lt;/sup&gt;.</t>
  </si>
  <si>
    <t xml:space="preserve">{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</si>
  <si>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 xml:space="preserve">Ignacio quiere montar una cometa como esta.  ¿Cuántos cm&lt;sup&gt;2&lt;/sup&gt; de papel necesita?
({{Q1}} cm de ancho y {{Q2}} cm de alto)
Necesita {{A1}} cm&lt;sup&gt;2&lt;/sup&gt; de papel.</t>
  </si>
  <si>
    <t xml:space="preserve">Ignacio quiere armar un barrilete con dos varillas de 80 cm y 60 cm de largo. ¿Cuántos cm^2 necesita de papel para cubrirlo?
Necesita ... cm&lt;sup&gt;2&lt;/sup&gt; de papel.</t>
  </si>
  <si>
    <t xml:space="preserve">Q1: Mín = 10; Máx = 20; Incremento = 1
Q2: Mín = 25; Máx = 50; Incremento = 1</t>
  </si>
  <si>
    <t xml:space="preserve">T1 = {{Q2}}*2-15+{{Q1}}
A1 = {{T1}}*{{Q2}}/2</t>
  </si>
  <si>
    <t xml:space="preserve">¿Cuál es la forma de la cometa?
Tiene forma de {{A2}}.
(Respuesta: Rombo)</t>
  </si>
  <si>
    <t xml:space="preserve">Según el enunciado, ¿qué hay que calcular?
El área de papel que Igancio necesita.*
El largo de las varillas de la cometa.
El perímetro de la cometa.</t>
  </si>
  <si>
    <t xml:space="preserve">¿Qué operaciones hay que realizar para hallar los cm&lt;sup&gt;2&lt;/sup&gt; que se necesitan de papel?
Área del rombo = (diagonal mayor + diagonal menor) /2
Área del rombo = (diagonal mayor × diagonal menor) /2 *
Área del rombo = (diagonal mayor − diagonal menor) /2</t>
  </si>
  <si>
    <t xml:space="preserve">Calcula cuántos cm&lt;sup&gt;2&lt;/sup&gt; de papel se necesitan para cubrir la cometa.
Área del rombo = (diagonal mayor × diagonal menor) /2 = ({{A3}} cm × {{A4}} cm) /2 = {{A1}} cm&lt;sup&gt;2&lt;/sup&gt;.</t>
  </si>
  <si>
    <t xml:space="preserve">{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</si>
  <si>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 xml:space="preserve">Un joyero quiere que las gemas de sus anillos sean como las de la imagen. ¿Cuál es el área de cada una?
(En la imagen: "{{T1}} cm" de base y "{{Q1}} cm" de altura)
Las gemas son de {{A1}} cm&lt;sup&gt;2&lt;/sup&gt;.</t>
  </si>
  <si>
    <t xml:space="preserve">Un joyero prepara unas gemas para la venta que tienen forma de romboide. Sus medidas son las de la imagen. Ayúdalo a calcular el área que tiene cada una.
(En la imagen: "{{Q1}} cm" de base y "{{Q2}} cm" de altura)
Las gemas tienen ... cm&lt;sup&gt;2&lt;/sup&gt;.</t>
  </si>
  <si>
    <t xml:space="preserve">Q1: Mín = 1; Máx = 3; Incremento = 0.2
Q2: Mín = 0; Máx = 0.2; Incremento = 0.1</t>
  </si>
  <si>
    <t xml:space="preserve">T1 = {{Q1}}*3/2+{{Q2}}-0.1
A1 = {{Q1}}*{{T1}}</t>
  </si>
  <si>
    <t xml:space="preserve">¿Qué medidas tienen las gemas?
Tiene {{A2}} cm de base y {{A3}} cm de altura.</t>
  </si>
  <si>
    <t xml:space="preserve">¿Qué quiere calcular el joyero?
El área de las gemas.*
El perímetro de las gemas.
La cantidad de gemas.</t>
  </si>
  <si>
    <t xml:space="preserve">¿Con qué fórmula se puede calcular el área de estas gemas con forma de romboide?
Área = base × altura *
Área = base × altura/2
Área = lado × lado</t>
  </si>
  <si>
    <t xml:space="preserve">Calcula el área de las gemas.
Área = base × altura = {{A2}} cm × {{A3}} cm = {{A1}} cm&lt;sup&gt;2&lt;/sup&gt;.</t>
  </si>
  <si>
    <t xml:space="preserve">{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</si>
  <si>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 xml:space="preserve">M5-G-15b</t>
  </si>
  <si>
    <t xml:space="preserve">Calcula el área de los triángulos</t>
  </si>
  <si>
    <t xml:space="preserve">Selecciona la fórmula del área del triángulo.
Área = base × altura
*Área = base × altura /2
Área = (diagonal mayor × diagonal menor) /2
Área = lado × lado
Área = ((base + base) × altura) /2
Área = π × r&lt;sup&gt;2&lt;/sup&gt;
(Se ven 3 opciones, 1 es correcta)</t>
  </si>
  <si>
    <t xml:space="preserve">Selecciona la fórmula del área del triángulo.
*Área = base × altura /2
Área = base × altura
Área = (diagonal mayor × diagonal menor) /2
Área = lado × lado
Área = ((base + base) × altura) /2
Área = π × r&lt;sup&gt;2&lt;/sup&gt;</t>
  </si>
  <si>
    <t xml:space="preserve">Single Choice</t>
  </si>
  <si>
    <t xml:space="preserve">No hay que confundir la fórmula del área del triángulo con las del área de los paralelogramos.</t>
  </si>
  <si>
    <t xml:space="preserve">&lt;p&gt;La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</si>
  <si>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xml:space="preserve">{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</si>
  <si>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 xml:space="preserve">Calcula el área del siguiente triángulo. Redondea el resultado a las centésimas.
({{T1}} cm de base y {{Q1}} cm de altura)
El área del triángulo es de {{A1}} cm&lt;sup&gt;2&lt;/sup&gt; .</t>
  </si>
  <si>
    <t xml:space="preserve">Calcula el área del siguiente triángulo.
(6 cm de base y 3 cm de altura)
El área del triángulo es de ... cm&lt;sup&gt;2&lt;/sup&gt;</t>
  </si>
  <si>
    <t xml:space="preserve">Q1: Mín = 3; Máx = 6; Incremento = 0.1
Q2: Mín = 0; Máx = 2; Incremento = 0.1</t>
  </si>
  <si>
    <t xml:space="preserve">T1 = {{Q1}}*2-1+{{Q2}}
A1 = {{Q1}}*{{T1}}/2</t>
  </si>
  <si>
    <t xml:space="preserve">Área de un triángulo = base × altura/2.</t>
  </si>
  <si>
    <t xml:space="preserve">&lt;p&gt;El área de un triángulo se obtiene con la siguiente fórmula.&lt;/p&gt;&lt;p&gt;Área = base × altura / 2 = {{T1}} cm × {{Q1}} cm/2 = {{A1}} cm&lt;sup&gt;2&lt;/sup&gt;&lt;/p&gt;</t>
  </si>
  <si>
    <t xml:space="preserve">¿Cuáles son las medidas del triángulo?
Base del triángulo = {{A1}} cm
Altura del triángulo = {{A2}} cm
A1 = {{Q1}}*2-1+{{Q2}}
A2 = {{Q1}}]</t>
  </si>
  <si>
    <t xml:space="preserve">Según el enunciado, ¿qué hay que calcular?
El área del triángulo. *
El perímetro del triángulo.
La altura del triángulo.</t>
  </si>
  <si>
    <t xml:space="preserve">¿Con qué fórmula se calcula el área de un triángulo?
Área de un triángulo = base × altura/2  *
Área de un triángulo = lado × lado × 2
Área de un triángulo = base × altura</t>
  </si>
  <si>
    <t xml:space="preserve">Calcula el área del triángulo.
Área del triángulo = base × altura/2 = {{A2}} cm × {{A3}} cm / 2 = {{A1}} cm&lt;sup&gt;2&lt;/sup&gt;</t>
  </si>
  <si>
    <t xml:space="preserve">{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</si>
  <si>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r>
      <rPr>
        <sz val="12"/>
        <color rgb="FF000000"/>
        <rFont val="Calibri"/>
        <family val="0"/>
        <charset val="1"/>
      </rPr>
      <t xml:space="preserve">Calcula el área del siguiente triángulo.</t>
    </r>
    <r>
      <rPr>
        <b val="true"/>
        <sz val="12"/>
        <color rgb="FF000000"/>
        <rFont val="Calibri"/>
        <family val="0"/>
        <charset val="1"/>
      </rPr>
      <t xml:space="preserve"> </t>
    </r>
    <r>
      <rPr>
        <sz val="12"/>
        <color rgb="FF000000"/>
        <rFont val="Calibri"/>
        <family val="0"/>
        <charset val="1"/>
      </rPr>
      <t xml:space="preserve">Redondea el resultado a las centésimas.
({{T1}} cm de base y {{Q1}} cm de altura)
El área del triángulo es de {{A1}} cm&lt;sup&gt;2&lt;/sup&gt; .</t>
    </r>
  </si>
  <si>
    <t xml:space="preserve">¿Cuáles son las medidas del triángulo?
Base del triángulo = {{A2}} cm
Altura del triángulo = {{A3}} cm
[A1 = {{Q1}}*2-1+{{Q2}}
A2 = {{Q1}}]</t>
  </si>
  <si>
    <t xml:space="preserve">{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</si>
  <si>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 xml:space="preserve">La vela del velero de Nacho tiene una base que mide {{Q1}} m y una altura de {{Q2}} m. Calcula el área de la vela.
El área de la vela es de {{A1}} m&lt;sup&gt;2&gt;/sup&gt;</t>
  </si>
  <si>
    <t xml:space="preserve">La vela, del velero de Nacho, tiene una base que mide 6 m y una altura de 2 m. Calcula el área de la vela.
El área de la vela es de  ... m&lt;sup&gt;2&gt;/sup&gt;</t>
  </si>
  <si>
    <t xml:space="preserve">Q1: Mín = 3; Máx = 6; Incremento = 0.1
Q2: Mín = 2; Máx = 3; Incremento = 0.1</t>
  </si>
  <si>
    <t xml:space="preserve">A1 = {{Q1}}*{{Q2}}/2</t>
  </si>
  <si>
    <t xml:space="preserve">¿Cuál es la forma geométrica de una vela de velero?
Triángulo*
Cuadrado
Rectángulo</t>
  </si>
  <si>
    <t xml:space="preserve">Según el enunciado, ¿qué hay que calcular?
El área de la vela *
El perímetro de la vela
La base y la altura de la vela</t>
  </si>
  <si>
    <t xml:space="preserve">¿Con qué fórmula se puede calcular el área de la vela?
Área del triángulo = base × altura/2*
Área del rectángulo = base × altura
Área del rombo = (diagonal mayor × diagonal menor)/2</t>
  </si>
  <si>
    <t xml:space="preserve">Calcula el área de la vela con la fórmula del apartado anterior.
Área = base × altura / 2 = {{A2}} m × {{A3}} m / 2 = {{A1}} m&lt;sup&gt;2&lt;/sup&gt;</t>
  </si>
  <si>
    <t xml:space="preserve">{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</si>
  <si>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 xml:space="preserve">Una guirnalda está formada por varios triángulos de igual tamaño como los de la figura. Calcula el área que ocupa cada uno.
({{Q1}} cm de base y {{T1}} cm de altura.)
El área de cada triángulo es de {{A1}} cm&lt;sup&gt;2&lt;/sup&gt;.</t>
  </si>
  <si>
    <t xml:space="preserve">Una guirnalda está formada por varios triángulos de igual tamaño como los de la figura. Calcula el área que ocupa cada uno.
(6 cm de base y 12 cm de altura.)
El área de cada triángulo es de ... cm&lt;sup&gt;2&lt;/sup&gt;.</t>
  </si>
  <si>
    <t xml:space="preserve">Q1: Mín = 1; Máx = 15; Incremento = 0.1
Q2: Mín = 0; Máx = 1; Incremento = 0.1</t>
  </si>
  <si>
    <t xml:space="preserve">T1 = {{Q1}}*2-0.5+{{Q2}}
A1 = {{Q1}}*{{T1}}/2</t>
  </si>
  <si>
    <t xml:space="preserve">¿Cuáles son las medidas de los triángulos de la guirnalda?
Base = {{A2}} cm
Altura = {{A3}} cm</t>
  </si>
  <si>
    <t xml:space="preserve">Según el enunciado, ¿qué hay que calcular?
El área de cada triángulo *
El perímetro de cada triángulo
El número de triángulos</t>
  </si>
  <si>
    <t xml:space="preserve">¿Con qué fórmula se calcula el área de un triángulo?
Área = base × altura/2  *
Área = lado × lado
Área = base × altura</t>
  </si>
  <si>
    <t xml:space="preserve">Calcula el área de cada triángulo.
Área = base × altura/2 = {{A2}} cm × {{A3}} cm = {{A1}} cm&lt;sup&gt;2&lt;/sup&gt;</t>
  </si>
  <si>
    <t xml:space="preserve">{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</si>
  <si>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 xml:space="preserve">Claudia quiere armar un rompecabezas con piezas triangulares como las de la imagen. ¿Cuál es la superficie de cada pieza?
({{Q1}} cm de base y {{T1}} cm de altura)
La superficie de cada pieza mide {{A1}} cm&lt;sup&gt;2/sup&gt;.</t>
  </si>
  <si>
    <t xml:space="preserve">Delfina quiere armar un rompecabezas con piezas triangulares, cada una de ellas de 10 cm de base y 13 cm de altura. ¿Cuál es la superficie de cada pieza?
La superficie de cada pieza mide ... cm&lt;sup&gt;2/sup&gt;.</t>
  </si>
  <si>
    <t xml:space="preserve">Sí </t>
  </si>
  <si>
    <t xml:space="preserve">Q1: Mín = 2; Máx = 4; Incremento = 0.1</t>
  </si>
  <si>
    <t xml:space="preserve">T1 = Lemonlib.round({{Q1}}*0.87)
A1 = {{Q1}}*{{T1}}/2</t>
  </si>
  <si>
    <t xml:space="preserve">¿Qué medidas tienen cada una de las piezas triangulares del rompecabezas?
Base = {{A2}} cm
Altura = {{A3}} cm</t>
  </si>
  <si>
    <t xml:space="preserve">Según el enunciado, ¿qué hay que calcular?
El área de cada pieza*
El área que ocupa el rompecabezas
El perímetro de cada pieza</t>
  </si>
  <si>
    <t xml:space="preserve">¿Con qué fórmula se calcula el área de cada pieza triangular triángulo?
Área = base × altura/2  *
Área = lado × lado
Área = base × altura</t>
  </si>
  <si>
    <t xml:space="preserve">Utiliza la fórmula del área de un triángulo para calcular el área de una pieza.
Área = base × altura /2 = {{A2}} cm × {{A3}} cm = {{A1}} cm&lt;sup&gt;2&lt;/sup&gt;</t>
  </si>
  <si>
    <t xml:space="preserve">{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</si>
  <si>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 xml:space="preserve">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</si>
  <si>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</si>
  <si>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 xml:space="preserve">Q1: Mín = 3; Máx = 6; Incremento = 0.1
Q2: Mín = 0; Máx = 1; Incremento = 0.1</t>
  </si>
  <si>
    <t xml:space="preserve">T1 = {{Q1}}*2-0.5+{{Q1}}
A1 = {{Q1}}*{{T1}}/2</t>
  </si>
  <si>
    <t xml:space="preserve">¿Qué medidas tienen los moldes triangulares?
Sus bases miden {{A2}} cm y sus alturas {{A3}} cm.</t>
  </si>
  <si>
    <t xml:space="preserve">Según el enunciado, ¿qué hay que calcular?
El área de cada &lt;i&gt;snack&lt;/i&gt;*
El perímetro de cada &lt;i&gt;snack&lt;/i&gt;
El volumen de cada &lt;i&gt;snack&lt;/i&gt;</t>
  </si>
  <si>
    <t xml:space="preserve">¿Con cuál de estas fórmulas se puede calcular el área de un &lt;i&gt;snack&lt;/i&gt; triángular?
Área = base × altura/2  *
Área = diagonal mayor × diagonal menor/2
Área = base × altura</t>
  </si>
  <si>
    <t xml:space="preserve">Completa la fórmula para obtener el área de cada &lt;i&gt;snack&lt;/i&gt;.
Área = base × altura / 2 = {{A2}} cm × {{A3}} cm/2 = {{A1}} cm&lt;sup&gt;2&lt;/sup&gt;</t>
  </si>
  <si>
    <t xml:space="preserve">{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</si>
  <si>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 xml:space="preserve">En una ciudad se va a construir un campo de golf en un espacio con forma de triángulo. La base de este triángulo mide {{Q1}} m y su altura {{Q2}} m. ¿Cuál es el área que se dispone para instalar el campo de golf?
Se dispone de {{A1}} m&lt;sup&gt;2&lt;/sup&gt; para construir el campo de golf.</t>
  </si>
  <si>
    <t xml:space="preserve">En una ciudad se piensa construir un campo de golf en un espacio triangular que cuenta con una base de 20 m y una altura de 30 m. ¿De qué área disponen para instalar el campo de golf?
Disponen de ... m&lt;sup&gt;2&lt;/sup&gt;.</t>
  </si>
  <si>
    <t xml:space="preserve">Q1: Mín = 10; Máx = 50; Incremento = 0.1
Q2: Mín = 15; Máx = 65; Incremento = 0.1</t>
  </si>
  <si>
    <t xml:space="preserve">¿Cómo es el espacio en el que se va a construir el campo de golf?
Tiene forma de triángulo.*
Tiene forma de cuadrado.
Tiene forma de rectángulo.</t>
  </si>
  <si>
    <t xml:space="preserve">Según el enunciado, ¿qué hay que calcular?
El área del campo de golf.*
El perímetro del campo de golf.
El área de la ciudad.</t>
  </si>
  <si>
    <t xml:space="preserve">¿Cuál es la fórmula para calcular el área de un espacio triangular?
Área = base × altura/2 *
Área = base × altura
Área = diagonal mayor × diagonal menor/2</t>
  </si>
  <si>
    <t xml:space="preserve">Con la fórmula anterior, calcula el área del espacio disponible para el campo de golf.
Área = base × altura / 2 = {{A2}} m × {{A3}} m / 2 = {{A1}} m&lt;sup&gt;2&lt;/sup&gt;</t>
  </si>
  <si>
    <t xml:space="preserve">{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</si>
  <si>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 xml:space="preserve">M5-G-15c</t>
  </si>
  <si>
    <t xml:space="preserve">Calcula el área de los trapecios</t>
  </si>
  <si>
    <t xml:space="preserve">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</si>
  <si>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sz val="12"/>
        <color rgb="FF000000"/>
        <rFont val="Calibri"/>
        <family val="0"/>
        <charset val="1"/>
      </rPr>
      <t xml:space="preserve">Indica cuál de las fórmulas permite el cálculo del área en un trapecio.                                                                                                                                                                                  BASE MAYOR + base menor                                                                                                                                                                                  (BASE MAYOR + base menor)/2                                                                                                                                                                               </t>
    </r>
    <r>
      <rPr>
        <sz val="12"/>
        <color rgb="FFFF0000"/>
        <rFont val="Calibri"/>
        <family val="0"/>
        <charset val="1"/>
      </rPr>
      <t xml:space="preserve">(BASE MAYOR + base menor) x altura/2. *</t>
    </r>
    <r>
      <rPr>
        <sz val="12"/>
        <color rgb="FF000000"/>
        <rFont val="Calibri"/>
        <family val="0"/>
        <charset val="1"/>
      </rPr>
      <t xml:space="preserve">                              </t>
    </r>
  </si>
  <si>
    <t xml:space="preserve">Single choice </t>
  </si>
  <si>
    <t xml:space="preserve">Área del trapecio = (base mayor + base menor) × altura /2</t>
  </si>
  <si>
    <t xml:space="preserve">&lt;p&gt;La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</si>
  <si>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 xml:space="preserve">{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</si>
  <si>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 xml:space="preserve">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</si>
  <si>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</si>
  <si>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 xml:space="preserve">Q1: mín = 2; máx = 6; step = 1
Q2: mín = 0; máx = 1; step = 0.1</t>
  </si>
  <si>
    <t xml:space="preserve">T1 = {{Q1}}*3
T2 = 1.5*{{Q1}}+{{Q2}}
A1 = ({{Q1}}+{{T1}})*{{T2}}/2</t>
  </si>
  <si>
    <t xml:space="preserve">&lt;p&gt;Para calcular el área del trapecio, utiliza la siguiente fórmula:&lt;/p&gt;&lt;p&gt;Área del trapecio = (base mayor + base menor) × altura /2 = ( {{Q1}} + {{Q2}} ) × {{Q3}} /2 = {{A1}} cm&lt;sup&gt;2&lt;/sup&gt;.&lt;/p&gt;</t>
  </si>
  <si>
    <t xml:space="preserve">{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</si>
  <si>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 xml:space="preserve">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</si>
  <si>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</si>
  <si>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 xml:space="preserve">Q1: Mín = 5; Máx = 10; Incremento = 1
Q2: Mín = 0; Máx = 1; Incremento = 0.1</t>
  </si>
  <si>
    <t xml:space="preserve">T1 = {{Q1}}*1.5
T2 = {{Q1}}-0.5+{{Q2}}
A1 =  ({{Q1}}+{{T1}})*{{T2}}/2</t>
  </si>
  <si>
    <t xml:space="preserve">¿Cuál es la figura geométrica del suelo del piso?
Trapecio*
Romboide
Rombo</t>
  </si>
  <si>
    <t xml:space="preserve">¿Cuáles son las medidas de ese trapecio?
Base mayor = {{A2}} m
Base menor = {{A3}} m
Altura = {{A4}} m</t>
  </si>
  <si>
    <t xml:space="preserve">Según el enunciado, ¿qué hay que calcular?
La superficie del piso.*
El perímetro del piso.
La longitud de los lados del piso.</t>
  </si>
  <si>
    <t xml:space="preserve">¿Cuál es la fórmula para calcular el área de un trapecio?
Área = (base mayor + base menor) × altura/2*
Área = lado × lado 
Área = base × altura/2</t>
  </si>
  <si>
    <t xml:space="preserve">Calcula la superficie del piso utilizando la fórmula anterior.
Área = (base mayor + base menor) × altura/2 = ({{A2}} m + {{A3}} m) × {{A4}} m/2 = {{A1}} m&lt;sup&gt;2&lt;/sup&gt;</t>
  </si>
  <si>
    <t xml:space="preserve">{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</si>
  <si>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 xml:space="preserve">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</si>
  <si>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 xml:space="preserve">Un carpintero está armando mesas de trabajo trapezoidales, con cubierta de melamina. Cada mesa mide, de bases, 120 cm y 80 cm, con 80 cm de alto. ¿Qué superficie está cubierta de melanina?.
 La superficie cubierta de melanina es de ... cm &lt;sup&gt;2&lt;/sup&gt;.</t>
  </si>
  <si>
    <t xml:space="preserve">Q1: Mín = 100; Máx = 150; Incremento = 1
Q2: Mín = 50; Máx = 99; Incremento = 1
Q3: Mín = 50; Máx = 100; Incremento = 1</t>
  </si>
  <si>
    <t xml:space="preserve">A1 =  ({{Q1}}+{{Q2}})*{{Q3}}/2                  </t>
  </si>
  <si>
    <t xml:space="preserve">¿Qué medidas tienen las mesas de trabajo del carpintero?
Base mayor = {{A2}} cm
Base menor = {{A3}} cm
Altura = {{A4}} cm</t>
  </si>
  <si>
    <t xml:space="preserve">Según el enunciado, ¿qué hay que calcular?
La superficie de una mesa.*
El volúmen de una mesa.
El perímetro de una mesa.</t>
  </si>
  <si>
    <t xml:space="preserve">Selecciona la fórmula para calcular la superficie de una mesa con forma de trapecio.
Área = (base mayor + base menor ) × altura/2 *
Área = base × altura/2
Área = base × altura</t>
  </si>
  <si>
    <t xml:space="preserve">Calcula la superficie de una mesa utilizando la fórmula anterior.
Área = (base mayor + base menor ) × altura/2 = ({{A2}} cm + {{A3}} cm) × {{A4}} cm/2 = {{A1}} cm&lt;sup&gt;2&lt;/sup&gt;</t>
  </si>
  <si>
    <t xml:space="preserve">{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</si>
  <si>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 xml:space="preserve">En un polideportivo municipal se quiere instalar una piscina con forma de trapecio como esta. ¿Qué superficie se necesita para instalarla? 
(Imagen
base mayor: {{T1}} m
base menor: {{Q1}} m
altura: {{T2}} m)
La superficie que se necesita para instalar la piscina es de {{A1}} m&lt;sup&gt;2&lt;/sup&gt;.</t>
  </si>
  <si>
    <t xml:space="preserve">Se quiere instalar una piscina de forma trapezoidal, con las siguientes medidas. ... m de BASE MAYOR, ... m de base menor, y ... m de altura.¿Qué superficie se necesita para instalarla?. 
La superficie que se necesita para instalarla es de ...m   &lt;sup&gt;2&lt;/sup&gt;.</t>
  </si>
  <si>
    <t xml:space="preserve">Q1: mín = 10; máx = 15; step = 1
Q2: mín = 1; máx = 2; step = 0.1</t>
  </si>
  <si>
    <t xml:space="preserve">¿Cuáles son las medidas que tendrá la piscina?
Base mayor = {{A2}} m
Base menor = {{A3}} m
Altura = {{A4}} m</t>
  </si>
  <si>
    <t xml:space="preserve">Según el enunciado, ¿qué hay que calcular?
La superficie de la piscina.*
El perímetro de la piscina.
El volumen de la piscina.</t>
  </si>
  <si>
    <t xml:space="preserve">Selecciona la fórmula correcta para poder calcular el área de una piscina con forma de trapecio.
Área = (base mayor + base menor) × altura/2 *
Área = base × altura
Área = diagonal mayor  × diagonal menor/2</t>
  </si>
  <si>
    <t xml:space="preserve">Con la fórmula anterior, calcula los metros cuadrados de la piscina.
Área = (base mayor + base menor ) × altura/2 = ({{A2}} m + {{A3}} m) × {{A4}} m/2 = {{A1}} m&lt;sup&gt;2&lt;/sup&gt;</t>
  </si>
  <si>
    <t xml:space="preserve">{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</si>
  <si>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 xml:space="preserve">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</si>
  <si>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</si>
  <si>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 xml:space="preserve">Q1: Mín = 20; Máx = 25; Incremento = 0.1
Q2: Mín = 25.1; Máx = 30; Incremento = 0.1
Q3: Mín = 20; Máx = 30; Incremento = 1</t>
  </si>
  <si>
    <t xml:space="preserve">¿Cuáles son las medidas del terreno?
Base mayor = {{A2}} m
Base menor = {{A3}} m
Altura = {{A4}} m
A2: {{Q1}}
A3: {{Q2}}
A4: {{Q3}}</t>
  </si>
  <si>
    <t xml:space="preserve">Según el enunciado, ¿qué hay que calcular?
La superficie del terreno.*
El perímetro del terreno.
El volumen del terreno.</t>
  </si>
  <si>
    <t xml:space="preserve">Selecciona la fórmula correcta para calcular el área de un terreno con forma de trapecio.
Área del trapecio = (base mayor + base menor) × altura/2 *
Área del trapecio = base × altura
Área del trapecio = base  × altura menor/2</t>
  </si>
  <si>
    <t xml:space="preserve">Con la fórmula anterior, calcula el área del terreno con forma de trapecio.
Área del trapecio = (base mayor + base menor ) × altura/2 = ({{A2}} m + {{A3}} m) × {{A4}} m/2 = {{A1}} m&lt;sup&gt;2&lt;/sup&gt;
A1: ({{Q1}}+{{T1}})*{{T2}}/2
A2: {{Q1}}
A3: {{Q2}}
A4: {{Q3}}</t>
  </si>
  <si>
    <t xml:space="preserve">{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</si>
  <si>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 xml:space="preserve">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</si>
  <si>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</si>
  <si>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 xml:space="preserve">Q1: mín = 4; máx = 8; step = 1
Q2: mín = 0; máx = 1; step = 0.1</t>
  </si>
  <si>
    <t xml:space="preserve">¿Cuáles son las medidas del terreno?
Base mayor = {{A2}} m
Base menor = {{A3}} m
Altura = {{A4}} m</t>
  </si>
  <si>
    <t xml:space="preserve">Selecciona la fórmula correcta para calcular el área de un terreno con forma de trapecio.
Área del trapecio = (base mayor + base menor) × altura/2 *
Área del trapecio = base × altura/2
Área del trapecio = diagonal mayor  × diagonal menor/2</t>
  </si>
  <si>
    <t xml:space="preserve">Con la fórmula anterior, calcula el área del terreno con forma de trapecio.
Área del trapecio = (base mayor + base menor ) × altura/2 = ({{A2}} m + {{A3}} m) × {{A4}} m/2 = {{A1}} m&lt;sup&gt;2&lt;/sup&gt;</t>
  </si>
  <si>
    <t xml:space="preserve">{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</si>
  <si>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 xml:space="preserve">M5-G-15d</t>
  </si>
  <si>
    <t xml:space="preserve">Calcula el área de un polígono regular</t>
  </si>
  <si>
    <t xml:space="preserve">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</si>
  <si>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 xml:space="preserve">Une las siguientes fórmulas de áreas con el polígono regular correspondiente                                                                                         5 × lado cm × apotema cm /2 = {{A1}} = pentágono                                                                                                                                             6 × lado cm × apotema cm /2 = {{A2}} = hexágono                                                                                                                                                        7 × lado cm × apotema cm /2 = {{A3}} = heptágono                                                                                                                                           8 × lado cm × apotema cm /2 = {{A4}} = octógono</t>
  </si>
  <si>
    <t xml:space="preserve">Drag and drop</t>
  </si>
  <si>
    <t xml:space="preserve">El área de un polígono regular depende del perímetro y de la apotema.</t>
  </si>
  <si>
    <t xml:space="preserve">&lt;p&gt;Área de un polígono regular = &lt;span class=\"fr-math-v2 fr-draggable\" contenteditable=\"false\" data-original-math=\"\\(\\frac{\\text{perímetro × apotema}}{\\text{2}}\\)\" draggable=\"true\"&gt;\\(\\frac{\\text{perímetro × apotema}}{\\text{2}}\\)&lt;/span&gt;&lt;/p&gt;</t>
  </si>
  <si>
    <t xml:space="preserve">{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</si>
  <si>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 xml:space="preserve">Calcula el área de este hexágono regular. 
({{Q1}} cm de lado y {{T1}} cm de apotema)
El área del hexágono regular mide {{A1}} cm&lt;sup&gt;2&lt;/sup&gt;.</t>
  </si>
  <si>
    <t xml:space="preserve">Calcula el área del hexágono regular, con 30 cm de lado y 26 cm de apotema. 
El área del hexágono regular es de ... cm&lt;sup&gt;2&lt;/sup&gt;.</t>
  </si>
  <si>
    <t xml:space="preserve">Q1: Mín = 2; Máx = 10; Incremento = 1</t>
  </si>
  <si>
    <t xml:space="preserve">T1 = {{Q1}}*0.87
A1 = 6*{{Q1}}*{{T1}}}/2</t>
  </si>
  <si>
    <t xml:space="preserve">El área de un polígono regular es la suma del área de los triángulos que lo componen.</t>
  </si>
  <si>
    <t xml:space="preserve">&lt;p&gt;Un hexágono regular se puede descomponer en 6 triángulos iguales. Por tanto, su área será 6 veces el de ese triángulo.&lt;/p&gt;&lt;p&gt;Área = 6 × base × altura /2 = 6 × {{Q1}} cm × {{T1}} cm /2 = {{A1}} cm&lt;sup&gt;2&lt;/sup&gt;&lt;/p&gt;</t>
  </si>
  <si>
    <t xml:space="preserve">¿Cuánto miden los lados del hexágono? ¿Y su apotema?
Los lados del hexágono miden {{A1}} cm.
La apotema mide {{A2}} cm.
[A1 = {{Q1}}
A2 = Lemonlib.round({{Q1}}*0.87, 2)]</t>
  </si>
  <si>
    <t xml:space="preserve">Según el enunciado, ¿qué hay que calcular?
El área del hexágono.*
El perímetro del hexágono.
El volumen del hexágono.</t>
  </si>
  <si>
    <t xml:space="preserve">¿Cómo se calcula el área de un hexágono?
Área del hexágono = perímetro × apotema / 2*
Área del hexágono = base × altura
Área del hexágono = π × radio&lt;sup&gt;2&lt;/sup&gt;</t>
  </si>
  <si>
    <t xml:space="preserve">Usando la fórmula anterior, halla el área del hexágono.
Área del hexágono = perímetro × apotema / 2 = 6 × {{Q1}} × {{T1}} / 2 = {{A1}} cm&lt;sup&gt;2&lt;/sup&gt;
T1 = Lemonlib.round({{Q1}}*0.87, 2)
A1 = Lemonlib.round(6*{{Q1}}*{{T1}}}/2, 2)</t>
  </si>
  <si>
    <t xml:space="preserve">{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</si>
  <si>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</si>
  <si>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</si>
  <si>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 xml:space="preserve">Q2]: Mín = 4; Máx = 5; Incremento = 0.1</t>
  </si>
  <si>
    <t xml:space="preserve">T1 = {{Q1}}*1.2
A1 = 8*{{Q1}}*{{T1}}/2 </t>
  </si>
  <si>
    <t xml:space="preserve">¿Cuánto miden los lados del reloj? ¿Y su apotema?
Los lados del reloj miden {{A1}} cm.
La apotema mide {{A2}} cm.
[A1 = {{Q1}}
A2 = Lemonlib.round({{Q1}}*1.2, 2)]</t>
  </si>
  <si>
    <t xml:space="preserve">Según el enunciado, ¿qué hay que calcular?
El área del reloj.*
El perímetro del reloj.
El volumen del reloj.</t>
  </si>
  <si>
    <t xml:space="preserve">¿Cómo se calcula el área de un octógono?
Área del octógono = perímetro × apotema / 2*
Área del octógono = base × altura
Área del octógono = π × radio&lt;sup&gt;2&lt;/sup&gt;</t>
  </si>
  <si>
    <t xml:space="preserve">Usando la fórmula anterior, halla el área del octógono.
Área del octógono = perímetro × apotema / 2 = 8 × {{Q1}} × {{T1}} / 2 = {{A1}} cm&lt;sup&gt;2&lt;/sup&gt;
T1 = Lemonlib.round({{Q1}}*1.2, 2)
A1 = Lemonlib.round(8*{{Q1}}*{{T1}}/2, 2)</t>
  </si>
  <si>
    <t xml:space="preserve">{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</si>
  <si>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 xml:space="preserve">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</si>
  <si>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</si>
  <si>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 xml:space="preserve">Q2: Mín = 2; Máx = 5; Incremento = 0.1</t>
  </si>
  <si>
    <t xml:space="preserve">T1 = 0.69*{{Q1}}
A1 = 5*{{Q2}}*{{T1}}/2 </t>
  </si>
  <si>
    <t xml:space="preserve">¿Cuánto miden los lados de la figura? ¿Y su apotema?
Los lados de la figura miden {{A1}} cm.
La apotema mide {{A2}} cm.
[A1 = {{Q1}}
A2 = Lemonlib.round({{Q1}}*0.69, 2)]</t>
  </si>
  <si>
    <t xml:space="preserve">Según el enunciado, ¿qué hay que calcular?
El área de la figura del mandala.*
El perímetro de la figura del mandala.
El volumen de la figura del mandala.</t>
  </si>
  <si>
    <t xml:space="preserve">¿Cómo se calcula el área de un pentágono?
Área del pentágono = perímetro × apotema / 2*
Área del pentágono = base × altura
Área del pentágono = π × radio&lt;sup&gt;2&lt;/sup&gt;</t>
  </si>
  <si>
    <t xml:space="preserve">Usando la fórmula anterior, halla el área del pentágono.
Área del pentágono = perímetro × apotema / 2 = 5 × {{Q1}} × {{T1}} / 2 = {{A1}} cm&lt;sup&gt;2&lt;/sup&gt;
T1 = Lemonlib.round(0.69*{{Q1}}, 2)
A1 = Lemonlib.round(5*{{Q2}}*{{T1}}/2, 2)</t>
  </si>
  <si>
    <t xml:space="preserve">{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</si>
  <si>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 xml:space="preserve">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</si>
  <si>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</si>
  <si>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 xml:space="preserve">Q1: Mín = 8; Máx = 15; Incremento = 1</t>
  </si>
  <si>
    <t xml:space="preserve">T1 = 1.04*{{Q1}}
A1 = 7*{{Q1}}*{{T1}}/2 </t>
  </si>
  <si>
    <t xml:space="preserve">¿Cuánto miden los lados de la base de la carpa? ¿Y su apotema?
Los lados de la base de la carpa miden {{A1}} m.
La apotema mide {{A2}} m.
[A1 = {{Q1}}
A2 = Lemonlib.round({{Q1}}*1.04, 2)]</t>
  </si>
  <si>
    <t xml:space="preserve">Según el enunciado, ¿qué hay que calcular?
El área de la base de la carpa.*
El perímetro de la base de la carpa.
El volumen de la base de la carpa.</t>
  </si>
  <si>
    <t xml:space="preserve">¿Cómo se calcula el área de un heptágono?
Área del heptágono = perímetro × apotema / 2*
Área del heptágono = base × altura
Área del heptágono = π × radio&lt;sup&gt;2&lt;/sup&gt;</t>
  </si>
  <si>
    <t xml:space="preserve">Usando la fórmula anterior, halla el área del heptágono.
Área del heptágono = perímetro × apotema / 2 = 7 × {{Q1}} × {{T1}} / 2 = {{A1}} m&lt;sup&gt;2&lt;/sup&gt;
[T1 = Lemonlib.round(1.04*{{Q1}}, 2)
A1 = Lemonlib.round(7*{{Q1}}*{{T1}}/2, 2)]</t>
  </si>
  <si>
    <t xml:space="preserve">{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</si>
  <si>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 xml:space="preserve">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</si>
  <si>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 xml:space="preserve">Q2: Mín = 2  ; Máx = 3; Incremento = 0.1</t>
  </si>
  <si>
    <t xml:space="preserve">¿Cuánto miden los lados de los azulejos? ¿Y sus apotemas?
Los lados de los azulejos miden {{A1}} cm.
Las apotemas miden {{A2}} cm.
[A1 = {{Q1}}
A2 = Lemonlib.round({{Q1}}*0.87, 2)]</t>
  </si>
  <si>
    <t xml:space="preserve">Según el enunciado, ¿qué hay que calcular?
El área de un azulejo.*
El perímetro de un azulejo.
El volumen de un azulejo.</t>
  </si>
  <si>
    <t xml:space="preserve">Usando la fórmula anterior, halla el área del hexágono.
Área del hexágono = perímetro × apotema / 2 = 6 × {{Q1}} × {{T1}} / 2 = {{A1}} cm&lt;sup&gt;2&lt;/sup&gt;
[T1 = Lemonlib.round({{Q1}}*0.87, 2)
A1 = Lemonlib.round(6*{{Q1}}*{{T1}}}/2, 2)]</t>
  </si>
  <si>
    <t xml:space="preserve">{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</si>
  <si>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Para los días de mucho sol en la playa, un hotel ofrece sombrillas con forma de hexágonos regulares planos. Los lados de estos hexágonos miden {{Q1}} cm y sus apotemas {{T1}} cm. ¿Cuál es la superficie de la sombrilla?
El área de la sombrilla mide {{A1}} cm&lt;sup&gt;2&lt;/sup&gt;.</t>
  </si>
  <si>
    <t xml:space="preserve">Para los días de mucho sol en la playa, un parador ofrece sombrillas de forma hexagonal. Todos los lados son iguales y miden 60 cm cada uno, y su apotema es de 70 cm. ¿Cuál es la superficie que ocupa, en la playa, la sombrilla?. 
La sombrilla ocupa ... cm&lt;sup&gt;2&lt;/sup&gt;.</t>
  </si>
  <si>
    <t xml:space="preserve">Q2: Mín = 50 ; Máx = 100; Incremento = 1</t>
  </si>
  <si>
    <t xml:space="preserve">¿Cuánto miden los lados de la sombrilla? ¿Y su apotema?
Los lados de la sombrilla miden {{A1}} cm.
La apotema mide {{A2}} cm.
[A1 = {{Q1}}
A2 = Lemonlib.round({{Q1}}*0.87, 2)]</t>
  </si>
  <si>
    <t xml:space="preserve">Según el enunciado, ¿qué hay que calcular?
El área de una sombrilla.*
El perímetro de una sombrilla.
El volumen de una sombrilla.</t>
  </si>
  <si>
    <t xml:space="preserve">{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</si>
  <si>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M5-G-15e</t>
  </si>
  <si>
    <t xml:space="preserve">Calcula el área del círculo</t>
  </si>
  <si>
    <t xml:space="preserve">Elige la fórmula correcta para hallar el área del círculo.
A1 = π × radio&lt;sup&gt;2&lt;/sup&gt;*
A2 = π × radio&lt;sup&gt;2&lt;/sup&gt;/2
A3 = π × radio/2
A4 = base × altura
A5 = lado × lado
A6 = base × altura/2
(En pantalla se muestran solo 3).</t>
  </si>
  <si>
    <r>
      <rPr>
        <sz val="12"/>
        <color rgb="FF000000"/>
        <rFont val="Calibri"/>
        <family val="0"/>
        <charset val="1"/>
      </rPr>
      <t xml:space="preserve">Traslada la fórmula que calcula el área del círculo.
</t>
    </r>
    <r>
      <rPr>
        <sz val="12"/>
        <color rgb="FFFF0000"/>
        <rFont val="Calibri"/>
        <family val="0"/>
        <charset val="1"/>
      </rPr>
      <t xml:space="preserve">PI() x radio&lt;sup&gt;2&lt;/sup&gt; cm &lt;sup&gt;2&lt;/sup&gt;.  *
</t>
    </r>
    <r>
      <rPr>
        <sz val="12"/>
        <color rgb="FF000000"/>
        <rFont val="Calibri"/>
        <family val="0"/>
        <charset val="1"/>
      </rPr>
      <t xml:space="preserve">PI() x radio&lt;sup&gt;2&lt;/sup&gt; cm &lt;sup&gt;2&lt;/sup&gt; /2.  </t>
    </r>
  </si>
  <si>
    <t xml:space="preserve">Single choice</t>
  </si>
  <si>
    <t xml:space="preserve">Recuerda que en la fórmula del área del círculo utilizamos el valor de π.</t>
  </si>
  <si>
    <t xml:space="preserve">&lt;p&gt;El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</si>
  <si>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xml:space="preserve">{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</si>
  <si>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 xml:space="preserve">Calcula el área de este círculo. Utiliza el valor de π hasta las centésimas.
({{Q1}} cm radio)
El área del círculo mide {{A1}} cm&lt;sup&gt;2&lt;/sup&gt;.</t>
  </si>
  <si>
    <t xml:space="preserve">Q1: Mín = 3; Máx = 10; Incremento = 0.5</t>
  </si>
  <si>
    <t xml:space="preserve">A1 = 3.14*{{Q1}}*{{Q1}}</t>
  </si>
  <si>
    <t xml:space="preserve">¿Cuánto mide el radio del círculo?
Mide {{A1}} cm.
A1 = {{Q1}}</t>
  </si>
  <si>
    <t xml:space="preserve">Según el enunciado, ¿qué hay que calcular?
El área del círculo.*
El diámetro del círculo.
El radio del círculo.</t>
  </si>
  <si>
    <t xml:space="preserve">¿Cómo se calcula el área de un círculo?
Área del círculo = π × radio&lt;sup&gt;2&lt;/sup&gt;*
Área del círculo = π × radio × 2
Área del círculo = 2 × π × radio&lt;sup&gt;2&lt;/sup&gt;</t>
  </si>
  <si>
    <t xml:space="preserve">Usa la fórmula anterior para hallar el área del círculo. Utiliza el valor de π hasta las centésimas.
Área del círculo = π × radio&lt;sup&gt;2&lt;/sup&gt; = 3.14 × {{Q1}}&lt;sup&gt;2&lt;/sup&gt; = {{A1}} cm&lt;sup&gt;2&lt;/sup&gt;
[A1 = Lemonlib.round(3.14*{{Q1}}*{{Q1}}, 2)]</t>
  </si>
  <si>
    <t xml:space="preserve">{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</si>
  <si>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 xml:space="preserve">Ignacio ha preparado galletitas de forma circular con un molde de radio {{Q1}} cm. ¿Qué superficie tiene cada galleta? Utiliza el valor de π hasta las centésimas y redondea el resultado a la misma unidad.
Cada galleta es de {{A1}} cm&lt;sup&gt;2&lt;/sup&gt;.</t>
  </si>
  <si>
    <t xml:space="preserve">Ignacio preparó galletitas de forma circular, cubrió la parte de arriba con glasé de colores. La galletita tiene un radio de 3 cm, ¿qué superficie ha cubierto?.    
                                                                                                                                                                     Ha cubierto ... cm&lt;sup&gt;2&lt;/sup&gt; de la galletita.</t>
  </si>
  <si>
    <t xml:space="preserve">Q1: Mín = 3; Máx = 5; Incremento = 0.1</t>
  </si>
  <si>
    <t xml:space="preserve">¿Cuánto mide el radio de cada galleta?
Mide {{A1}} cm.
A1 = {{Q1}}</t>
  </si>
  <si>
    <t xml:space="preserve">Según el enunciado, ¿qué hay que calcular?
El área de cada galleta.*
El diámetro de cada galleta.
El radio de cada galleta.</t>
  </si>
  <si>
    <t xml:space="preserve">Usa la fórmula anterior para hallar el área de la galleta. Utiliza el valor de π hasta las centésimas y redondea el resultado a la misma unidad.
Área de cada galleta =  π × radio&lt;sup&gt;2&lt;/sup&gt; = 3.14 × {{Q1}}&lt;sup&gt;2&lt;/sup&gt; = {{A1}} cm&lt;sup&gt;2&lt;/sup&gt; 
[A1 = Lemonlib.round(3.14*{{Q1}}*{{Q1}}, 2)]</t>
  </si>
  <si>
    <t xml:space="preserve">{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</si>
  <si>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 xml:space="preserve">La medalla para el ganador de una competición tienen la forma de un círculo con un radio de {{Q1}} cm. Calcula el área de la medalla. Utiliza el valor de π hasta las centésimas y redondea el resultado a la misma unidad.
El área de la medalla es de {{A1}} cm&lt;sup&gt;2&lt;/sup&gt;</t>
  </si>
  <si>
    <t xml:space="preserve">Para una competencia se disponen de medallas doradas y plateadas. Cada una de ellas tienen forma circular, con un radio de 2 cm. Calcula el área que ocupan cada una de las medallas.
El área de cada una de las medallas es de ... cm&lt;sup&gt;2&lt;/sup&gt;</t>
  </si>
  <si>
    <t xml:space="preserve">Q1: Mín = 2; Máx = 3; Incremento = 0.1</t>
  </si>
  <si>
    <t xml:space="preserve">¿Cuánto mide el radio de cada medalla?
Mide {{A1}} cm.
A1 = {{Q1}}</t>
  </si>
  <si>
    <t xml:space="preserve">Según el enunciado, ¿qué hay que calcular?
El área de cada medalla.*
El diámetro de cada medalla.
El radio de cada medalla.</t>
  </si>
  <si>
    <t xml:space="preserve">Usa la fórmula anterior para hallar el área de cada medalla. Utiliza el valor de π hasta las centésimas y redondea el resultado a la misma unidad.
Área de cada medalla =  π × radio&lt;sup&gt;2&lt;/sup&gt; = 3.14 × {{Q1}}&lt;sup&gt;2&lt;/sup&gt; = {{A1}} cm&lt;sup&gt;2&lt;/sup&gt;
[A1 = Lemonlib.round(3.14*{{Q1}}*{{Q1}}, 2)]</t>
  </si>
  <si>
    <t xml:space="preserve">{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</si>
  <si>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 xml:space="preserve">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</si>
  <si>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</si>
  <si>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 xml:space="preserve">Q1: Mín = 10; Máx = 20; Incremento = 0.1</t>
  </si>
  <si>
    <t xml:space="preserve">¿Cuánto mide el radio del letrero?
Mide {{A1}} cm.
A1 = {{Q1}}</t>
  </si>
  <si>
    <t xml:space="preserve">Según el enunciado, ¿qué hay que calcular?
El área del letrero.*
El diámetro del letrero.
El radio del letrero.</t>
  </si>
  <si>
    <t xml:space="preserve">Usa la fórmula anterior para hallar el área del letrero. Utiliza el valor de π hasta las centésimas y redondea el resultado a la misma unidad.
Área del letrero =  π × radio&lt;sup&gt;2&lt;/sup&gt; = 3.14 × {{Q1}}&lt;sup&gt;2&lt;/sup&gt; = {{A1}} cm&lt;sup&gt;2&lt;/sup&gt;
[A1 = Lemonlib.round(3.14*{{Q1}}*{{Q1}}, 2)]</t>
  </si>
  <si>
    <t xml:space="preserve">{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</si>
  <si>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 xml:space="preserve">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</si>
  <si>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</si>
  <si>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 xml:space="preserve">Q1: Mín = 1; Máx = 2; Incremento = 0.1</t>
  </si>
  <si>
    <t xml:space="preserve">¿Cuánto mide el radio de cada lentejuela?
Mide {{A1}} mm.
A1 = {{Q1}}</t>
  </si>
  <si>
    <t xml:space="preserve">Según el enunciado, ¿qué hay que calcular?
El área de una lentejuela.*
El diámetro de una lentejuela.
El radio de una lentejuela.</t>
  </si>
  <si>
    <t xml:space="preserve">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</si>
  <si>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 xml:space="preserve">{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</si>
  <si>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 xml:space="preserve">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</si>
  <si>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</si>
  <si>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 xml:space="preserve">¿Cuánto mide el radio de cada ojo de buey?
Mide {{A1}} cm.
A1 = {{Q1}}</t>
  </si>
  <si>
    <t xml:space="preserve">Según el enunciado, ¿qué hay que calcular?
El área de cada ojo de buey.*
El diámetro de cada ojo de buey.
El radio de cada ojo de buey.</t>
  </si>
  <si>
    <t xml:space="preserve">Usa la fórmula anterior para hallar el área de cada ventana. Utiliza el valor de π hasta las centésimas y redondea el resultado a la misma unidad.
Área de cada ventana =  π × radio&lt;sup&gt;2&lt;/sup&gt; = 3.14 × {{Q1}}&lt;sup&gt;2&lt;/sup&gt; = {{A1}} cm&lt;sup&gt;2&lt;/sup&gt;
[A1 = Lemonlib.round(3.14*{{Q1}}*{{Q1}}, 2)]</t>
  </si>
  <si>
    <t xml:space="preserve">{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</si>
  <si>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 xml:space="preserve">M5-G-1a</t>
  </si>
  <si>
    <t xml:space="preserve">Localiza puntos utilizando coordenadas</t>
  </si>
  <si>
    <t xml:space="preserve">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</si>
  <si>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 xml:space="preserve">Multiple choice</t>
  </si>
  <si>
    <t xml:space="preserve">Q1 = "A", "B", "C", "D", "E", "F", "G", "H"
Q2 = "A", "B", "C", "D", "E", "F", "G", "H"
Q3 = "A", "B", "C", "D", "E", "F", "G", "H"
Q4 = "A", "B", "C", "D", "E", "F", "G", "H"
Q5 = "A", "B", "C", "D", "E", "F", "G", "H"
Q6 = "A", "B", "C", "D", "E", "F", "G", "H"
Q7 = "A", "B", "C", "D", "E", "F", "G", "H"
Q8 = "A", "B", "C", "D", "E", "F", "G", "H"</t>
  </si>
  <si>
    <t xml:space="preserve">La posición de un punto se determina con dos coordenadas. La primera es del eje horizontal y la segunda, del eje vertical.</t>
  </si>
  <si>
    <t xml:space="preserve">&lt;p&gt;La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</si>
  <si>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xml:space="preserve">{"id":"M5-G-1a-I-1","stimulus":"&lt;p&gt;Selecione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</si>
  <si>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 xml:space="preserve">BNCC</t>
  </si>
  <si>
    <t xml:space="preserve">¿En cuál de estas imágenes aparece representado el punto {{Q1}}?
Imagen 1*
Imagen 2
Imagen 3</t>
  </si>
  <si>
    <t xml:space="preserve">Arrastra al gráfico, los puntos de colores, de acuerdo a sus coordenadas.
Rojo = { {{Q1}} ; {{Q2}} }
Verde = { {{Q3}} ; {{Q4}} }
Amarillo = { {{Q5}} ; {{Q6}} }
Azúl = { {{Q7}} ; {{Q8}} }
Negro = { {{Q9}} ; {{Q10}} }
</t>
  </si>
  <si>
    <t xml:space="preserve">Q1: "A = (3, 2)", "B = (4, 1)", "C = (5, 0)", "D = (1, 4)", "E = (2, 3)", "F = (0, 3)", "G = (1, 0)"</t>
  </si>
  <si>
    <t xml:space="preserve">&lt;p&gt;La primera coordenada de un punto se refiere al eje horizontal, mientras que su segunda coordenada al eje vertical.&lt;/p&gt;
(No TE de opciones)</t>
  </si>
  <si>
    <t xml:space="preserve">{"id":"M5-G-1a-E-1","stimulus":"&lt;p&gt;Em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</si>
  <si>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 xml:space="preserve">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</si>
  <si>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 xml:space="preserve">Q1: A, B, C, D, E
Q2: A, B, C, D, E
Q3: A, B, C, D, E
Q4: A, B, C, D, E
Q5: A, B, C, D, E</t>
  </si>
  <si>
    <t xml:space="preserve">A1 = 5
A2 = 2
A3 = 4
A4 = 1
A5 = 3
A6 = 3</t>
  </si>
  <si>
    <t xml:space="preserve">&lt;p&gt;La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</si>
  <si>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xml:space="preserve">{"id":"M5-G-1a-A-1","stimulus":"&lt;p&gt;Para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</si>
  <si>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 xml:space="preserve">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</si>
  <si>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 xml:space="preserve">A1 = 0
A2 = 6
A3 = 1
A4 = 2
A5 = 6
A6 = 4</t>
  </si>
  <si>
    <t xml:space="preserve">&lt;p&gt;La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</si>
  <si>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 xml:space="preserve">{"id":"M5-G-1a-A-2","stimulus":"&lt;p&gt;Fábio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</si>
  <si>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 xml:space="preserve">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</si>
  <si>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 xml:space="preserve">A1 = 2
A2 = 1
A3 = 3
A4 = 0
A5 = 4
A6 = 5</t>
  </si>
  <si>
    <t xml:space="preserve">&lt;p&gt;La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</si>
  <si>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 xml:space="preserve">{"id":"M5-G-1a-A-3","stimulus":"&lt;p&gt;Em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</si>
  <si>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 xml:space="preserve">Localiza los siguientes puntos en este mapa.
(Imagen: {{Q1}} en el punto (2,5), {{Q2}} en el punto (3,6), {{Q3}} en el punto (5,4), {{Q4}} en (0,1), {{Q5}} en (5,2))
El punto {{Q1}} está en la posición ({{A1}}, {{A2}}).
El punto {{Q2}} está en la posición ({{A3}}, {{A4}}).
El punto {{Q3}} está en la posición ({{A5}}, {{A6}}).</t>
  </si>
  <si>
    <t xml:space="preserve">A1 = 2
A2 = 5
A3 = 3
A4 = 6
A5 = 5
A6 = 4</t>
  </si>
  <si>
    <t xml:space="preserve">&lt;p&gt;La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</si>
  <si>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 xml:space="preserve">{"id":"M5-G-1a-A-4","stimulus":"&lt;p&gt;Localize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</si>
  <si>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 xml:space="preserve">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</si>
  <si>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 xml:space="preserve">A1 = 5
A2 = 1
A3 = 0
A4 = 2
A5 = 4
A6 = 3</t>
  </si>
  <si>
    <t xml:space="preserve">&lt;p&gt;La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</si>
  <si>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 xml:space="preserve">{"id":"M5-G-1a-A-5","stimulus":"&lt;p&gt;Um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</si>
  <si>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 xml:space="preserve">M5-G-2a</t>
  </si>
  <si>
    <t xml:space="preserve">Identifica figuras simétricas y con simetría cuando el eje de simetría es horizontal o vertical</t>
  </si>
  <si>
    <t xml:space="preserve">Arrastra la mitad simétrica de este dibujo.
(Estrella)
(Salen 3 opciones de las 4 que hay para la mitad derecha)</t>
  </si>
  <si>
    <t xml:space="preserve">Label Image with drag and drop</t>
  </si>
  <si>
    <t xml:space="preserve">Una imagen es simétrica si sus mitades coinciden cuando se dobla esta figura por un eje de simetría.</t>
  </si>
  <si>
    <t xml:space="preserve">&lt;p&gt;Una imagen es simétrica si sus mitades coinciden cuando se dobla esta figura por un eje de simetría.&lt;/p&gt;</t>
  </si>
  <si>
    <t xml:space="preserve">{"id":"M5-G-2a-I-1","stimulus":"&lt;p&gt;Arraste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</si>
  <si>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 xml:space="preserve">Arrastra la mitad simétrica de este dibujo.
(Corazón)
(Salen 3 opciones de las 4 que hay para la mitad derecha)</t>
  </si>
  <si>
    <t xml:space="preserve">{"id":"M5-G-2a-I-2","stimulus":"&lt;p&gt;Arraste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</si>
  <si>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 xml:space="preserve">Arrastra la mitad simétrica de este dibujo.
(Pino de navidad)
(Salen 3 opciones de las 4 que hay para la mitad izquierda)</t>
  </si>
  <si>
    <t xml:space="preserve">{"id":"M5-G-2a-I-3","stimulus":"&lt;p&gt;Arraste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</si>
  <si>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 xml:space="preserve">Señala en cuál de estos cuadrados está marcado correctamente el eje de simetría.
A1 | A2 | A3
(Salen 2 opciones incorrectas y una correcta. Las soluciones correctas e incorrectas se ven en la hoja Imágenes).</t>
  </si>
  <si>
    <t xml:space="preserve">Un eje de simetría divide una figura de manera que, al doblarla por él, las mitades de la figura coinciden.</t>
  </si>
  <si>
    <t xml:space="preserve">&lt;p&gt;Un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</si>
  <si>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 xml:space="preserve">{"id":"M5-G-2a-E-1","stimulus":"&lt;p&gt;Clique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</si>
  <si>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 xml:space="preserve">Señala en cuál de estos trapecios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</si>
  <si>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</si>
  <si>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 xml:space="preserve">{"id":"M5-G-2a-E-2","stimulus":"&lt;p&gt;Clique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</si>
  <si>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 xml:space="preserve">Señala en cuál de estos rectángulos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</si>
  <si>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</si>
  <si>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 xml:space="preserve">{"id":"M5-G-2a-E-3","stimulus":"&lt;p&gt;Clique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</si>
  <si>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 xml:space="preserve">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</si>
  <si>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</si>
  <si>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 xml:space="preserve">&lt;p&gt;Una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</si>
  <si>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 xml:space="preserve">{"id":"M5-G-2a-A-1","stimulus":"&lt;p&gt;Como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</si>
  <si>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</si>
  <si>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 xml:space="preserve">&lt;p&gt;Una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</si>
  <si>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 xml:space="preserve">{"id":"M5-G-2a-A-2","stimulus":"&lt;p&gt;Indique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</si>
  <si>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 xml:space="preserve">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</si>
  <si>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 xml:space="preserve">&lt;p&gt;Una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</si>
  <si>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 xml:space="preserve">{"id":"M5-G-2a-A-3","stimulus":"&lt;p&gt;Tomás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</si>
  <si>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 xml:space="preserve">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</si>
  <si>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 xml:space="preserve">&lt;p&gt;Una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</si>
  <si>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 xml:space="preserve">{"id":"M5-G-2a-A-4","stimulus":"&lt;p&gt;Durante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</si>
  <si>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 xml:space="preserve">Pedro es aficionado al fútbol y colecciona escudos de clubes como los siguientes. Selecciona los que son simétricos.
(Se ven 3, 2 correctos y uno incorrecto)</t>
  </si>
  <si>
    <t xml:space="preserve">Observación: banderas/ escudos del lado izquierdo; banderas / escudos de igual forma y tamaño y otras de diferentes tamaño y posiciones, del lado derecho. Línea vertical de puntos, en el medio de ambas columnas, que represente al eje de simetría.</t>
  </si>
  <si>
    <t xml:space="preserve">&lt;p&gt;Una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</si>
  <si>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 xml:space="preserve">{"id":"M5-G-2a-A-5","stimulus":"&lt;p&gt;Marcela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</si>
  <si>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 xml:space="preserve">M5-G-2b</t>
  </si>
  <si>
    <t xml:space="preserve">Reconoce figuras trasladadas</t>
  </si>
  <si>
    <t xml:space="preserve">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</si>
  <si>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</si>
  <si>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 xml:space="preserve">Una imagen trasladada es la que se desplaza desde su posición original.</t>
  </si>
  <si>
    <t xml:space="preserve">&lt;p&gt;La cámara trasladada se ha movido a la derecha de la posición orginal.&lt;/p&gt;
-Sí falla A2
&lt;p&gt;Esta cámara está girada 90°.&lt;/p&gt;
-Si falla A3
&lt;p&gt;Esta cámara es simétrica a la original.&lt;/p&gt;</t>
  </si>
  <si>
    <t xml:space="preserve">{"id":"M5-G-2b-I-1","stimulus":"&lt;p&gt;Selecione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</si>
  <si>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 xml:space="preserve">Selecciona cuál de las siguientes imágenes se ha formado por traslación de la siguiente.
(Imagen de la canasta)
{{A1}} = imagen trasladada*
{{A2}} = imagen rotada verticalmente
{{A3}} =  imagen rotada verticalmente</t>
  </si>
  <si>
    <t xml:space="preserve">&lt;p&gt;La canasta trasladada se ha movido a la derecha de la posición orginal.&lt;/p&gt;
-Sí falla A2
&lt;p&gt;Esta canasta está girada 90°.&lt;/p&gt;
-Si falla A3
&lt;p&gt;Esta canasta es simétrica respecto a la original.&lt;/p&gt;</t>
  </si>
  <si>
    <t xml:space="preserve">{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</si>
  <si>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 xml:space="preserve">Selecciona cuál de las siguientes imágenes se ha formado por traslación de la siguiente.
(Imagen del pulverizador)
{{A1}} = imagen trasladada*
{{A2}} = imagen rotada verticalmente
{{A3}} =  imagen rotada verticalmente</t>
  </si>
  <si>
    <t xml:space="preserve">&lt;p&gt;El pulverizador trasladado se ha movido a la derecha de la posición orginal.&lt;/p&gt;
-Sí falla A2
&lt;p&gt;Este pulverizador está girado 90°.&lt;/p&gt;
-Si falla A3
&lt;p&gt;Este pulverizador es simétrico al original.&lt;/p&gt;</t>
  </si>
  <si>
    <t xml:space="preserve">{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t>
  </si>
  <si>
    <t xml:space="preserve">M5-G-2c</t>
  </si>
  <si>
    <t xml:space="preserve">Describe la amplitud y sentido de un giro (positivo y negativo)</t>
  </si>
  <si>
    <t xml:space="preserve">&lt;p&gt;¿Qué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</si>
  <si>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 xml:space="preserve">Q1 = List = "+", "-"
Q2 = List = 45, 90, 135
Q3 = List = 45, 90, 135, 180
Q4 = List= positivo, negativo
Q5 = M5-G-2c-1, M5-G-2c-2, M5-G-2c-3, M5-G-2c-4, M5-G-2c-5</t>
  </si>
  <si>
    <t xml:space="preserve">T1 = if (\"{{Q1}}\" == \"-\") {\"positivo\"} else {\"negativo\"}
T2 = if (\"{{Q1}}\" == \"+\") {\"positivo\"} else {\"negativo\"}</t>
  </si>
  <si>
    <t xml:space="preserve">M5-G-2c-6</t>
  </si>
  <si>
    <t xml:space="preserve">{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</si>
  <si>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 xml:space="preserve">M5-G-2d</t>
  </si>
  <si>
    <t xml:space="preserve">Describe trayectos en planos o croquis sencillos con ejes cartesianos</t>
  </si>
  <si>
    <t xml:space="preserve">&lt;p&gt;Vicente ha enterrado en la playa un regalo para su amiga Andrea. Para que lo encuentre le ha dado estas instrucciones. ¿Dónde está el regalo?&lt;/p&gt;
(Fondo arena)
(6 pasos)</t>
  </si>
  <si>
    <t xml:space="preserve">Pathway</t>
  </si>
  <si>
    <t xml:space="preserve">Recorre la cuadrícula siguiendo las instrucciones.</t>
  </si>
  <si>
    <t xml:space="preserve">Mueve el personaje siguiendo las instrucciones.</t>
  </si>
  <si>
    <t xml:space="preserve">{"id":"M5-G-2d-I-1","stimulus":"&lt;p&gt;Lorenzo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</si>
  <si>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 xml:space="preserve">&lt;p&gt;Nicolás se ha disfrazado de pirata y tiene que seguir estas instrucciones para llegar a la cabaña donde se celebra la fiesta. Ayúdale a encontrarla.&lt;/p&gt;
(Fondo tierra)
(6 pasos)</t>
  </si>
  <si>
    <t xml:space="preserve">{"id":"M5-G-2d-I-2","stimulus":"&lt;p&gt;Nicholas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</si>
  <si>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 xml:space="preserve">&lt;p&gt;El minero ha perdido su linterna mientras llegaba a su puesto de trabajo, pero se acuerda del trayecto que ha recorrido. Sigue las instrucciones para llevar al minero hasta la linterna.&lt;/p&gt;
(Fondo cemento)
(6 pasos)</t>
  </si>
  <si>
    <t xml:space="preserve">{"id":"M5-G-2d-I-3","stimulus":"&lt;p&gt;O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</si>
  <si>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 xml:space="preserve">M5-G-3a</t>
  </si>
  <si>
    <t xml:space="preserve">Calcula las medidas reales de objetos o distancias conociendo la escala a la que están representados</t>
  </si>
  <si>
    <t xml:space="preserve">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</si>
  <si>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</si>
  <si>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 xml:space="preserve">Q1: Mín = 1; Máx = 10; step 0.1 
Q2: Mín = 100; Máx = 200; step 10</t>
  </si>
  <si>
    <t xml:space="preserve">A1= {{Q1}}*{{Q2}}
A2= {{Q1}}+{{Q2}}
A3= Lemonlib.round({{Q2}}/{{Q1}}, 2)
A4= {{Q2}}-{{Q1}}</t>
  </si>
  <si>
    <t xml:space="preserve">La escala indica que 1 cm del plano equivale a {{Q2}} cm en la vida real.</t>
  </si>
  <si>
    <t xml:space="preserve">&lt;p&gt;Una escala muestra la relación que existe entre las medidas de un plano y las medidas reales. Si 1 cm del plano equivale a {{Q2}} cm de la vida real, la distancia real de {Q1}} cm se calcula operando así:&lt;/p&gt;&lt;p&gt;{Q1}} cm × {{Q2}} = {{A1}} cm&lt;/p&gt;
(No TE por opciones)</t>
  </si>
  <si>
    <t xml:space="preserve">{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</si>
  <si>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xml:space="preserve">En un plano con escala 1:{{Q2}}, dos puntos están separados por {{Q1}} cm. ¿Cuánto mide esa distancia en realidad?
{{Q1}} cm en el mapa equivalen a {{A1}} cm.</t>
  </si>
  <si>
    <t xml:space="preserve">Completá las medidas reales, teniendo en cuenta la escala.
1: 500; 6 cm = ... cm
</t>
  </si>
  <si>
    <t xml:space="preserve">Q1: Mín = 2; Máx = 20; step = 0.1
Q2: Mín = 50; Máx = 100; step = 10</t>
  </si>
  <si>
    <t xml:space="preserve">A1= {{Q1}}*{{Q2}}</t>
  </si>
  <si>
    <t xml:space="preserve">¿Cuál es la escala del plano? ¿Cuál es la distancia que separa ambos puntos sobre el mapa?
La escala del plano es 1:{{A2}}.
Los dos puntos están separados sobre el mapa {{A3}} cm.
A2: {{Q2}}
A3: {{Q1}}</t>
  </si>
  <si>
    <t xml:space="preserve">Según el enunciado, ¿qué hay que calcular?
La distancia real a la que equivalen los {{Q1}} cm en el plano.*
El tamaño del plano en cm.
La diferencia entre la longitud en del plano y la distancia real.</t>
  </si>
  <si>
    <t xml:space="preserve">¿Cómo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</si>
  <si>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 xml:space="preserve">Ahora completa la fórmula anterior para calcular la distancia real entre ambos puntos.
Distancia real = distancia en el plano × segundo término de la escala = {{Q1}} cm × {{Q2}} = {{A1}} cm</t>
  </si>
  <si>
    <t xml:space="preserve">{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</si>
  <si>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 xml:space="preserve">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</si>
  <si>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</si>
  <si>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 xml:space="preserve">Q1: Mín = 10; Máx = 20; step = 1
Q2: Mín = 2; Máx = 6; step = 1</t>
  </si>
  <si>
    <t xml:space="preserve">¿Cuál es la escala del dibujo que está haciendo Zoe? ¿Cuánto mide el dibujo del oso?
La escala del dibujo es 1:{{A2}}.
El dibujo del oso mide {{A3}} cm.
A2 {{Q2}}
A3 {{Q1}}</t>
  </si>
  <si>
    <t xml:space="preserve">Según el enunciado, ¿qué hay que calcular?
La altura real del oso de peluche.*
El tamaño del dibujo.
La diferencia entre la altura del dibujo y la del peluche.</t>
  </si>
  <si>
    <t xml:space="preserve">¿Cómo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</si>
  <si>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 xml:space="preserve">Ahora completa la fórmula anterior para calcular la altura real del peluche.
Altura real del peluche = altura del dibujo × segundo término de la escala = {{Q1}} cm × {{Q2}} = {{A1}} cm</t>
  </si>
  <si>
    <t xml:space="preserve">{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</si>
  <si>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 xml:space="preserve">En una tienda de regalos se venden réplicas de un faro de {{Q1}} cm de alto. Si se han fabricado a una escala de 1:{{Q2}}, ¿cuál es la medida real del faro? 
La altura real del faro mide {{A1}} cm.</t>
  </si>
  <si>
    <t xml:space="preserve">En una tienda de regalos, se venden réplicas de un faro, que se confeccionaron en porcelana; con una altura de 30 cm, a una escala de 1:100. ¿Cuál es la medida real del faro? 
La medida real del faro es de ... cm</t>
  </si>
  <si>
    <t xml:space="preserve">Q1: Mín = 20; Máx = 30; step = 1
Q2 = Mín = 200; Máx = 300; step = 10</t>
  </si>
  <si>
    <t xml:space="preserve">¿Qué escala se ha utilizado para fabricar las réplicas? ¿Cuánto mide cada réplica?
La escala es 1:{{A2}}.
Cada réplica mide {{A3}} cm.
A2 {{Q2}}
A3 {{Q1}}</t>
  </si>
  <si>
    <t xml:space="preserve">Según el enunciado, ¿qué hay que calcular?
La altura real del faro.*
El tamaño de la réplica.
La diferencia entre la altura de la réplica y la del faro.</t>
  </si>
  <si>
    <t xml:space="preserve">¿Cómo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</si>
  <si>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 xml:space="preserve">Ahora completa la fórmula anterior para calcular la altura real del faro.
Altura real del faro = altura de la réplica × segundo término de la escala = {{Q1}} cm × {{Q2}} = {{A1}} cm</t>
  </si>
  <si>
    <t xml:space="preserve">{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</si>
  <si>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 xml:space="preserve">Un turista recorre varios lugares de la ciudad guiándose con un mapa de escala 1:{{Q2}}. Si sobre el mapa ha andado {{Q1}} cm, ¿a cuántos centímetros del mundo real equivale esa distancia?
El turista ha recorrido {{A1}} cm.</t>
  </si>
  <si>
    <r>
      <rPr>
        <sz val="12"/>
        <color rgb="FF000000"/>
        <rFont val="Calibri"/>
        <family val="0"/>
        <charset val="1"/>
      </rPr>
      <t xml:space="preserve">Un turista recorre varios lugares de la ciudad, utilizando un mapa, con una escala de 1: 100 000. Indica la distancia real que recorrió en su primera visita, sí corresponde a 10 cm del mapa.
En su primera visita recorre ... cm
</t>
    </r>
    <r>
      <rPr>
        <sz val="12"/>
        <color rgb="FFFF0000"/>
        <rFont val="Calibri"/>
        <family val="0"/>
        <charset val="1"/>
      </rPr>
      <t xml:space="preserve">(ver en distancias las unidades de medidas: cm a km)</t>
    </r>
  </si>
  <si>
    <t xml:space="preserve">Q1: Mín = 10; Máx = 50 ; step = 1
Q2:  Mín = 100 000; Máx = 150 000; step = 10 000</t>
  </si>
  <si>
    <t xml:space="preserve">¿Cuál es la escala del mapa? Sobre el mapa, ¿cuántos cm ha recorrido el turista?
La escala es 1:{{A2}}.
El turista ha recorrido {{A3}} cm sobre el mapa.
A2 {{Q2}}
A3 {{Q1}}</t>
  </si>
  <si>
    <t xml:space="preserve">Según el enunciado, ¿qué hay que calcular?
La distancia real que ha recorrido el turista.*
La distancia que ha recorrido el turista sobre el mapa.
La diferencia entre la distancia que el turista ha recorrido sobre el mapa y la real.</t>
  </si>
  <si>
    <t xml:space="preserve">¿Cómo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</si>
  <si>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 xml:space="preserve">Ahora completa la fórmula anterior para calcular la distancia real que ha recorrido el turista.
Distancia real = distancia en el mapa × segundo término de la escala = {{Q1}} cm × {{Q2}} = {{A1}} cm</t>
  </si>
  <si>
    <t xml:space="preserve">{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</si>
  <si>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 xml:space="preserve">En el Museo Naval hay una maqueta de una antigua embarcación a escala 1:{{Q2}}. Si la maqueta mide {{Q1}} cm de eslora, ¿cuál es la medida real de la embarcación?
La medida real es de {{A1}} cm.</t>
  </si>
  <si>
    <t xml:space="preserve">Q1: Mín = 30; Máx = 50 ; step = 1
Q2:  Mín = 50; Máx = 150; step = 10</t>
  </si>
  <si>
    <t xml:space="preserve">¿Cuál es la escala de la maqueta? ¿Cuántos cm mide la eslora de la maqueta?
La escala es 1:{{A2}}.
La eslora de la maqueta mide {{A3}} cm.
A2 {{Q2}}
A3 {{Q1}}</t>
  </si>
  <si>
    <t xml:space="preserve">Según el enunciado, ¿qué hay que calcular?
La medida real de la embarcación.*
El tamaño total de la maqueta.
La diferencia entre la medida de la maqueta y la embarcación real.</t>
  </si>
  <si>
    <t xml:space="preserve">¿Cómo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</si>
  <si>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 xml:space="preserve">Ahora completa la fórmula anterior para calcular la medida real de la embarcación.
Medida real de la embarcación = medida de la maqueta × segundo término de la escala = {{Q1}} cm × {{Q2}} = {{A1}} cm</t>
  </si>
  <si>
    <t xml:space="preserve">{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</si>
  <si>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 xml:space="preserve">Unos excursionistas llevan durante una ruta por la sierra un mapa a escala 1:{{Q2}}. Como el recorrido que van a realizar corresponde a {{Q1}} cm del mapa, ¿qué distancia real van a andar?
Recorrerán {{Q1}} cm reales durante la excursión.</t>
  </si>
  <si>
    <t xml:space="preserve">Q1: Mín = 25; Máx = 40 ; step = 1
Q2:  Mín = 4000; Máx = 5000; step = 100</t>
  </si>
  <si>
    <t xml:space="preserve">¿Cuál es la escala del mapa? ¿Cuántos cm van a recorrer sobre el mapa?
La escala es 1:{{A2}}.
Van a recorrer {{A3}} cm sobre el mapa.
A2 {{Q2}}
A3 {{Q1}}</t>
  </si>
  <si>
    <t xml:space="preserve">Según el enunciado, ¿qué hay que calcular?
La distancia real que van a recorrer los excursionistas.*
El tamaño total del mapa.
La diferencia entre la distancia en el mapa y la distancia real.</t>
  </si>
  <si>
    <t xml:space="preserve">¿Cómo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</si>
  <si>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 xml:space="preserve">Ahora completa la fórmula anterior para calcular la distancia real que recorrerán.
Distancia real = distancia en el mapa × segundo término de la escala = {{Q1}} cm × {{Q2}} = {{A1}} cm</t>
  </si>
  <si>
    <t xml:space="preserve">{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</si>
  <si>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 xml:space="preserve">M5-G-18a</t>
  </si>
  <si>
    <t xml:space="preserve">Reconoce la congruencia de los ángulos y la proporcionalidad entre los lados correspondientes de las figuras poligonales en situaciones de ampliación y reducción sobre una cuadrícula (EF05MA18)</t>
  </si>
  <si>
    <t xml:space="preserve">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</si>
  <si>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 xml:space="preserve">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</si>
  <si>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 xml:space="preserve">Q1: Mín = 6; Máx = 20; Step = 2</t>
  </si>
  <si>
    <t xml:space="preserve">T1 = Q1*5
A1 = Q1*10
A2 = 54
A3 = Q1*5
A4 = Q1*5/2
A5 = 27
A6 = 108</t>
  </si>
  <si>
    <t xml:space="preserve">En la ampliación de una figura los ángulos son congruentes y los lados, proporcionales.</t>
  </si>
  <si>
    <t xml:space="preserve">&lt;p&gt;Como las dos figuras son proporcionales, la longitud de todos los lados se duplica, mientras que las amplitudes de los ángulos son las mismas.&lt;/p&gt;
(Sin TE individual)</t>
  </si>
  <si>
    <t xml:space="preserve">Si</t>
  </si>
  <si>
    <t xml:space="preserve">{"id":"M5-G-18a-I-1","stimulus":"&lt;p&gt;O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</si>
  <si>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 xml:space="preserve">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</si>
  <si>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 xml:space="preserve">Q1: Mín = 15; Máx = 30; Step = 3</t>
  </si>
  <si>
    <t xml:space="preserve">A1 = {{Q1}}/3
A2 = 65
A3 = {{Q1}}
A4 = {{Q1}}*3
A5 = 32.5
A6 = 130</t>
  </si>
  <si>
    <t xml:space="preserve">En la reducción de una figura los ángulos son congruentes y los lados, proporcionales.</t>
  </si>
  <si>
    <t xml:space="preserve">&lt;p&gt;Como las dos figuras son proporcionales, la longitud de todos los lados se reduce a la tercera parte, mientras que las amplitudes de los ángulos son las mismas.&lt;/p&gt;
(Sin TE individual)</t>
  </si>
  <si>
    <t xml:space="preserve">{"id":"M5-G-18a-I-2","stimulus":"&lt;p&gt;O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</si>
  <si>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 xml:space="preserve">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</si>
  <si>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t xml:space="preserve">Haz click en las figuras que tengan ángulos congruentes y lados proporcionales.
Figura A * | Figura B * | Figura C * | Figura D | Figura E | Figura F
(se ven 4 figuras, 3 correctas)</t>
  </si>
  <si>
    <t xml:space="preserve">Q1: Mín = 12; Máx = 20; Step = 1</t>
  </si>
  <si>
    <t xml:space="preserve">A1 = {{Q1}}*2
A2 = 230</t>
  </si>
  <si>
    <t xml:space="preserve">{"id":"M5-G-18a-E-1","stimulus":"&lt;p&gt;O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</si>
  <si>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 xml:space="preserve">El perímetro de la primera figura mide {{Q1}} cm y el ángulo Â (con sombrerito latex), 28°. ¿Cuánto mide el perímetro de la segunda figura? ¿Y el ángulo B (con sombrertito Latex)?
Imagen: M5-G-3c-4
El perímetro de la segunda figura es de {{A1}} cm y el ángulo B (sombrerito Latex) mide {{A2}}°.</t>
  </si>
  <si>
    <t xml:space="preserve">Q1: Mín = 22; Máx = 50; Step = 2</t>
  </si>
  <si>
    <t xml:space="preserve">A1 = {{Q1}}/2
A2 = 28</t>
  </si>
  <si>
    <t xml:space="preserve">&lt;p&gt;Como las dos figuras son proporcionales, la longitud de todos los lados se reduce a la mitad, mientras que las amplitudes de los ángulos son las mismas.&lt;/p&gt;
(Sin TE individual)</t>
  </si>
  <si>
    <t xml:space="preserve">{"id":"M5-G-18a-E-2","stimulus":"&lt;p&gt;O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</si>
  <si>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 xml:space="preserve">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</si>
  <si>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 xml:space="preserve">En una tienda se venden cajas de bombones hexagonales, de varios tamaños. Observa las imágenes y selecciona aquellas que tengan ángulos congruentes y lados proporcionales.
Las cajas hexagonales, con ángulos congruentes y lados proporcionales son {{A1}} y {{A2}}</t>
  </si>
  <si>
    <t xml:space="preserve">Q1: Mín = 20; Máx = 50; Step = 2</t>
  </si>
  <si>
    <t xml:space="preserve">A1 = {{Q1}}*2</t>
  </si>
  <si>
    <t xml:space="preserve">En la ampliación o la reducción de una figura los ángulos son congruentes y los lados, proporcionales.</t>
  </si>
  <si>
    <t xml:space="preserve">&lt;p&gt;En dos figuras proporcionales todos los lados son proporcionales, es decir, todos crecen o disminuyen en la misma proporción.&lt;/p&gt;</t>
  </si>
  <si>
    <t xml:space="preserve">{"id":"M5-G-18a-A-1","stimulus":"&lt;p&gt;Alice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</si>
  <si>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 xml:space="preserve">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</si>
  <si>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 xml:space="preserve">En la galería de arte exponen cuadros de diferentes tamaños. Observa y señala un par de cuadros que tengan ángulos congruentes y lados proporcionales.
Los cuadros {{A1}} y {{A2}} tienen ángulos congruentes y lados proporcionales.</t>
  </si>
  <si>
    <t xml:space="preserve">Q1: Mín = 20; Máx = 30; Step = 2</t>
  </si>
  <si>
    <t xml:space="preserve">A1 = {{Q1}}/2</t>
  </si>
  <si>
    <t xml:space="preserve">{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</si>
  <si>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 xml:space="preserve">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</si>
  <si>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 xml:space="preserve">Elena recorta figuras de papel, con forma de pentágonos. Selecciona aquellos que tienen ángulos congruentes y lados proporcionales.</t>
  </si>
  <si>
    <t xml:space="preserve">Q1: Mín = 12; Máx = 20; Step = 1
Q2: Mín = 80; Máx = 100; Step = 10</t>
  </si>
  <si>
    <t xml:space="preserve">{"id":"M5-G-18a-A-3","stimulus":"&lt;p&gt;Na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</si>
  <si>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 xml:space="preserve">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</si>
  <si>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</si>
  <si>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 xml:space="preserve">Q1: Mín =  30; Máx = 100; Step = 1.
Q2: "doble", "triple"</t>
  </si>
  <si>
    <t xml:space="preserve">A1 = {{Q1}}</t>
  </si>
  <si>
    <t xml:space="preserve">&lt;p&gt;En dos figuras proporcionales los ángulos son congruentes, es decir, sus amplitudes son las mismas.&lt;/p&gt;</t>
  </si>
  <si>
    <t xml:space="preserve">{"id":"M5-G-18a-A-4","stimulus":"&lt;p&gt;Um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</si>
  <si>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 xml:space="preserve">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</si>
  <si>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</si>
  <si>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 xml:space="preserve">Q1: Mín =  60; Máx = 120; Step = 5.
Q2: Mín =  50; Máx = 100; Step = 10.</t>
  </si>
  <si>
    <t xml:space="preserve">{"id":"M5-G-18a-A-5","stimulus":"&lt;p&gt;Na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</si>
  <si>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 xml:space="preserve">M5-G-4a</t>
  </si>
  <si>
    <t xml:space="preserve">Distingue una figura ampliada</t>
  </si>
  <si>
    <t xml:space="preserve">Selecciona la imagen ampliada de este iglú.
(Imagen 1)
(3 opciones, 1 correcta)</t>
  </si>
  <si>
    <t xml:space="preserve">Relaciona la imagen original, con su imagen ampliada
{{A1}} = piña
{{A2}} = bicicleta
{{A3}} = calculadora
{{A4}} = celular
{{A5}} = koala</t>
  </si>
  <si>
    <t xml:space="preserve">Imagen 1: la segunda imagen más grande.
Imagen más grande: respuesta correcta.
Las los imágenes pequeñas: respuestas incorrectas.</t>
  </si>
  <si>
    <t xml:space="preserve">En una figura ampliada todas las medidas de la figura original están multiplicadas por el mismo valor.</t>
  </si>
  <si>
    <t xml:space="preserve">&lt;p&gt;La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</si>
  <si>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</si>
  <si>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 xml:space="preserve">Selecciona la imagen ampliada de este koala.
(Imagen 2)
(3 opciones, 1 correcta)</t>
  </si>
  <si>
    <t xml:space="preserve">&lt;p&gt;La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</si>
  <si>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</si>
  <si>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 xml:space="preserve">Selecciona la imagen ampliada de esta calculadora.
(Imagen 3)
(3 opciones, 1 correcta)</t>
  </si>
  <si>
    <t xml:space="preserve">&lt;p&gt;La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</si>
  <si>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</si>
  <si>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 xml:space="preserve">M5-G-4b</t>
  </si>
  <si>
    <t xml:space="preserve">Identifica una figura reducida</t>
  </si>
  <si>
    <t xml:space="preserve">Selecciona la imagen reducida de esta botella. 
(Imagen 1) 
(3 imágenes, 1 correcta)</t>
  </si>
  <si>
    <t xml:space="preserve">Imagen 1: la segunda imagen más pequeña.
Imagen más pequeña: respuesta correcta.
Las los imágenes grandes: respuestas incorrectas.</t>
  </si>
  <si>
    <t xml:space="preserve">En una figura reducida todas las medidas de la figura original están divididas por el mismo valor.</t>
  </si>
  <si>
    <t xml:space="preserve">&lt;p&gt;La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</si>
  <si>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</si>
  <si>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Selecciona la imagen reducida de esta palmera.
(Imagen 2)
(3 imágenes, 1 correcta)</t>
  </si>
  <si>
    <t xml:space="preserve">&lt;p&gt;La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</si>
  <si>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</si>
  <si>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Selecciona la imagen reducida de este barco.
(Imagen 3)
(3 imágenes, 1 correcta)</t>
  </si>
  <si>
    <t xml:space="preserve">&lt;p&gt;La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</si>
  <si>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</si>
  <si>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M5-G-5a</t>
  </si>
  <si>
    <t xml:space="preserve">Diferencia rectas, semirrectas y segmentos</t>
  </si>
  <si>
    <t xml:space="preserve">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</si>
  <si>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</si>
  <si>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 xml:space="preserve">True or false</t>
  </si>
  <si>
    <t xml:space="preserve">Las rectas, las semirrectas y los segmentos se diferencian en cómo están acotados en sus extremos.</t>
  </si>
  <si>
    <t xml:space="preserve">&lt;p&gt;Una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</si>
  <si>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 xml:space="preserve">{"id":"M5-G-5a-I-1","stimulus":"&lt;p&gt;Indique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</si>
  <si>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xml:space="preserve">Escribe el nombre de las siguientes líneas.
{{A1}} | {{A2}} | {{A3}} </t>
  </si>
  <si>
    <t xml:space="preserve">Relaciona cada dibujo con su nombre
{{A1}} = recta
{{A2}} = semirrecta
{{A3}} = segmento</t>
  </si>
  <si>
    <t xml:space="preserve">Cloze with text</t>
  </si>
  <si>
    <t xml:space="preserve">{
 "name": "Q1",
 "label": null,
 "list": [
 "3hPU5vF",
 "3MDztoQ"
 ]
 },
 {
 "name": "Q2",
 "label": null,
 "list": [
 "1ldSHeInFPVDWDtWDPMXZu77ZlYDOHFtR",
 "1Z7wj10ROHnN0mhh74ttE8K8VjdP-bNbD"
 ]
 },
 {
 "name": "Q3",
 "label": null,
 "list": [
 "3hTvy9i",
 "360E5o4"
 ]
 }</t>
  </si>
  <si>
    <t xml:space="preserve">A1 = "recta"
A2 = "semirrecta"
A3 = "segmento"</t>
  </si>
  <si>
    <t xml:space="preserve">&lt;p&gt;Una &lt;b&gt;recta&lt;/b&gt; es una sucesión de puntos en la misma dirección sin principio o fin. Una &lt;b&gt;semirrecta&lt;/b&gt; empieza en un punto y se extiende hasta el infinito. Un &lt;b&gt;segmento&lt;/b&gt; es un fragmento de recta comprendido entre dos puntos.&lt;/p&gt;
(No TE individual)</t>
  </si>
  <si>
    <t xml:space="preserve">{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</si>
  <si>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xml:space="preserve">{
 "name": "Q2",
 "label": null,
 "list": [
 "3hPU5vF",
 "3MDztoQ"
 ]
 },
 {
 "name": "Q1",
 "label": null,
 "list": [
 "1ldSHeInFPVDWDtWDPMXZu77ZlYDOHFtR",
 "1Z7wj10ROHnN0mhh74ttE8K8VjdP-bNbD"
 ]
 },
 {
 "name": "Q3",
 "label": null,
 "list": [
 "3hTvy9i",
 "360E5o4"
 ]
 }</t>
  </si>
  <si>
    <t xml:space="preserve">A1 = "semirrecta"
A2 = "recta"
A3 = "segmento"</t>
  </si>
  <si>
    <t xml:space="preserve">{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</si>
  <si>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</si>
  <si>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 xml:space="preserve">A1 = "segmento"
A2 = "recta"
A3 = "semirrecta"</t>
  </si>
  <si>
    <t xml:space="preserve">{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</si>
  <si>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 xml:space="preserve">M5-G-6a</t>
  </si>
  <si>
    <t xml:space="preserve">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</si>
  <si>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</si>
  <si>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</si>
  <si>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 xml:space="preserve">Las rectas perpendiculares tienen un punto común entre sí. Las oblicuas también, pero las paralelas no.</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</si>
  <si>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</si>
  <si>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 xml:space="preserve">{"id":"M5-G-6a-I-1","stimulus":"&lt;p&gt;Indique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</si>
  <si>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</si>
  <si>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</si>
  <si>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 xml:space="preserve">{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</si>
  <si>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 xml:space="preserve">Escribe qué tipo de rectas son las siguientes.
Rectas {{A1}} | Rectas {{A2}} | Rectas {{A3}}</t>
  </si>
  <si>
    <t xml:space="preserve">A1 = "paralelas"
A2 = "oblicuas"
A3 = "perpendiculares"</t>
  </si>
  <si>
    <t xml:space="preserve">Existen tres tipos de relaciones entre rectas: paralelas, oblicuas y perpendiculares.</t>
  </si>
  <si>
    <t xml:space="preserve">&lt;p&gt;Las &lt;b&gt;rectas paralelas&lt;/b&gt; no tienen puntos en común, las &lt;b&gt;rectas perpendiculares&lt;/b&gt; se cortan en un punto formando ángulos rectos y las &lt;b&gt;rectas oblicuas&lt;/b&gt; se cortan en un punto creando ángulos que no son rectos.&lt;/p&gt;
(No TE individual)</t>
  </si>
  <si>
    <t xml:space="preserve">{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</si>
  <si>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 xml:space="preserve">A1 = "perpendiculares"
A2 = "paralelas"
A3 = "oblicuas"</t>
  </si>
  <si>
    <t xml:space="preserve">{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</si>
  <si>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 xml:space="preserve">A1 = "oblicuas"
A2 = "perpendiculares"
A3 = "paralelas"</t>
  </si>
  <si>
    <t xml:space="preserve">{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</si>
  <si>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 xml:space="preserve">M5-G-22a</t>
  </si>
  <si>
    <t xml:space="preserve">Reconoce posiciones de dos circunferencias: exteriores, interiores, tangentes (exteriores, interiores), secantes</t>
  </si>
  <si>
    <t xml:space="preserve">Selecciona las circunferencias exteriores.
{{A1}} = circunferencias exteriores*
{{A2}} = circunferencias tangentes interiores
{{A3}} = circunferencias tangentes exteriores
{{A4}} = circunferencias interiores
{{A5}} = circunferencias secantes
(Se ven 3, una correcta)</t>
  </si>
  <si>
    <t xml:space="preserve">¿Cuáles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</si>
  <si>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 xml:space="preserve">Las circunferencias interiores y exteriores no tienen ningún punto en común.</t>
  </si>
  <si>
    <t xml:space="preserve">&lt;p&gt;Las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</si>
  <si>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 xml:space="preserve">{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</si>
  <si>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 xml:space="preserve">Selecciona las circunferencias tangentes.
{{A1}} = circunferencias exteriores
{{A2}} = circunferencias tangentes interiores*
{{A3}} = circunferencias tangentes exteriores*
{{A4}} = circunferencias interiores
{{A5}} = circunferencias secantes
(Se ven 3, una correcta)</t>
  </si>
  <si>
    <t xml:space="preserve">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</si>
  <si>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 xml:space="preserve">Las circunferencias tangentes, interiores y exteriores, tienen un punto en común.</t>
  </si>
  <si>
    <t xml:space="preserve">&lt;p&gt;Dos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</si>
  <si>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 xml:space="preserve">{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</si>
  <si>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 xml:space="preserve">Selecciona las circunferencias secantes.
{{A2}} = circunferencias tangentes interiores
{{A3}} = circunferencias tangentes exteriores
{{A4}} = circunferencias interiores
{{A5}} = circunferencias secantes*
(Se ven 3, una correcta)</t>
  </si>
  <si>
    <t xml:space="preserve">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</si>
  <si>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 xml:space="preserve">Las circunferencias secantes tienen dos puntos en común.</t>
  </si>
  <si>
    <t xml:space="preserve">&lt;p&gt;Dos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</si>
  <si>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 xml:space="preserve">{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</si>
  <si>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</si>
  <si>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 xml:space="preserve">A1 = "secantes"
A2 = "tangentes exteriores"
A3 = "interiores"</t>
  </si>
  <si>
    <t xml:space="preserve">Las posiciones de una circunferencia respecto a otra pueden ser: exterior, interior, tangente y secante.</t>
  </si>
  <si>
    <t xml:space="preserve">&lt;p&gt;Según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</si>
  <si>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 xml:space="preserve">{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</si>
  <si>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 xml:space="preserve">A1 = "exteriores"
A2 = "tangentes interiores"
A3 = "interiores"</t>
  </si>
  <si>
    <t xml:space="preserve">&lt;p&gt;Según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</si>
  <si>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 xml:space="preserve">{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</si>
  <si>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 xml:space="preserve">A1 = "tangentes interiores"
A2 = "exteriores"
A3 = "secantes"</t>
  </si>
  <si>
    <t xml:space="preserve">&lt;p&gt;Según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</si>
  <si>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 xml:space="preserve">{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</si>
  <si>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 xml:space="preserve">M5-G-22b</t>
  </si>
  <si>
    <t xml:space="preserve">Distingue posiciones de rectas y circunferencias: recta exterior, tangente y secante</t>
  </si>
  <si>
    <t xml:space="preserve">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</si>
  <si>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</si>
  <si>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 xml:space="preserve">Dropdown</t>
  </si>
  <si>
    <t xml:space="preserve">A1 = tangente/secante*/exterior
A3 = tangente*/secante/exterior
A5 = tangente/secante/exterior*
A2 = 0/1/2*
A4 = 0/1*/2
A6 = 0*/1/2
Aleatoriedad en la imagen</t>
  </si>
  <si>
    <t xml:space="preserve">Una recta es secante a una circunferencia si tienen dos puntos en común.</t>
  </si>
  <si>
    <t xml:space="preserve">&lt;p&gt;La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</si>
  <si>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xml:space="preserve">{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</si>
  <si>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 xml:space="preserve">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</si>
  <si>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</si>
  <si>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 xml:space="preserve">A1 = tangente*/secante/exterior
A3 = tangente/secante/exterior*
A5 = tangente/secante*/exterior
A2 = 0/1*/2
A4 = 0*/1/2
A6 = 0/1/2*
Aleatoriedad en la imagen</t>
  </si>
  <si>
    <t xml:space="preserve">&lt;p&gt;La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</si>
  <si>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xml:space="preserve">{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</si>
  <si>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 xml:space="preserve">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</si>
  <si>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</si>
  <si>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 xml:space="preserve">Aleatoriedad en la imagen</t>
  </si>
  <si>
    <t xml:space="preserve">A1 = exterior
A2 = 0
A3 = secante
A4 = 2
A5 = tangente
A6 = 1</t>
  </si>
  <si>
    <t xml:space="preserve">Las posiciones de una recta con respecto a una circunferencia pueden ser: exterior, tangente o secante.</t>
  </si>
  <si>
    <t xml:space="preserve">&lt;p&gt;La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</si>
  <si>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xml:space="preserve">{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</si>
  <si>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 xml:space="preserve">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</si>
  <si>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 xml:space="preserve">A1 = exterior
A2 = 0
A3 = tangente
A4 = 1
A5 = secante
A6 = 2</t>
  </si>
  <si>
    <t xml:space="preserve">&lt;p&gt;La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</si>
  <si>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xml:space="preserve">{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</si>
  <si>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 xml:space="preserve">M5-G-7a</t>
  </si>
  <si>
    <t xml:space="preserve">Localiza los elementos básicos de un ángulo: lados, ángulo y vértice</t>
  </si>
  <si>
    <t xml:space="preserve">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</si>
  <si>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</si>
  <si>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 xml:space="preserve">Los elementos básicos de un ángulo son: lados, amplitud y vértice.</t>
  </si>
  <si>
    <t xml:space="preserve">&lt;p&gt;La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</si>
  <si>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 xml:space="preserve">{"id":"M5-G-7a-I-1","stimulus":"&lt;p&gt;Indique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</si>
  <si>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 xml:space="preserve">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</si>
  <si>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</si>
  <si>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 xml:space="preserve">Con el Label etiquetas sobre el dibujo. Mayúsculas para el vértice y el ángulo y minúsculas para los lados. No son valores aleatorios. El sombrerito con LATEX.</t>
  </si>
  <si>
    <t xml:space="preserve">&lt;p&gt;La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</si>
  <si>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 xml:space="preserve">{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</si>
  <si>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 xml:space="preserve">Selecciona la opción correcta.
(imagen)
Â es la amplitud. *
C es el vértice. *
a y b son a los lados. *
Â es un lado.
Â es el vértice.
a es la amplitud.
(6 opciones, se ven 3, 1 correcta)</t>
  </si>
  <si>
    <t xml:space="preserve">{"id":"M5-G-7a-E-2","stimulus":"&lt;p&gt;Selecione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</si>
  <si>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 xml:space="preserve">M5-G-23a</t>
  </si>
  <si>
    <t xml:space="preserve">Identifica ángulos consecutivos, adyacentes y opuestos por el vértice</t>
  </si>
  <si>
    <t xml:space="preserve">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</si>
  <si>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</si>
  <si>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 xml:space="preserve">Los ángulos adyacentes, al igual que los consecutivos, tienen un lado en común.</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</si>
  <si>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</si>
  <si>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 xml:space="preserve">{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</si>
  <si>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 xml:space="preserve">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</si>
  <si>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</si>
  <si>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 xml:space="preserve">A1 = Ángulos consecutivos
A2 = Ángulos adyacentes
A3 = Ángulos opuestos por el vértice</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</si>
  <si>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</si>
  <si>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 xml:space="preserve">{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</si>
  <si>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 xml:space="preserve">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</si>
  <si>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</si>
  <si>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 xml:space="preserve">A1 = Ángulos opuestos por el vértice
A2 = Ángulos consecutivos
A3 = Ángulos adyacentes</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</si>
  <si>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</si>
  <si>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 xml:space="preserve">{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</si>
  <si>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 xml:space="preserve">M5-G-23b</t>
  </si>
  <si>
    <t xml:space="preserve">Distingue ángulos complementarios y suplementarios</t>
  </si>
  <si>
    <t xml:space="preserve">¿Cuál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</si>
  <si>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</si>
  <si>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 xml:space="preserve">Los ángulos complementarios suman 90°.</t>
  </si>
  <si>
    <t xml:space="preserve">&lt;p&gt;Dos ángulos son complementarios cuando suman 90°.&lt;/p&gt;
- Sí falla A1
&lt;p&gt;Estos ángulos suman 180°.&lt;/p&gt;
- Sí falla A3
&lt;p&gt;Estos ángulos suman 120°.&lt;/p&gt;
- Sí falla A4
&lt;p&gt;Estos ángulos suman 120°.&lt;/p&gt;</t>
  </si>
  <si>
    <t xml:space="preserve">{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</si>
  <si>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 xml:space="preserve">¿Cuál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</si>
  <si>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</si>
  <si>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 xml:space="preserve">Los ángulos suplementarios suman 180°.</t>
  </si>
  <si>
    <t xml:space="preserve">&lt;p&gt;Dos ángulos son suplementarios cuando suman 180°.&lt;/p&gt;
Sí falla A2
&lt;p&gt;Estos ángulos suman 90°.&lt;/p&gt;
Sí falla A3
&lt;p&gt;Estos ángulos suman 120°.&lt;/p&gt;
Sí falla A4
&lt;p&gt;Estos ángulos suman 120°.&lt;/p&gt;</t>
  </si>
  <si>
    <t xml:space="preserve">{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</si>
  <si>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 xml:space="preserve">Observa los siguientes pares de ángulos y escribe si son complementarios o suplementarios.
(Imagen A1 | A2 | A3)
{{A1}} | {{A2}} | {{A3}}
(Usar imágenes de suplementarios y complementarios de la actividad anterior para dar más aleatoriedad)</t>
  </si>
  <si>
    <t xml:space="preserve">Mirá los dibujos y señalá lo que corresponda
(Imagen A1 | A2 | A3)
Ángulo {{A1}} 
Ángulo {{A2}} 
Ángulo {{A3}}</t>
  </si>
  <si>
    <t xml:space="preserve">A1 = "Complementarios"
A2 = "Suplementarios"
A3 = "Complementarios"</t>
  </si>
  <si>
    <t xml:space="preserve">Dos ángulos complementarios suman 90° y dos ángulos suplementarios, 180°. </t>
  </si>
  <si>
    <t xml:space="preserve">&lt;p&gt;Dos ángulos son &lt;b&gt;complementarios&lt;/b&gt; cuando suman 90° y &lt;b&gt;sumplementarios&lt;/b&gt; cuando suman 180°.&lt;/p&gt;
(Sin TE individual)</t>
  </si>
  <si>
    <t xml:space="preserve">{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</si>
  <si>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 xml:space="preserve">A1 = "Complementarios"
A2 = "Suplementarios"
A3 = "Suplementarios"</t>
  </si>
  <si>
    <t xml:space="preserve">{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</si>
  <si>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 xml:space="preserve">M5-G-23c</t>
  </si>
  <si>
    <t xml:space="preserve">Calcula la amplitud del ángulo complementario y suplementario a uno dado</t>
  </si>
  <si>
    <t xml:space="preserve">Si un ángulo mide {{Q1}}°, ¿cuál es la amplitud de su ángulo complementario?
A1°
A2°*
A3°
A4°
(se muestran 2 incorrectas y una correcta)</t>
  </si>
  <si>
    <t xml:space="preserve">Comprobá y señalá,que pares de ángulos son complementarios.
{{A1}} = 20° + 70° *
{{A2}} = 15° + 45°
{{A3}} = 55° + 35° *
{{A4}} = 47° + 133°
(4 opciones, se ven 3, 1 correcta)</t>
  </si>
  <si>
    <t xml:space="preserve">Q1: Mín = 10 ; Máx = 80; step = 1
Q2: Mín = 10 ; Máx = 80; step = 1</t>
  </si>
  <si>
    <t xml:space="preserve">A1 = 180-{{Q1}}
A2 = 90-{{Q1}}
A3 = 180-{{Q2}}
A4 = 90-{{Q2}}</t>
  </si>
  <si>
    <t xml:space="preserve">Dos ángulos son complementarios cuando suman 90°.</t>
  </si>
  <si>
    <t xml:space="preserve">&lt;p&gt;Dos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</si>
  <si>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 xml:space="preserve">T1 = {{Q1}}+180-{{Q2}}
T2 = {{Q1}}+90-{{Q2}}</t>
  </si>
  <si>
    <t xml:space="preserve">{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</si>
  <si>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 xml:space="preserve">Si un ángulo mide {{Q1}}°, ¿cuál es la amplitud de su ángulo suplementario?
A1°
A2°
A3°*
A4°
(se muestran 2 incorrectas y una correcta)</t>
  </si>
  <si>
    <t xml:space="preserve">Comprobá y señalá,que pares de ángulos son suplementarios.
{{A1}} = 20° + 70° 
{{A2}} = 75° + 105°
{{A3}} = 55° + 35° 
{{A4}} = 47° + 133° *
(4 opciones, se ven 3, 1 correcta)</t>
  </si>
  <si>
    <t xml:space="preserve">A1 = {{Q1}} + {{Q1}}
A2 = 90-{{Q1}}
A3 = 180-{{Q1}}
A4 = 90-{{Q2}}</t>
  </si>
  <si>
    <t xml:space="preserve">Dos ángulos son suplementarios cuando suman 180°.</t>
  </si>
  <si>
    <t xml:space="preserve">&lt;p&gt;Dos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</si>
  <si>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 xml:space="preserve">T1 = {{Q1}}*3
T2 = {{Q1}}+90-{{Q2}}</t>
  </si>
  <si>
    <t xml:space="preserve">{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</si>
  <si>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 xml:space="preserve">¿Qué amplitud tiene que tener el ángulo Â para ser el suplementario de {{Q1}}°?
El ángulo Â tiene que medir {{A1}}°.
(Poner el sombrero de la A con LaTeX!!!!)</t>
  </si>
  <si>
    <t xml:space="preserve">¿Cuál es la medida del ángulo A, para que sea suplemento de 93°°?
La medida del ángulo A es de ...°
( A con sombrerito de latex)</t>
  </si>
  <si>
    <t xml:space="preserve">Q1: Mín = 10; Máx = 170; step 1</t>
  </si>
  <si>
    <t xml:space="preserve">A1 = 180-{{Q1}} </t>
  </si>
  <si>
    <t xml:space="preserve">¿Cuánto mide el ángulo del enunciado?
Mide {{A2}}°.
A2: {{Q1}}</t>
  </si>
  <si>
    <t xml:space="preserve">¿Qué pide el enunciado que se calcule a partir de {{Q1}}°?
La amplitud del ángulo suplementario A (sombrero latex).*
La amplitud del ángulo complementario A (sombrero latex).
La amplitud del ángulo suplementario B (sombrero latex).</t>
  </si>
  <si>
    <t xml:space="preserve">¿Cómo se calcula la amplitud del ángulo suplementario de {{Q1}}°?
Restando {{Q1}}° a 180°.*
Restando {{Q1}}° a 90°.
Sumando {{Q1}}° a 180°.
Sumando {{Q1}}° a 90°.</t>
  </si>
  <si>
    <t xml:space="preserve">Con todo lo anterior, calcula la amplitud del ángulo suplementario A (sombrero latex).
Ángulo Â = 180° − {{Q1}}° = {{A1}}°
A1 = 180-{{Q1}}</t>
  </si>
  <si>
    <t xml:space="preserve">{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</si>
  <si>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 xml:space="preserve">¿Qué amplitud tiene que tener el ángulo Â para ser el complementario de {{Q1}}°?
El ángulo Â tiene que medir {{A1}}°.
(Poner el sombrero de la A con LaTeX!!!!)</t>
  </si>
  <si>
    <t xml:space="preserve">¿Cuál es la medida del ángulo A, para que sea complemento de 44°?
La medida del ángulo A es de ...°
( A con sombrerito de latex)</t>
  </si>
  <si>
    <t xml:space="preserve">Q1: Mín = 10; Máx = 80; step 1</t>
  </si>
  <si>
    <t xml:space="preserve">A1 = 90-{{Q1}}</t>
  </si>
  <si>
    <t xml:space="preserve">¿Qué pide el enunciado que se calcule a partir de {{Q1}}°?
La amplitud del ángulo suplementario A (sombrero latex).
La amplitud del ángulo complementario A (sombrero latex).*
La amplitud del ángulo complementario B (sombrero latex).</t>
  </si>
  <si>
    <t xml:space="preserve">¿Cómo se calcula la amplitud del ángulo complementario de {{Q1}}°?
Restando {{Q1}}° a 180°.
Restando {{Q1}}° a 90°.*
Sumando {{Q1}}° a 180°.
Sumando {{Q1}}° a 90°.</t>
  </si>
  <si>
    <t xml:space="preserve">Con todo lo anterior, calcula la amplitud del ángulo complementario A (sombrero latex).
Ángulo Â = 90° − {{Q1}}° = {{A1}}°
A1 = 90-{{Q1}}</t>
  </si>
  <si>
    <t xml:space="preserve">{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</si>
  <si>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 xml:space="preserve">Al cortar una pizza, la amplitud del ángulo que forma una de las porciones es de {{Q1}}°. ¿Cuánto mide su ángulo complementario?
El ángulo complementario mide {{A1}}°.</t>
  </si>
  <si>
    <t xml:space="preserve">Al cortar una pizza en porciones, se observan diferentes ángulos.
Dos porciones forman un par de ángulos complementarios. Calcula la medida de una porción, sí la otra es de 39°.
La segunda porción mide ...°.</t>
  </si>
  <si>
    <t xml:space="preserve">Q1: Mín = 20; Máx = 70; step 1</t>
  </si>
  <si>
    <t xml:space="preserve">¿Cuánto mide la amplitud del ángulo de la porción de pizza?
Mide {{A2}}°.
A2: {{Q1}}</t>
  </si>
  <si>
    <t xml:space="preserve">¿Qué pide el enunciado que se calcule a partir de {{Q1}}°?
La amplitud del ángulo suplementario.
La amplitud del ángulo complementario.*</t>
  </si>
  <si>
    <t xml:space="preserve">Con todo lo anterior, calcula la amplitud del ángulo complementario de {{Q1}}°.
Ángulo complementario = 90° − {{Q1}}° = {{A1}}°
A1 = 90-{{Q1}}</t>
  </si>
  <si>
    <t xml:space="preserve">{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</si>
  <si>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El respaldo de una hamaca está inclinado {{Q1}}°. ¿Cuál es la amplitud de su ángulo suplementario?
La amplitud del ángulo suplementario mide {{A1}}°.</t>
  </si>
  <si>
    <t xml:space="preserve">Una reposera está inclinada a 115°.¿Cuál es la amplitud que le falta alcanzar, para que quede en posición horizontal, a 180°?
La amplitud que le falta es de ...°</t>
  </si>
  <si>
    <t xml:space="preserve">Q1: Mín = 90; Máx = 170: step 1</t>
  </si>
  <si>
    <t xml:space="preserve">A1 = 180-{{Q1}}</t>
  </si>
  <si>
    <t xml:space="preserve">¿Qué amplitud tiene el respaldo de la hamaca?
Tiene una amplitud de {{A2}}°.
A2: {{Q1}}</t>
  </si>
  <si>
    <t xml:space="preserve">¿Qué pide el enunciado que se calcule a partir de {{Q1}}°?
La amplitud del ángulo suplementario.*
La amplitud del ángulo complementario.</t>
  </si>
  <si>
    <t xml:space="preserve">Con todo lo anterior, calcula la amplitud de su ángulo suplementario de {{Q1}}°.
Ángulo suplementario = 180° − {{Q1}}° = {{A1}}°
A1 = 180-{{Q1}}</t>
  </si>
  <si>
    <t xml:space="preserve">{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</si>
  <si>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 xml:space="preserve">La puerta de la habitación de Eliseo está abierta con una amplitud de {{Q1}}°. ¿Cuál es la amplitud del ángulo complementario?
La amplitud del ángulo complementario mide {{A1}}°.</t>
  </si>
  <si>
    <t xml:space="preserve">La puerta de la habitación de Eliseo tiene un abertura total de 90°. Al ingresar abre unos 55°.¿Cuál es la amplitud que falta para abrir completamente la puerta?
La amplitud que falta es de ...°</t>
  </si>
  <si>
    <t xml:space="preserve">¿Cuánto ha abierto Eliseo la puerta?
La ha abierto {{A2}}°.
A2: {{Q1}}</t>
  </si>
  <si>
    <t xml:space="preserve">{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</si>
  <si>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</si>
  <si>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</si>
  <si>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 xml:space="preserve">Q1: Mín = 20; Máx = 100; step 1</t>
  </si>
  <si>
    <t xml:space="preserve">¿Cuánto mide el ángulo en el que se ha roto el abanico?
Mide {{A2}}°.
A2: {{Q1}}</t>
  </si>
  <si>
    <t xml:space="preserve">Con todo lo anterior, calcula la amplitud del ángulo suplementario de {{Q1}}°.
Ángulo suplementario = 180° − {{Q1}}° = {{A1}}°
A1 = 180-{{Q1}}</t>
  </si>
  <si>
    <t xml:space="preserve">{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</si>
  <si>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 xml:space="preserve">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</si>
  <si>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 xml:space="preserve">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</si>
  <si>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</si>
  <si>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</si>
  <si>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 xml:space="preserve">¿A qué amplitud ha llegado Clara en clase de &lt;i&gt;ballet&lt;/i&gt;?
Ha llegado a los {{A2}}°.
A2: {{Q1}}</t>
  </si>
  <si>
    <t xml:space="preserve">{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</si>
  <si>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M5-G-7e</t>
  </si>
  <si>
    <t xml:space="preserve">Reconoce los tipos de ángulos: agudos, rectos, llanos y obtusos</t>
  </si>
  <si>
    <t xml:space="preserve">Arrastra el tipo de ángulo que corresponde debajo de cada una de las imágenes.
(Imágenes de ángulos agudo, llano, recto y obtuso)
{{A3}}|{{A1}}|{{A4}}|{{A2}}</t>
  </si>
  <si>
    <t xml:space="preserve">¿Cuál de estas imágenes corresponde a un ángulo con amplitud mayor a 90° y menor a 180°?
{{A1}} = ángulo agudo
{{A2}} = ángulo obtuso
{{A3}} = ángulo recto
{{A4}} = ángulo llano</t>
  </si>
  <si>
    <t xml:space="preserve">A1 = Agudo
A2 = Llano 
A3 = Recto
A4 = Obtuso</t>
  </si>
  <si>
    <t xml:space="preserve">De menor a mayor amplitud, los ángulos se clasifican en agudos, rectos, obtusos y llanos.</t>
  </si>
  <si>
    <t xml:space="preserve">&lt;p&gt;Según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</si>
  <si>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 xml:space="preserve">{"id":"M5-G-7e-I-1","stimulus":"&lt;p&gt;Arraste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</si>
  <si>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 xml:space="preserve">Arrastra el tipo de ángulo que corresponde debajo de cada una de las imágenes.
(Imágenes de ángulos llano, obtuso, agudo y recto)
{{A1}}|{{A2}}|{{A3}}|{{A4}}
{{A2}} = Mide más de 90°, pero menos de 180°
{{A3}} = Mide menos de 90°
{{A4}} = Mide 90°</t>
  </si>
  <si>
    <t xml:space="preserve">A1 = Llano
A2 = Obtuso
A3 = Agudo
A4 = Recto</t>
  </si>
  <si>
    <t xml:space="preserve">&lt;p&gt;Según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</si>
  <si>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 xml:space="preserve">{"id":"M5-G-7e-I-2","stimulus":"&lt;p&gt;Arraste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</si>
  <si>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 xml:space="preserve">¿De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</si>
  <si>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</si>
  <si>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 xml:space="preserve">A1 = agudo
A2 = obtuso
A3 = recto
A4 = llano</t>
  </si>
  <si>
    <t xml:space="preserve">&lt;p&gt;Según su amplitud, los ángulos se clasifican como &lt;b&gt;agudos&lt;/b&gt; (miden menos de 90°), &lt;b&gt;rectos&lt;/b&gt; (miden 90°), &lt;b&gt;obtusos&lt;/b&gt; (miden más de 90°) y &lt;b&gt;llanos&lt;/b&gt; (miden 180°).&lt;/p&gt;
(Sin TE individual)</t>
  </si>
  <si>
    <t xml:space="preserve">{"id":"M5-G-7e-E-1","stimulus":"&lt;p&gt;De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</si>
  <si>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 xml:space="preserve">¿De qué tipo son los siguientes ángulos?
(Imágenes de ángulo obtuso | ángulo agudo | ángulo recto | ángulo llano)
Ángulo {{A2}} | Ángulo {{A3}} | Ángulo {{A4}} | Ángulo {{A1}}</t>
  </si>
  <si>
    <t xml:space="preserve">A1 = obtuso
A2 = agudo
A3 = recto
A4 = llano</t>
  </si>
  <si>
    <t xml:space="preserve">&lt;p&gt;Según su amplitud, los ángulos se clasifican como &lt;b&gt;agudos&lt;/b&gt; (miden menos de 90°), &lt;b&gt;rectos&lt;/b&gt; (miden de 90°), &lt;b&gt;obtusos&lt;/b&gt; (miden más de 90°) y &lt;b&gt;llanos&lt;/b&gt; (miden 180°).&lt;/p&gt;
(Sin TE individual)</t>
  </si>
  <si>
    <t xml:space="preserve">{"id":"M5-G-7e-E-2","stimulus":"&lt;p&gt;De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</si>
  <si>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 xml:space="preserve">M5-G-8a</t>
  </si>
  <si>
    <t xml:space="preserve">Reconoce la bisectriz de un ángulo</t>
  </si>
  <si>
    <t xml:space="preserve">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</si>
  <si>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</si>
  <si>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 xml:space="preserve">Una bisectriz divide un ángulo en dos ángulos de igual amplitud.</t>
  </si>
  <si>
    <t xml:space="preserve">&lt;p&gt;La bisectriz de un ángulo es una semirrecta que empieza en el vértice y que lo divide en dos ángulos de igual amplitud.&lt;/p&gt;
(No TE individual)</t>
  </si>
  <si>
    <t xml:space="preserve">{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</si>
  <si>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 xml:space="preserve">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</si>
  <si>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</si>
  <si>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 xml:space="preserve">&lt;p&gt;La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</si>
  <si>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 xml:space="preserve">{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</si>
  <si>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 xml:space="preserve">M5-G-8b</t>
  </si>
  <si>
    <t xml:space="preserve">Reconoce la mediatriz de un segmento</t>
  </si>
  <si>
    <t xml:space="preserve">¿Cuál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</si>
  <si>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</si>
  <si>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 xml:space="preserve">La mediatriz de un segmento es la recta perpendicular al segmento que lo divide en dos partes iguales.</t>
  </si>
  <si>
    <t xml:space="preserve">&lt;p&gt;La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</si>
  <si>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 xml:space="preserve">{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</si>
  <si>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 xml:space="preserve">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</si>
  <si>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 xml:space="preserve">¿Cuánto miden los segmentos que se forman al trazar la mediatriz en un segmento de 17 cm?
Los segmentos miden ... cm</t>
  </si>
  <si>
    <t xml:space="preserve">La mediatriz de un semento es una recta perpendicular.</t>
  </si>
  <si>
    <t xml:space="preserve">&lt;p&gt;La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</si>
  <si>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 xml:space="preserve">{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</si>
  <si>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 xml:space="preserve">M5-G-9a</t>
  </si>
  <si>
    <t xml:space="preserve">Distingue los elementos básicos de un polígono: vértice, ángulo interior, lado y diagonal</t>
  </si>
  <si>
    <t xml:space="preserve">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</si>
  <si>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</si>
  <si>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 xml:space="preserve">Los elementos básicos de un polígono son: vértices, ángulos interiores, lados y diagonales.</t>
  </si>
  <si>
    <t xml:space="preserve">&lt;p&gt;Los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</si>
  <si>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xml:space="preserve">{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</si>
  <si>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 xml:space="preserve">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</si>
  <si>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</si>
  <si>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 xml:space="preserve">A1 = 7
A2 = 7
A3 = 4
A4 = 7</t>
  </si>
  <si>
    <t xml:space="preserve">Los heptágonos tienen el mismo número de lados, vértices y ángulos.</t>
  </si>
  <si>
    <t xml:space="preserve">&lt;p&gt;Este heptágono es un polígono regular que tiene 7 vértices, 7 lados y 7 ángulos interiores. Desde uno de sus vértices se pueden trazar 4 diagonales.&lt;/p&gt; 
(Añadir la imagen M5-G-9a-4)</t>
  </si>
  <si>
    <t xml:space="preserve">{"id":"M5-G-9a-E-1","stimulus":"&lt;p&gt;Preencha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</si>
  <si>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 xml:space="preserve">Completa la siguiente información sobre este polígono.
(Octógono)
Número de vértices: {{A1}}
Número de lados: {{A2}}
Número de diagonales desde un vértice: {{A3}}
Número de ángulos interiores: {{A4}}</t>
  </si>
  <si>
    <t xml:space="preserve">A1 = 8
A2 = 8
A3 = 5
A4 = 8</t>
  </si>
  <si>
    <t xml:space="preserve">Los octógonos tienen el mismo número de lados, vértices y ángulos.</t>
  </si>
  <si>
    <t xml:space="preserve">&lt;p&gt;Este octógono es un polígono regular que tiene 8 vértices, 8 lados y 8 ángulos interiores. Desde uno de sus vértices se pueden trazar 5 diagonales.&lt;/p&gt; 
(Añadir la imagen M5-G-9a-5)</t>
  </si>
  <si>
    <t xml:space="preserve">{"id":"M5-G-9a-E-2","stimulus":"&lt;p&gt;Preencha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</si>
  <si>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 xml:space="preserve">Completa la siguiente información sobre este polígono.
(Pentágono)
Número de vértices: {{A1}}
Número de lados: {{A2}}
Número de diagonales desde un vértice: {{A3}}
Número de ángulos interiores: {{A4}}</t>
  </si>
  <si>
    <t xml:space="preserve">A1 = 5
A2 = 5
A3 = 2
A4 = 5</t>
  </si>
  <si>
    <t xml:space="preserve">Los pentágonos tienen el mismo número de lados, vértices y ángulos.</t>
  </si>
  <si>
    <t xml:space="preserve">&lt;p&gt;Este pentágono es un polígono regular que tiene 5 vértices, 5 lados y 5 ángulos interiores. Desde uno de sus vértices se pueden trazar 2 diagonales.&lt;/p&gt; 
(Añadir la imagen M5-G-9a-5)</t>
  </si>
  <si>
    <t xml:space="preserve">{"id":"M5-G-9a-E-3","stimulus":"&lt;p&gt;Preencha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</si>
  <si>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 xml:space="preserve">M5-G-9b</t>
  </si>
  <si>
    <t xml:space="preserve">Clasifica polígonos atendiendo al número de lados: triángulo, cuadrilátero, pentágono, hexágono, heptágono, octágono, eneágono y decágono</t>
  </si>
  <si>
    <t xml:space="preserve">Relaciona cada polígono con su número de lados.
Pentágono - 5 lados
Hexágono - 6 lados
Heptágono - 7 lados
Octógono - 8 lados
Eneágono - 9 lados
Decágono - 10 lados</t>
  </si>
  <si>
    <t xml:space="preserve">Relaciona cada polígono con su nombre, de acuerdo al número de lados.
{{A1}} = pentágono
{{A2}} = triángulo
{{A3}} = hexágono
{{A4}} = decágono
{{A5}} = heptágono
{{A6}} = eneágono
{{A7}} = octógono
{{A8}} = cuadrilátero</t>
  </si>
  <si>
    <t xml:space="preserve">El prefijo &lt;i&gt;penta&lt;/i&gt; significa cinco y &lt;i&gt;hexa&lt;/i&gt;, seis.</t>
  </si>
  <si>
    <t xml:space="preserve">&lt;p&gt;Los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</si>
  <si>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 xml:space="preserve">{"id":"M5-G-9b-I-1","stimulus":"&lt;p&gt;Arraste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</si>
  <si>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 xml:space="preserve">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</si>
  <si>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</si>
  <si>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 xml:space="preserve">El pentágono es un polígono de 5 lados.</t>
  </si>
  <si>
    <t xml:space="preserve">&lt;p&gt;Los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</si>
  <si>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 xml:space="preserve">{"id":"M5-G-9b-E-1","stimulus":"&lt;p&gt;Escreva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</si>
  <si>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 xml:space="preserve">Escribe el nombre de los siguientes polígonos.
(Imágenes de los polígonos y debajo response)
{{A1}} = Octógono
{{A2}} = Hexágono
{{A3}} = Eneágono</t>
  </si>
  <si>
    <t xml:space="preserve">El hexágono es un polígono de 6 lados.</t>
  </si>
  <si>
    <t xml:space="preserve">&lt;p&gt;Los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</si>
  <si>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 xml:space="preserve">{"id":"M5-G-9b-E-2","stimulus":"&lt;p&gt;Escreva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</si>
  <si>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 xml:space="preserve">Escribe el nombre de los siguientes polígonos.
(Imágenes de los polígonos y debajo response)
{{A1}} = Pentágono
{{A2}} = Decágono
{{A3}} = Octógono</t>
  </si>
  <si>
    <t xml:space="preserve">&lt;p&gt;Los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</si>
  <si>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 xml:space="preserve">{"id":"M5-G-9b-E-3","stimulus":"&lt;p&gt;Escreva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</si>
  <si>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 xml:space="preserve">M5-G-9c</t>
  </si>
  <si>
    <t xml:space="preserve">Percibe la concavidad y convexidad de los polígonos</t>
  </si>
  <si>
    <t xml:space="preserve">Selecciona los polígonos convexos.
(se ven 4 polígonos, 2 convexos)</t>
  </si>
  <si>
    <t xml:space="preserve">Si todos los ángulos interiores del polígono miden menos de 180°, es un polígono convexo.</t>
  </si>
  <si>
    <t xml:space="preserve">&lt;p&gt;Un polígono es convexo si todos sus ángulos interiores miden menos de 180°.&lt;/p&gt;
Sin TE particular (es repetir el mismo texto)</t>
  </si>
  <si>
    <t xml:space="preserve">{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</si>
  <si>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xml:space="preserve">Selecciona los polígonos cóncavos.
(se ven 4 polígonos, 2 cóncavos)</t>
  </si>
  <si>
    <t xml:space="preserve">Un polígono es cóncavo si alguno de sus ángulos interiores mide más de 180°.</t>
  </si>
  <si>
    <t xml:space="preserve">&lt;p&gt;Un polígono es cóncavo si alguno de sus ángulos interiores mide más de 180° o si alguno de sus vértices apunta al interior del polígono.&lt;/p&gt;
Sin TE particular (es repetir el mismo texto)</t>
  </si>
  <si>
    <t xml:space="preserve">{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</si>
  <si>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xml:space="preserve">Indica si estos polígonos son cóncavos o convexos.
(se ven 3 imágenes)
Polígono {{A1}} | Polígono {{A2}} | Polígono {{A3}}</t>
  </si>
  <si>
    <t xml:space="preserve">Indica si estos polígonos son cóncavos o convexos.
(se ven 2 imágenes)
Polígono {{A1}} | Polígono {{A2}}</t>
  </si>
  <si>
    <t xml:space="preserve">A1 = "Cóncavo"
A2 = "Cóncavo"
A3 = "Convexo"</t>
  </si>
  <si>
    <t xml:space="preserve">&lt;p&gt;Un polígono es &lt;b&gt;cóncavo&lt;/b&gt; si alguno de sus ángulos interiores mide más de 180°. Un polígono es &lt;b&gt;convexo&lt;/b&gt; si todos sus ángulos interiores miden menos de 180°.&lt;/p&gt;
Sin TE particular (es repetir el mismo texto)</t>
  </si>
  <si>
    <t xml:space="preserve">{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</si>
  <si>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 xml:space="preserve">A1 = "Cóncavo"
A2 = "Convexo"
A3 = "Convexo"</t>
  </si>
  <si>
    <t xml:space="preserve">{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</si>
  <si>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 xml:space="preserve">M5-G-9d</t>
  </si>
  <si>
    <t xml:space="preserve">Clasifica polígonos en regulares e irregulares</t>
  </si>
  <si>
    <t xml:space="preserve">Selecciona los polígonos regulares.
(se ven 4 polígonos, 2 regulares)</t>
  </si>
  <si>
    <t xml:space="preserve">Indica sí las siguientes figuras son polígonos regulares o irregulares
{{A1}} = polígono regular
{{A2}} = polígono irregular
{{A3}} = polígono irregular
{{A4}} = polígono regular
{{A5}} = polígono regular 
{{A6}} = polígono irregular
(6 opciones, se ven 4)</t>
  </si>
  <si>
    <t xml:space="preserve">Los polígonos regulares tienen sus lados y ángulos iguales.</t>
  </si>
  <si>
    <t xml:space="preserve">&lt;p&gt;Un polígono regular tiene todos sus lados y ángulos iguales.&lt;/p&gt;
Sin TE particular (es repetir el mismo texto)</t>
  </si>
  <si>
    <t xml:space="preserve">{"id":"M5-G-9d-I-1","stimulus":"&lt;p&gt;Selecione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</si>
  <si>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xml:space="preserve">Seleciona los polígonos irregulares.
(se ven 4 polígonos, 2 irregulares)
</t>
  </si>
  <si>
    <t xml:space="preserve">Los polígonos irregulares tienen lados y ángulos diferentes entre sí.</t>
  </si>
  <si>
    <t xml:space="preserve">&lt;p&gt;Un polígono irregular tiene lados y ángulos diferentes entre sí.&lt;/p&gt;
Sin TE particular (es repetir el mismo texto)</t>
  </si>
  <si>
    <t xml:space="preserve">{"id":"M5-G-9d-I-2","stimulus":"&lt;p&gt;Selecione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</si>
  <si>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 xml:space="preserve">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</si>
  <si>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</si>
  <si>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 xml:space="preserve">Dar aleatoriedad a las imágenes.</t>
  </si>
  <si>
    <t xml:space="preserve">A1 = regular
A2 = irregular</t>
  </si>
  <si>
    <t xml:space="preserve">&lt;p&gt;Un polígono es &lt;b&gt;regular&lt;/b&gt; cuando todos sus lados y ángulos son iguales y es &lt;b&gt;irregular&lt;/b&gt; cuando todos sus lados y ángulos no son iguales entre sí.&lt;/p&gt;
Sin TE particular (es repetir el mismo texto)</t>
  </si>
  <si>
    <t xml:space="preserve">{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</si>
  <si>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xml:space="preserve">A1 = irregular
A2 = regular</t>
  </si>
  <si>
    <t xml:space="preserve">{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</si>
  <si>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xml:space="preserve">M5-G-17a</t>
  </si>
  <si>
    <t xml:space="preserve">Calcula el perímetro de un polígono regular e irregular</t>
  </si>
  <si>
    <t xml:space="preserve">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</si>
  <si>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 xml:space="preserve">El perímetro de un polígono se calcula sumando la longitud de sus lados.</t>
  </si>
  <si>
    <t xml:space="preserve">&lt;p&gt;El perímetro de un polígono se obtiene con la &lt;b&gt;suma&lt;/b&gt; de las longitudes de todos sus lados.&lt;/p&gt;
Quito los TE particulares porque no aportan nada significativo al TE general.</t>
  </si>
  <si>
    <t xml:space="preserve">{"id":"M5-G-17a-I-1","stimulus":"&lt;p&gt;Indique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</si>
  <si>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 xml:space="preserve">Calcula el perímetro de este pentágono irregular.
(imagen)
El perímetro del polígono mide {{A1}} cm.</t>
  </si>
  <si>
    <t xml:space="preserve">Calculá el perímetro del polígono
{{A1}} = pentágono irregular
El perímetro del polígono es ... cm
</t>
  </si>
  <si>
    <t xml:space="preserve">Etiquetas de la imagen (con cm): https://drive.google.com/file/d/1dig7Etv5QgexQFMSxtVGs5yNWIGitQbR/view?usp=sharing
Q1: Min = 1; Máx = 5; Step = 1</t>
  </si>
  <si>
    <t xml:space="preserve">T1 = 1.4*{{Q1}}
T2 = {{Q1}}*2
A1 = 7.4*{{Q1}}</t>
  </si>
  <si>
    <t xml:space="preserve">&lt;p&gt;El perímetro de un polígono se obtiene sumando la longitud de todos sus lados.&lt;/p&gt;&lt;p&gt;Perímetro = {{Q1}} cm + {{Q1}} cm + {{T2}} cm + {{T2}} cm + {{T1}} cm = {{A1}} cm&lt;/p&gt;</t>
  </si>
  <si>
    <t xml:space="preserve">{"id":"M5-G-17a-E-1","stimulus":"&lt;p&gt;Encontre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</si>
  <si>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 xml:space="preserve">Calcula el perímetro de este pentágono regular.
(imagen)
El perímetro del polígono mide {{A1}} cm.</t>
  </si>
  <si>
    <t xml:space="preserve">Calculá el perímetro del polígono
{{A2}} = pentágono regular
El perímetro del polígono es ... cm
</t>
  </si>
  <si>
    <t xml:space="preserve">{{Q1}}: Min = 2; Máx = 6; Step = 1</t>
  </si>
  <si>
    <t xml:space="preserve">A1 = {{Q1}}*5</t>
  </si>
  <si>
    <t xml:space="preserve">&lt;p&gt;El perímetro de un polígono se obtiene sumando la longitud de todos sus lados.&lt;/p&gt;&lt;p&gt;Perímetro = {{Q1}} cm + {{Q1}} cm + {{Q1}} cm + {{Q1}} cm + {{Q1}} cm = {{A1}} cm&lt;/p&gt;</t>
  </si>
  <si>
    <t xml:space="preserve">{"id":"M5-G-17a-E-2","stimulus":"&lt;p&gt;Encontre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</si>
  <si>
    <t xml:space="preserve">Calcula el perímetro de este hexágono irregular.
El perímetro mide {{A1}} cm.</t>
  </si>
  <si>
    <t xml:space="preserve">Calculá el perímetro del polígono
{{A3}} = hexágono irregular
El perímetro del polígono es ... cm
</t>
  </si>
  <si>
    <t xml:space="preserve">Etiquetas de la imagen (con cm): https://drive.google.com/file/d/1QZ54VvWsNpI9sbNSJ9noOpbCcAP70X3T/view?usp=sharing 
Q1: Mín = 1; Max = 6; Step = 1.</t>
  </si>
  <si>
    <t xml:space="preserve">T1 = {{Q1}}*1.5
A1 = {{Q1}}*7</t>
  </si>
  <si>
    <t xml:space="preserve">&lt;p&gt;El perímetro de un polígono se obtiene sumando la longitud de todos sus lados.&lt;/p&gt;&lt;p&gt;Perímetro = {{Q1}} cm + {{Q1}} cm + {{Q1}} cm + {{Q1}} cm + {{T1}} cm + {{T1}} cm = {{A1}} cm&lt;/p&gt;</t>
  </si>
  <si>
    <t xml:space="preserve">{"id":"M5-G-17a-E-3","stimulus":"&lt;p&gt;Encontre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</si>
  <si>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 xml:space="preserve">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</si>
  <si>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</si>
  <si>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 xml:space="preserve">Q1: Mín 10; Máx 80; step 1
Q2: Mín10; Máx 80; step 1
Q3: Mín 10; Máx 80; step 1
Q4: Mín 10; Máx 80; step 1</t>
  </si>
  <si>
    <t xml:space="preserve">A1 = {{Q1}}+{{Q2}}+{{Q3}}+{{Q4}} </t>
  </si>
  <si>
    <t xml:space="preserve">¿Cuánto mide el lado del corral que falta en la siguiente lista?
{{Q1}} m, {{Q2}} m, {{Q3}} m y {{A2}} m.
[{{A2}}: {{Q4}}]
[Cloze with math]</t>
  </si>
  <si>
    <t xml:space="preserve">¿Qué pide el enunciado?
Calcular el perímetro del corral.*
Calcular el área del corral.
Hallar el lado más grande.</t>
  </si>
  <si>
    <t xml:space="preserve">¿Cómo se calcula el perímetro de un polígono?
Sumando la longitud de todos sus lados.*
Multiplicando la longitud de todos sus lados.
Dividiendo la longitud de todos sus lados.</t>
  </si>
  <si>
    <t xml:space="preserve">Suma la longitud de los lados del corral para hallar el perímetro.
Perímetro = {{Q1}} m + {{Q2}} m + {{Q3}} m + {{Q4}} m  = {{A1}} m
[A1 = {{Q1}} + {{Q2}} + {{Q3}} + {{Q4}}]</t>
  </si>
  <si>
    <t xml:space="preserve">{"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</si>
  <si>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 xml:space="preserve">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</si>
  <si>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</si>
  <si>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 xml:space="preserve">Q1: Mín 40; Máx 50; step 5
Q2: Mín 55; Máx 65; step 5
Q3: Mín 80; Máx 100; step 5
Q4: Mín 70; Máx 85; step 5</t>
  </si>
  <si>
    <t xml:space="preserve">A1 = {{Q1}} + {{Q2}} + {{Q3}} + {{Q4}}</t>
  </si>
  <si>
    <t xml:space="preserve">¿Cuánto mide el lado del parque que falta en la siguiente lista?
{{Q1}} m, {{Q2}} m, {{Q3}} m y {{A2}} m.
[{{A2}}: {{Q4}}]
[Cloze with math]</t>
  </si>
  <si>
    <t xml:space="preserve">¿Qué pide el enunciado?
Calcular el perímetro del parque.*
Calcular el área del parque.
Hallar el lado más grande.</t>
  </si>
  <si>
    <t xml:space="preserve">Suma la longitud de los lados del parque para hallar el perímetro.
Perímetro = {{Q1}} m + {{Q2}} m + {{Q3}} m + {{Q4}} m  = {{A1}} m
[A1 = {{Q1}} + {{Q2}} + {{Q3}} + {{Q4}}]</t>
  </si>
  <si>
    <t xml:space="preserve">{"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</si>
  <si>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 xml:space="preserve">Marta quiere adornar todo el borde de un pequeño mural de cartulina con cinta adhesiva de colores. ¿Cuántos cm de cinta necesita si la cartulina es un rectángulo cuya base mide {{Q1}} cm y su altura {{Q2}} cm?
Necesita {{A1}} cm de cinta.</t>
  </si>
  <si>
    <t xml:space="preserve">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</si>
  <si>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 xml:space="preserve">Q1: Mín 25; Máx 40; step 1
Q2: Mín 10; Máx 24; step 1</t>
  </si>
  <si>
    <t xml:space="preserve">A1 = {{Q1}} + {{Q1}} + {{Q2}} + {{Q2}} </t>
  </si>
  <si>
    <t xml:space="preserve">¿Cuánto mide la base del mural? ¿Y la altura? 
Base del mural = {{A2}} cm
Altura del mural = {{A3}} cm
[A2={{Q1}}
A3={{Q2}}]</t>
  </si>
  <si>
    <t xml:space="preserve">¿Qué pide el enunciado?
Calcular el perímetro del mural.*
Calcular el área del mural.
Hallar el lado más grande.</t>
  </si>
  <si>
    <t xml:space="preserve">Suma la longitud de los lados para hallar los cm de cinta adhesiva que necesita Marta.
Perímetro = {{Q1}} cm + {{Q2}} cm + {{Q3}} cm + {{Q4}} cm  = {{A1}} cm
[A1 = {{Q1}} + {{Q2}} + {{Q3}} + {{Q4}}]</t>
  </si>
  <si>
    <t xml:space="preserve">{"id":"M5-G-17a-A-3","seed":{"parameters":[{"name":"Q1","label":null,"min":25,"max":40,"step":1},{"name":"Q2","label":null,"min":10,"max":24,"step":1}],"uniques":true},"scaffolding":[{"id":"step-0","stimulus":"&lt;p&gt;Marta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</si>
  <si>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 xml:space="preserve">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</si>
  <si>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</si>
  <si>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 xml:space="preserve">Q1: Mín = 15; Máx = 40; step 1</t>
  </si>
  <si>
    <t xml:space="preserve">A1 = 6*{{Q1}}</t>
  </si>
  <si>
    <t xml:space="preserve">¿Cuánto mide cada lado del marco?
Lado = {{A2}} cm
[A2: {{Q1}}]</t>
  </si>
  <si>
    <t xml:space="preserve">¿Qué pide el enunciado?
Calcular el perímetro del marco.*
Calcular el área del marco.
Hallar el lado más grande.</t>
  </si>
  <si>
    <t xml:space="preserve">Suma la longitud de los lados del marco para hallar el perímetro.
Perímetro = {{Q1}} cm + {{Q1}} cm + {{Q1}} cm + {{Q1}} cm + {{Q1}} cm + {{Q1}} cm = {{A1}} cm
[A1 = {{Q1}}*6]</t>
  </si>
  <si>
    <t xml:space="preserve">{"id":"M5-G-17a-A-4","seed":{"parameters":[{"name":"Q1","label":null,"min":15,"max":40,"step":1}],"uniques":true},"scaffolding":[{"id":"step-0","stimulus":"&lt;p&gt;João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</si>
  <si>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 xml:space="preserve">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</si>
  <si>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</si>
  <si>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t xml:space="preserve">Etiquetas como en esta imagen (con cm): https://drive.google.com/file/d/1vk3T3IXblH1q95KkeCQOl32lcBdVhbTn/view?usp=sharing
Q1: Mín 5; Máx 10; step 1</t>
  </si>
  <si>
    <t xml:space="preserve">T1 = {{Q1}}*2
T2 = {{Q1}}*1.1
A1 = 6.2*{{Q1}}</t>
  </si>
  <si>
    <t xml:space="preserve">¿Cuánto mide el lado del sobre que falta en la siguiente lista?
{{Q1}} cm, {{Q1}} cm, {{T2}} cm, {{T2}} cm y {{A2}} cm.
[A2 = {{Q1}}*2
T2 = {{Q1}}*1.1]</t>
  </si>
  <si>
    <t xml:space="preserve">¿Qué pide el enunciado?
Calcular el perímetro del sobre abierto.*
Calcular el área del sobre abierto.
Hallar el lado más grande.</t>
  </si>
  <si>
    <t xml:space="preserve">Suma la longitud de los lados del sobre abierto para hallar el perímetro.
Perímetro = {{Q1}} cm + {{Q1}} cm + {{T2}} cm + {{T2}} cm + {{T1}} cm = {{A1}} cm
[T1 = {{Q1}}*2
T2 = {{Q1}}*1.1
A1 = 6.2*{{Q1}}]</t>
  </si>
  <si>
    <t xml:space="preserve">{"id":"M5-G-17a-A-5","seed":{"parameters":[{"name":"Q1","label":null,"min":5,"max":10,"step":1}],"uniques":true},"scaffolding":[{"id":"step-0","stimulus":"&lt;p&gt;Os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</si>
  <si>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 xml:space="preserve">M5-G-10a</t>
  </si>
  <si>
    <t xml:space="preserve">Clasifica triángulos atendiendo a sus lados (equiláteros, isósceles y escalenos)</t>
  </si>
  <si>
    <t xml:space="preserve">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</si>
  <si>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</si>
  <si>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 xml:space="preserve">Los triángulos se clasifican según el número de lados iguales en equiláteros, isósceles y escalenos.</t>
  </si>
  <si>
    <t xml:space="preserve">&lt;p&gt;Los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</si>
  <si>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 xml:space="preserve">{"id":"M5-G-10a-I-1","stimulus":"&lt;p&gt;Indique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</si>
  <si>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 xml:space="preserve">¿Qué nombre reciben los siguientes triángulos según la longitud de sus lados?
(triángulo isósceles)
(triángulo escaleno)
(Debajo de cada imagen:)
Triángulo {{A1}}.
Triángulo {{A2}}.</t>
  </si>
  <si>
    <t xml:space="preserve">¿Qué nombre recibe este triángulo según la medida de sus lados?
(Imagen de triángulo isósceles)
Triángulo ... .</t>
  </si>
  <si>
    <t xml:space="preserve">&lt;img src=\"http://drive.google.com/uc?export=view&amp;id={{Q1}}\"&gt;
            {
                "name": "Q1",
                "label": null,
                "list": [
                    "1cmW333lOfAToXdMLi0utyB_jdNp3N0PT",
                    "1abqfWgESe0uPwjkItOdRn28r_Ew8vsUB",
                    "1_CYgjf6BaNm15p1gBRJSTMxuQ18nrcsb"
                ]
            }</t>
  </si>
  <si>
    <t xml:space="preserve">A1 = "isósceles"
A2 = "escaleno"</t>
  </si>
  <si>
    <t xml:space="preserve">&lt;p&gt;Los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</si>
  <si>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xml:space="preserve">{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</si>
  <si>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xml:space="preserve">¿Qué nombre reciben los siguientes triángulos según la longitud de sus lados?
(triángulo isósceles)
(triángulo equilátero)
(Debajo de cada imagen:)
Triángulo {{A1}}.
Triángulo {{A2}}.</t>
  </si>
  <si>
    <t xml:space="preserve">¿Qué nombre recibe este triángulo según la medida de sus lados?
(Imagen de triángulo equilátero)
Triángulo ... .</t>
  </si>
  <si>
    <t xml:space="preserve">A1 = "isósceles"
A2 = "equilátero"</t>
  </si>
  <si>
    <t xml:space="preserve">{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</si>
  <si>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xml:space="preserve">¿Qué nombre reciben los siguientes triángulos según la longitud de sus lados?
(triángulo escaleno)
(triángulo equilátero)
(Debajo de cada imagen:)
Triángulo {{A1}}.
Triángulo {{A2}}.</t>
  </si>
  <si>
    <t xml:space="preserve">¿Qué nombre recibe este triángulo según la medida de sus lados?
(Imagen de triángulo escaleno)
Triángulo ... .</t>
  </si>
  <si>
    <t xml:space="preserve">A1 = "escaleno"
A2 = "equilátero"</t>
  </si>
  <si>
    <t xml:space="preserve">{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</si>
  <si>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xml:space="preserve">M5-G-10b</t>
  </si>
  <si>
    <t xml:space="preserve">Clasifica triángulos atendiendo a sus ángulos (rectángulo, acutángulo y obtusángulo)</t>
  </si>
  <si>
    <t xml:space="preserve">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</si>
  <si>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</si>
  <si>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 xml:space="preserve">Los triángulos se clasifican según sus ángulos en acutángulos, rectángulos y obtusángulos.</t>
  </si>
  <si>
    <t xml:space="preserve">&lt;p&gt;Los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</si>
  <si>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 xml:space="preserve">{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</si>
  <si>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 xml:space="preserve">Escribe el nombre que reciben los siguientes triángulos según sus ángulos.
(triángulo rectángulo)
(triángulo obtusángulo)
(Debajo de cada imagen:)
Triángulo {{A1}}.
Triángulo {{A2}}.</t>
  </si>
  <si>
    <t xml:space="preserve">A1 =" rectángulo"
A2 = "obtusángulo"</t>
  </si>
  <si>
    <t xml:space="preserve">&lt;p&gt;Los triángulos se clasifican en &lt;b&gt;acutángulos&lt;/b&gt; (sus tres ángulos son agudos), &lt;b&gt;rectángulos&lt;/b&gt; (tienen un ángulo recto) y &lt;b&gt;obtusángulos&lt;/b&gt; (tienen un ángulo obtuso).&lt;/p&gt;
Quito el TE particular porque no añade nada al TE general</t>
  </si>
  <si>
    <t xml:space="preserve">{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</si>
  <si>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 xml:space="preserve">Escribe el nombre que reciben los siguientes triángulos según sus ángulos.
(triángulo rectángulo)
(triángulo acutángulo)
(Debajo de cada imagen:)
Triángulo {{A1}}.
Triángulo {{A2}}.</t>
  </si>
  <si>
    <t xml:space="preserve">A1 = "rectángulo"
A2 = "acutángulo"</t>
  </si>
  <si>
    <t xml:space="preserve">{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</si>
  <si>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 xml:space="preserve">Escribe el nombre que reciben los siguientes triángulos según sus ángulos.
(triángulo acutángulo)
(triángulo obtusángulo)
(Debajo de cada imagen:)
Triángulo {{A1}}.
Triángulo {{A2}}.</t>
  </si>
  <si>
    <t xml:space="preserve">A1 = "acutángulo"
A2 = "obtusángulo"</t>
  </si>
  <si>
    <t xml:space="preserve">{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</si>
  <si>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 xml:space="preserve">M5-G-19a</t>
  </si>
  <si>
    <t xml:space="preserve">Averigua la amplitud de uno de los ángulos interiores de un triángulo conocidos los demás</t>
  </si>
  <si>
    <t xml:space="preserve">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</si>
  <si>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 xml:space="preserve">¿Qué cálculo te permite hallar la amplitud de un ángulo interior de un triángulo, conociendo la amplitud de los otros los ángulos,  70° y 60°?
{{A1}} = 70° + 60°
{{A1}} = 180° − 70° + 60°
{{A1}} = 180° − (70° + 60°) *
{{A1}} = 70° × 60°
{{A1}} = 180° × 70° × 60°
( 5 opciones, 1 correcta, se ven 3)</t>
  </si>
  <si>
    <t xml:space="preserve">Q1: Mín: 10; Máx: 80; Step: 1
Q2: Mín: 10; Máx: 80; Step: 1</t>
  </si>
  <si>
    <t xml:space="preserve">La suma de los ángulos interiores de un triángulo es 180°.</t>
  </si>
  <si>
    <t xml:space="preserve">&lt;p&gt;La suma de los ángulos interiores de cualquier triángulo es 180°. Es decir, Â(latex) + {{Q1}}° + {{Q2}}° = 180°. Por tanto, el cálculo para hallar Â(latex) es:&lt;/p&gt;&lt;p&gt;Â(latex) = 180° − ({{Q1}}° + {{Q2}}°) = {{T1}}°&lt;/p&gt;
Quito los TE particulares porque no añaden información al TE general.</t>
  </si>
  <si>
    <t xml:space="preserve">T1 = 180-{{Q1}}-{{Q2}}</t>
  </si>
  <si>
    <t xml:space="preserve">{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</si>
  <si>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xml:space="preserve">Calcula cuánto mide el ángulo interior A (látex: sombrerito) de un triángulo si la amplitud de los otros dos ángulos es de {{Q1}}° y {{Q2}}°.
La amplitud de A (látex: sombrerito) es de {{A1}}°.</t>
  </si>
  <si>
    <t xml:space="preserve">Calculá la medida del ángulo interior del triángulo, sabiendo que los otros dos ángulos miden 120° y 30°.
La medida del ángulo interior del triángulo es ...°</t>
  </si>
  <si>
    <t xml:space="preserve">A1 = 180-{{Q1}}-{{Q2}}</t>
  </si>
  <si>
    <t xml:space="preserve">¿Cuánto miden los ángulos conocidos?
El primero mide {{A2}}° y el segundo, {{A3}}°.
[A2: {{Q1}}
A3: {{Q2}}]</t>
  </si>
  <si>
    <t xml:space="preserve">Según el enunciado, ¿qué hay que calcular?
El ángulo A(látex sombrerito).*
El ángulo B(látex sombrerito).
El área del triángulo.</t>
  </si>
  <si>
    <t xml:space="preserve">¿Cuánto mide la suma de los ángulos interiores de cualquier triángulo?
180°*
90°
360°</t>
  </si>
  <si>
    <t xml:space="preserve">Sabiendo esto, calcula el ángulo interior que falta.
Ángulo A(látex sombrerito) = 180° − ({{Q1}}° + {{Q2}}°) = {{A1}}°
[A1 = 180  − ({{Q1}} + {{Q2}})]</t>
  </si>
  <si>
    <t xml:space="preserve">{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</si>
  <si>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</si>
  <si>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</si>
  <si>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 xml:space="preserve">Q1: min = 20; Máx = 80; step = 1
Q2: min = 20; Máx = 80; step = 1</t>
  </si>
  <si>
    <t xml:space="preserve">Según el enunciado, ¿qué hay que calcular?
El tercer ángulo interior.*
La suma de los tres ángulos.
El área del triángulo.</t>
  </si>
  <si>
    <t xml:space="preserve">Sabiendo esto, calcula el ángulo interior que falta.
Ángulo A(látex sombrerito) = 180° − ({{Q1}}° + {{Q2}})° = {{A1}}°
[A1 = 180-{{Q1}}-{{Q2}}]</t>
  </si>
  <si>
    <t xml:space="preserve">{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</si>
  <si>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La vela de un barco tiene la forma de un triángulo isósceles como la siguiente imagen. Calcula la amplitud del ángulo Â (con latex).
(triángulo isósceles, ángulo superior = {{Q1}}°; ángulo derecho = Â)
La amplitud del ángulo Â mide {{A1}}°.</t>
  </si>
  <si>
    <t xml:space="preserve">Para señalizar una curva, se utiliza una señal de tránsito de forma triangular.
Observá la imagen y calculá la amplitud del ángulo interior que falta. 
La amplitud del ángulo interior es de ...°</t>
  </si>
  <si>
    <t xml:space="preserve">Q1: Mín 25; Máx 35; Step 1</t>
  </si>
  <si>
    <t xml:space="preserve">¿Cuánto mide el ángulo que aparece en la imagen?
Mide {{A2}}°.
[A2: {{Q1}}]</t>
  </si>
  <si>
    <t xml:space="preserve">Ya que es un triángulo isósceles, ¿cuánto mide el ángulo que &lt;b&gt;no&lt;/b&gt; está marcado en la imagen?
Mide {{Q1}}°.*
Mide lo mismo que el ángulo A(látex sombrerito).
No se sabe.</t>
  </si>
  <si>
    <t xml:space="preserve">Sabiendo esto, calcula el ángulo interior que falta.
Ángulo A(látex sombrerito) = 180° − ({{Q1}}° + {{Q1}})° = {{A1}}°
[A1 = 180-{{Q1}}-{{Q1}}]</t>
  </si>
  <si>
    <t xml:space="preserve">{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</si>
  <si>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xml:space="preserve">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</si>
  <si>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</si>
  <si>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 xml:space="preserve">Q1: mín = 68; Máx = 74; Step = 1</t>
  </si>
  <si>
    <t xml:space="preserve">A1 = 180-{{Q1}}*2</t>
  </si>
  <si>
    <t xml:space="preserve">Según el enunciado, ¿qué hay que calcular?
El tercer ángulo interior.*
Las medidas del triángulo.
El área del triángulo.</t>
  </si>
  <si>
    <t xml:space="preserve">{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</si>
  <si>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</si>
  <si>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</si>
  <si>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 xml:space="preserve">Q1: mín = 57; máx = 63; step = 1.
Q2: Mín = 27; Máx = 33; Step 1</t>
  </si>
  <si>
    <t xml:space="preserve">¿Cuánto miden los ángulos conocidos?
El mayor mide {{A2}}° y el menor, {{A3}}°.
[A2: {{Q1}}
A3: {{Q2}}]</t>
  </si>
  <si>
    <t xml:space="preserve">Sabiendo esto, calcula el ángulo interior que falta.
Ángulo A(látex sombrerito) = 180° − ({{Q1}}° + {{Q2}}°) = {{A1}}° 
[A1 = 180-{{Q1}}-{{Q2}}]</t>
  </si>
  <si>
    <t xml:space="preserve">{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</si>
  <si>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</si>
  <si>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</si>
  <si>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 xml:space="preserve">Q1: Mín 61; Máx 80; step 1
Q2: Mín 40; Máx 59; step 1</t>
  </si>
  <si>
    <t xml:space="preserve">Según el enunciado, ¿qué hay que calcular?
El tercer ángulo interior.*
La suma de los tres ángulos interiores.
El área del triángulo.</t>
  </si>
  <si>
    <t xml:space="preserve">Sabiendo esto, calcula el ángulo interior que falta.
Tercer ángulo = 180° − ({{Q1}}° + {{Q2}})° = {{A1}}°
[A1 = 180-{{Q1}}-{{Q2}}]</t>
  </si>
  <si>
    <t xml:space="preserve">{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</si>
  <si>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 xml:space="preserve">M5-G-20a</t>
  </si>
  <si>
    <t xml:space="preserve">Identifica las tres alturas de un triángulo</t>
  </si>
  <si>
    <t xml:space="preserve">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</si>
  <si>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</si>
  <si>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 xml:space="preserve">La altura de un triángulo es un segmento perpendicular con origen en una de las bases.</t>
  </si>
  <si>
    <t xml:space="preserve">&lt;p&gt;La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</si>
  <si>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 xml:space="preserve">{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</si>
  <si>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 xml:space="preserve">Selecciona las imágenes que representan dos alturas de este triángulo.
(imagenes isósceles)
(se ven 3 opciones, 2 correctas)</t>
  </si>
  <si>
    <t xml:space="preserve">&lt;p&gt;La altura de un triángulo es un &lt;b&gt;segmento perpendicular&lt;/b&gt; con origen en una de las bases y que atraviesa el vértice opuesto.&lt;/p&gt;
(Sin TE particular)</t>
  </si>
  <si>
    <t xml:space="preserve">{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</si>
  <si>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 xml:space="preserve">Selecciona las imágenes que representan dos alturas de este triángulo.
(imagenes equilátero)
(se ven 3 opciones, 2 correctas)</t>
  </si>
  <si>
    <t xml:space="preserve">{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</si>
  <si>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 xml:space="preserve">Selecciona las imágenes que representan dos alturas de este triángulo.
(imagenes escaleno)
(se ven 3 opciones, 2 correctas)</t>
  </si>
  <si>
    <t xml:space="preserve">{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</si>
  <si>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 xml:space="preserve">M5-G-11a</t>
  </si>
  <si>
    <t xml:space="preserve">Clasifica cuadriláteros atendiendo al paralelismo de sus lados: cuadrado, rectángulo, rombo, romboide, trapecios y trapezoides</t>
  </si>
  <si>
    <t xml:space="preserve">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</si>
  <si>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r>
      <rPr>
        <sz val="12"/>
        <color rgb="FF000000"/>
        <rFont val="Calibri"/>
        <family val="0"/>
        <charset val="1"/>
      </rPr>
      <t xml:space="preserve">Completá la información, para que las afirmaciones sean correctas.
El cuadrado es un {{A1}}, tiene los lados paralelos, dos a dos.
</t>
    </r>
    <r>
      <rPr>
        <sz val="12"/>
        <color rgb="FFFF00FF"/>
        <rFont val="Calibri"/>
        <family val="0"/>
        <charset val="1"/>
      </rPr>
      <t xml:space="preserve">El cuadrado es un paralelogramo, tiene los lados paralelos, dos a dos.
</t>
    </r>
    <r>
      <rPr>
        <sz val="12"/>
        <color rgb="FF000000"/>
        <rFont val="Calibri"/>
        <family val="0"/>
        <charset val="1"/>
      </rPr>
      <t xml:space="preserve">
Los {{A2}} no tienen lados paralelos.
</t>
    </r>
    <r>
      <rPr>
        <sz val="12"/>
        <color rgb="FFFF00FF"/>
        <rFont val="Calibri"/>
        <family val="0"/>
        <charset val="1"/>
      </rPr>
      <t xml:space="preserve">Los trapezoides no tienen lados paralelos.
</t>
    </r>
    <r>
      <rPr>
        <sz val="12"/>
        <color rgb="FF000000"/>
        <rFont val="Calibri"/>
        <family val="0"/>
        <charset val="1"/>
      </rPr>
      <t xml:space="preserve">El {{A3}} tiene un par de lados paralelos.
</t>
    </r>
    <r>
      <rPr>
        <sz val="12"/>
        <color rgb="FFFF00FF"/>
        <rFont val="Calibri"/>
        <family val="0"/>
        <charset val="1"/>
      </rPr>
      <t xml:space="preserve">El trapecio tiene un par de lados paralelos.
</t>
    </r>
    <r>
      <rPr>
        <sz val="12"/>
        <color rgb="FF000000"/>
        <rFont val="Calibri"/>
        <family val="0"/>
        <charset val="1"/>
      </rPr>
      <t xml:space="preserve">El rombo es una figura que tiene dos pares de lados paralelos, es un {{A4}}.
</t>
    </r>
    <r>
      <rPr>
        <sz val="12"/>
        <color rgb="FFFF00FF"/>
        <rFont val="Calibri"/>
        <family val="0"/>
        <charset val="1"/>
      </rPr>
      <t xml:space="preserve">El rombo es una figura que tiene dos pares de lados paralelos, es un paralelogramo.
</t>
    </r>
    <r>
      <rPr>
        <sz val="12"/>
        <color rgb="FF000000"/>
        <rFont val="Calibri"/>
        <family val="0"/>
        <charset val="1"/>
      </rPr>
      <t xml:space="preserve">Los rectángulos son cuadriláteros que tienen lados paralelos, dos a dos. Son {{A5}}
</t>
    </r>
    <r>
      <rPr>
        <sz val="12"/>
        <color rgb="FFFF00FF"/>
        <rFont val="Calibri"/>
        <family val="0"/>
        <charset val="1"/>
      </rPr>
      <t xml:space="preserve">Los rectángulos son cuadriláteros que tienen lados paralelos, dos a dos. Son paralelogramos.
</t>
    </r>
  </si>
  <si>
    <t xml:space="preserve">No aplica </t>
  </si>
  <si>
    <t xml:space="preserve">Los cuadriláteros se clasifican en cuadrados, rectángulos, rombos, romboides, trapecios y trapezoides.</t>
  </si>
  <si>
    <t xml:space="preserve">&lt;p&gt;Los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</si>
  <si>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 xml:space="preserve">{"id":"M5-G-11a-I-1","stimulus":"&lt;p&gt;Indique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</si>
  <si>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 xml:space="preserve">Escribe los nombres de los siguientes cuadriláteros.
(imagénes en una tabla 3 columnas una fila)</t>
  </si>
  <si>
    <t xml:space="preserve">Imagenes de cuadrado, rombo y rectángulo</t>
  </si>
  <si>
    <t xml:space="preserve">&lt;p&gt;Un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</si>
  <si>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 xml:space="preserve">{"id":"M5-G-11a-E-1","stimulus":"&lt;p&gt;Escreva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</si>
  <si>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t xml:space="preserve">Imagenes de rombo, romboide y trapecio</t>
  </si>
  <si>
    <t xml:space="preserve">&lt;p&gt;Un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</si>
  <si>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 xml:space="preserve">{"id":"M5-G-11a-E-2","stimulus":"&lt;p&gt;Escreva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</si>
  <si>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t xml:space="preserve">Imagenes de rombo, trapezoide y trapecio</t>
  </si>
  <si>
    <t xml:space="preserve">&lt;p&gt;Un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</si>
  <si>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 xml:space="preserve">{"id":"M5-G-11a-E-3","stimulus":"&lt;p&gt;Escreva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</si>
  <si>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 xml:space="preserve">M5-G-11b</t>
  </si>
  <si>
    <t xml:space="preserve">Conoce el valor de la suma de los ángulos interiores de un cuadrilátero y calcula la amplitud de uno de ellos conocidos los demás</t>
  </si>
  <si>
    <t xml:space="preserve">Señala que fórmula representa el valor de la suma de los ángulos interiores de un cuadrilátero.
A + B + C + D = 360° *
A + B + C + D = 180°
A + B + C + D = 240°
A + B + C + D = 90°
Todos los ángulos A, B, C... con sombrerito de latex.
(se ven 1 correcta, 2 incorrectas)</t>
  </si>
  <si>
    <t xml:space="preserve">Señalá que fórmula te permite hallar la suma de los ángulos interiores en un cuadrilátero.
360° = 110° + 110° + 70° + 70° *
{{A1}} = {{Q1}}° × {{Q2}}° + {{Q3}}° × {{Q4}}° 
{{A1}} = { {{Q1}}° + {{Q2}}° } × { {{Q3}}° + {{Q4}}° }
{{A1}} = 2 ×  { {{Q1}}° + {{Q2}}° } + 2 × { {{Q3}}° + {{Q4}}° }
{{A1}} = 4 × {{Q1}}° × {{Q2}}° × {{Q3}}° × {{Q4}}°
(5 opciones, 1 correcta, se ven 3)</t>
  </si>
  <si>
    <t xml:space="preserve">Cada uno de los ángulos interiores de un cuadrado mide 90°.</t>
  </si>
  <si>
    <t xml:space="preserve">&lt;p&gt;La suma de los ángulos interiores de un cuadrilátero es 360°.&lt;/p&gt;
Imagen de TE.</t>
  </si>
  <si>
    <t xml:space="preserve">{"id":"M5-G-11b-I-1","stimulus":"&lt;p&gt;Indique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</si>
  <si>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 xml:space="preserve">¿Cuál es la amplitud del ángulo interior Â (sombrerito de latex) en el siguiente trapecio isósceles?
(imagen. Q1 en uno de los dos ángulos interiores grandes, Â en uno de los ángulos pequeños)
La amplitud de Â (sombrerito de latex) mide {{A1}}°.</t>
  </si>
  <si>
    <t xml:space="preserve">¿Cuál es la amplitud del ángulo interior que falta en el cuadrilátero {{T1}}, teniendo en cuenta la medida de los otros tres ángulos?
{{Q1}} = 100°
{{Q2}} = 80°
{{Q3}} = 65°
{{T1}} = trapecio escaleno
La amplitud del ángulo que falta en el cuadrilátero es de {{A1}}°</t>
  </si>
  <si>
    <t xml:space="preserve">Q1: Mín = 100; Máx = 110; incremento = 1</t>
  </si>
  <si>
    <t xml:space="preserve">A1 = 180 - {{Q1}}</t>
  </si>
  <si>
    <t xml:space="preserve">¿Cuánto mide el ángulo conocido de este trapecio?
Mide {{A1}}°.
[A1 = {{Q1}}]</t>
  </si>
  <si>
    <t xml:space="preserve">Según el enunciado, ¿qué hay que calcular?
El ángulo interior A(látex sombrerito).*
El perímetro del trapecio.
El área del trapecio.</t>
  </si>
  <si>
    <t xml:space="preserve">Para calcular el ángulo A(látex sombrerito), hay que saber cuál es la suma de los ángulos interiores de un cuadrilátero. Selecciona la opción correcta.
La suma es 360°.*
La suma es 180°.
La suma es 90°.</t>
  </si>
  <si>
    <t xml:space="preserve">¿Qué propiedad define a este trapecio?
Los dos ángulos superiores son iguales entre sí y los dos ángulos inferiores también.*
Los dos ángulos de la izquierda son iguales entre sí y los dos ángulos de la derecha también.
Todos los ángulos interiores son iguales.</t>
  </si>
  <si>
    <t xml:space="preserve">Por tanto, si dos de los ángulos miden {{Q1}}°, ¿cuánto mide la suma de los otros dos?
(Imagen, los dos ángulos grandes etiquetados con {{Q1}}°)
La suma de los otros dos ángulos = 360° − ({{Q1}}° + {{Q1}}°) = {{A1}}°
[A1 = 360-2*{{Q1}}]</t>
  </si>
  <si>
    <t xml:space="preserve">Y si la suma de los dos ángulos desconocidos mide {{T1}}°, ¿cuánto mide solo uno de ellos?
A(látex sombrerito) = {{T1}}° : 2 = {{A1}}°
[T1 = 360-2*{{Q1}}
A1 = 180-{{Q1}}]</t>
  </si>
  <si>
    <t xml:space="preserve">{"id":"M5-G-11b-E-1","seed":{"parameters":[{"name":"Q1","label":null,"min":100,"max":110,"step":1}],"uniques":true},"scaffolding":[{"id":"step-0","stimulus":"&lt;p&gt;Qual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</si>
  <si>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¿Cuál es la amplitud del ángulo Â?
(En la imagen, los siguientes valores: https://drive.google.com/file/d/1WG2Ijpq_jIRJPvI19xXH4fUlFwm4UWLg/view?usp=sharing)
La amplitud de Â es de {{A1}}°.</t>
  </si>
  <si>
    <t xml:space="preserve">¿Cuál es la amplitud del ángulo interior que falta en el cuadrilátero {{T1}}, teniendo en cuenta la medida de los otros tres ángulos?
{{Q1}} = 148°
{{Q2}} = 87°
{{Q3}} = 65°
{{T1}} = trapezoide
La amplitud del ángulo que falta en el cuadrilátero es de {{A1}}°</t>
  </si>
  <si>
    <t xml:space="preserve">Q1: Mín = 70; Máx = 80; incremento = 1
Q2: Mín = 70; Máx = 80; incremento = 1
Q3: Mín = 105; Máx = 115; incremento = 1</t>
  </si>
  <si>
    <t xml:space="preserve">A1 = 360-{{Q1}}-{{Q2}}-{{Q3}}</t>
  </si>
  <si>
    <t xml:space="preserve">¿Cuánto miden los ángulos conocidos de este trapezoide? Ordénalos de mayor a menor?
Miden {{A1}}°, {{A2}}° y {{A3}}°.
[A1 = math.max({{Q1}}, {{Q2}}, {{Q3}})
A2 = {{Q1}}+{{Q2}}+{{Q3}}-math.max({{Q1}}, {{Q2}}, {{Q3}})-math.min({{Q1}}, {{Q2}}, {{Q3}})
A3 = math.min({{Q1}}, {{Q2}}, {{Q3}})]</t>
  </si>
  <si>
    <t xml:space="preserve">Según el enunciado, ¿qué hay que calcular?
El ángulo interior A(látex sombrerito).*
El perímetro del trapezoide.
El área del trapezoide.</t>
  </si>
  <si>
    <t xml:space="preserve">Por tanto, ¿cómo se calcula el ángulo interior A(látex sombrerito)?
A(látex sombrerito) = 360° − ({{Q1}}° + {{Q2}}° + {{Q3}}°)*
A(látex sombrerito) = 360° − {{Q1}}° + {{Q2}}° + {{Q3}}°
A(látex sombrerito) = 360° + {{Q1}}° + {{Q2}}° + {{Q3}}°</t>
  </si>
  <si>
    <t xml:space="preserve">Sabiendo esto, halla la amplitud del ángulo interior A(látex sombrerito).
A(látex sombrerito) = 360° − ({{Q1}}° + {{Q2}}° + {{Q3}}°) = {{A1}}°
[A1 = 360-{{Q1}}-{{Q2}}-{{Q3}}]</t>
  </si>
  <si>
    <t xml:space="preserve">{"id":"M5-G-11b-E-2","seed":{"parameters":[{"name":"Q1","label":null,"min":70,"max":80,"step":1},{"name":"Q2","label":null,"min":70,"max":80,"step":1},{"name":"Q3","label":null,"min":105,"max":115,"step":1}],"uniques":true},"scaffolding":[{"id":"step-0","stimulus":"&lt;p&gt;Qual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</si>
  <si>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xml:space="preserve">Teniendo en cuenta el ángulo que aparece en este rombo, ¿cuál es la amplitud del ángulo Â?
(En la imagen:
Uno de los ángulos pequeños etiquetado con: Â
Uno de los ángulos grandes etiquetado con: {{Q1}}°)
La amplitud del ángulo Â mide {{A1}}°.</t>
  </si>
  <si>
    <t xml:space="preserve">¿Cuál es la amplitud del ángulo interior que falta en el cuadrilátero {{T1}}, teniendo en cuenta la medida de los otros tres ángulos?
{{Q1}} = 110°
{{Q2}} = 70°
{{Q3}} = 70°
{{T1}} = rombo
La amplitud del ángulo que falta en el cuadrilátero es de {{A1}}°</t>
  </si>
  <si>
    <t xml:space="preserve">Q1: Mín = 110; Máx = 130; incremento = 1</t>
  </si>
  <si>
    <t xml:space="preserve">¿Cuánto mide el ángulo conocido de este rombo?
Mide {{A1}}°.
[A1 = {{Q1}}]</t>
  </si>
  <si>
    <t xml:space="preserve">Según el enunciado, ¿qué hay que calcular?
El ángulo interior A(látex sombrerito).*
El perímetro del rombo.
El área del rombo.</t>
  </si>
  <si>
    <t xml:space="preserve">¿Cuál de las siguientes es una propiedad de los rombos?
Sus ángulos interiores son iguales dos a dos.*
Sus ángulos interiores son iguales.
Sus ángulos interiores son diferentes entre sí.</t>
  </si>
  <si>
    <t xml:space="preserve">{"id":"M5-G-11b-E-3","seed":{"parameters":[{"name":"Q1","label":null,"min":110,"max":130,"step":1}],"uniques":true},"scaffolding":[{"id":"step-0","stimulus":"&lt;p&gt;Levando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</si>
  <si>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En una ciudad se planea construir una playa artificial con forma de cuadrilátero. Tres de los ángulos interiores de esta playa medirán {{Q1}}°, {{Q2}}° y {{Q3}}°. ¿Cuánto medirá el ángulo que falta?
La amplitud del cuarto ángulo interior será de {{A1}}°.</t>
  </si>
  <si>
    <t xml:space="preserve">Una playa de estacionamiento cuenta con un playón, que fue construido de tal manera que queda con forma de cuadrilátero. Los ángulos interiores que se forman, miden 130°, 70° y 110°. Completá la medida del ángulo que falta.
La medida del ángulo que falta es de ...°</t>
  </si>
  <si>
    <t xml:space="preserve">Q1: Mín = 90; Máx = 120; step = 1
Q1: Mín = 90; Máx = 120; step = 1
Q3: Mín = 60; Máx = 90; step = 1
uniques = true</t>
  </si>
  <si>
    <t xml:space="preserve">¿Cuánto miden los ángulos conocidos de esta playa? Ordénalos de mayor a menor.
Miden {{A1}}°, {{A2}}° y {{A3}}°.
[A1 = math.max({{Q1}}, {{Q2}}, {{Q3}})
A2 = {{Q1}}+{{Q2}}+{{Q3}}-math.max({{Q1}}, {{Q2}}, {{Q3}})-math.min({{Q1}}, {{Q2}}, {{Q3}})
A3 = math.min({{Q1}}, {{Q2}}, {{Q3}})]</t>
  </si>
  <si>
    <t xml:space="preserve">Según el enunciado, ¿qué hay que calcular?
El ángulo interior de la playa que falta.*
El perímetro de la playa.
El área de la playa.</t>
  </si>
  <si>
    <t xml:space="preserve">Para calcular ese ángulo, hay que saber cuál es la suma de los ángulos interiores de un cuadrilátero. Selecciona la opción correcta.
La suma es 360°.*
La suma es 180°.
La suma es 90°.</t>
  </si>
  <si>
    <t xml:space="preserve">Sabiendo esto, halla la amplitud del ángulo interior A(látex sombrerito).
360° − ({{Q1}}° + {{Q2}}° + {{Q3}}°) = {{A1}}°
[A1 = 360-{{Q1}}-{{Q2}}-{{Q3}}]</t>
  </si>
  <si>
    <t xml:space="preserve">{"id":"M5-G-11b-A-1","seed":{"parameters":[{"name":"Q1","label":null,"min":90,"max":120,"step":1},{"name":"Q2","label":null,"min":90,"max":120,"step":1},{"name":"Q3","label":null,"min":60,"max":90,"step":1}],"uniques":true},"scaffolding":[{"id":"step-0","stimulus":"&lt;p&gt;Numa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</si>
  <si>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xml:space="preserve">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</si>
  <si>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 xml:space="preserve">Desde el frente de una vivienda, se puede ver una parte del techo con forma de trapecio isósceles. La medida de los ángulos interiores que quedan determinados son de 100°, 70° y 80° . Calcula la medida del cuarto ángulo.
La medida del ángulo interior es de ...°</t>
  </si>
  <si>
    <t xml:space="preserve">Q1: Mín = 70; Máx = 80; step = 1</t>
  </si>
  <si>
    <t xml:space="preserve">{"id":"M5-G-11b-A-2","seed":{"parameters":[{"name":"Q1","label":null,"min":70,"max":80,"step":1}],"uniques":true},"scaffolding":[{"id":"step-0","stimulus":"&lt;p&gt;O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</si>
  <si>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Pedro ha llevado a sus nietos al parque y se han puesto a jugar en un arenero con forma de rombo como el de la imagen. Calcula la amplitud del ángulo Â. (sombrerito LATEX)
(imagen de rombo. Â en uno de los ángulos pequeños, {{Q1}}º en uno de los grandes).
El ángulo Â mide {{A1}}°.</t>
  </si>
  <si>
    <t xml:space="preserve">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</si>
  <si>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 xml:space="preserve">Q1:  Mín = 100; Máx = 120; step = 1</t>
  </si>
  <si>
    <t xml:space="preserve">{"id":"M5-G-11b-A-3","seed":{"parameters":[{"name":"Q1","label":null,"min":100,"max":120,"step":1}],"uniques":true},"scaffolding":[{"id":"step-0","stimulus":"&lt;p&gt;Pedro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</si>
  <si>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En una casa de antigüedades se vende un espejo con forma de romboide. Si uno de sus ángulos interiores pequeños mide {{Q1}}º, ¿cuánto mide uno de sus ángulos interiores grandes?
El ángulo mide {{A1}}°.</t>
  </si>
  <si>
    <t xml:space="preserve">En una casa de antigüedades se venden espejos decorativos con forma trapezoidal. Sus ángulos interiores miden {{Q1}}°, {{Q2}}° y {{Q3}}°. Determina la medida del ángulo que falta.
El ángulo mide {{A1}}</t>
  </si>
  <si>
    <t xml:space="preserve">Q1: Mín = 60; Máx = 80; step = 1</t>
  </si>
  <si>
    <t xml:space="preserve">¿Cuánto mide el ángulo conocido de este romboide?
Mide {{A1}}°.
[A1 = {{Q1}}]</t>
  </si>
  <si>
    <t xml:space="preserve">Según el enunciado, ¿qué hay que calcular?
La amplitud de uno de sus ángulos interiores grandes.*
El perímetro del romboide.
El área del romboide.</t>
  </si>
  <si>
    <t xml:space="preserve">¿Cuál de las siguientes es una propiedad de los romboides?
Sus ángulos interiores son iguales dos a dos.*
Sus ángulos interiores son iguales.
Sus ángulos interiores son diferentes entre sí.</t>
  </si>
  <si>
    <t xml:space="preserve">Por tanto, si dos de los ángulos miden {{Q1}}°, ¿cuánto mide la suma de los otros dos?
La suma de los otros dos ángulos = 360° − ({{Q1}}° + {{Q1}}°) = {{A1}}°
[A1 = 360-2*{{Q1}}]</t>
  </si>
  <si>
    <t xml:space="preserve">{"id":"M5-G-11b-A-4","seed":{"parameters":[{"name":"Q1","label":null,"min":60,"max":80,"step":1}],"uniques":true},"scaffolding":[{"id":"step-0","stimulus":"&lt;p&gt;Um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</si>
  <si>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</si>
  <si>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</si>
  <si>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 xml:space="preserve">Q1: Mín = 58; Máx = 68; step = 1</t>
  </si>
  <si>
    <t xml:space="preserve">A1= 180-{{Q1}}</t>
  </si>
  <si>
    <t xml:space="preserve">¿Cómo son los dos ángulos del lado izquierdo del trapecio?
Son ángulos rectos.*
Son ángulos agudos.
Son ángulos obtusos.</t>
  </si>
  <si>
    <t xml:space="preserve">Por tanto, ¿cómo se calcula el ángulo interior A(látex sombrerito)?
A(látex sombrerito) = 360° − (90° + 90° + {{Q1}}°)*
A(látex sombrerito) = 360° − 90° + 90° + {{Q1}}°
A(látex sombrerito) = 360° + 90° + 90° + {{Q1}}°</t>
  </si>
  <si>
    <t xml:space="preserve">Sabiendo esto, halla la amplitud del ángulo interior A(látex sombrerito).
A(látex sombrerito) = 360° − (90° + 90° + {{Q1}}°) = {{A1}}°
[A1 = 180-{{Q1}}]</t>
  </si>
  <si>
    <t xml:space="preserve">{"id":"M5-G-11b-A-5","seed":{"parameters":[{"name":"Q1","label":null,"min":58,"max":68,"step":1}],"uniques":true},"scaffolding":[{"id":"step-0","stimulus":"&lt;p&gt;Tereza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</si>
  <si>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 xml:space="preserve">M5-G-12a</t>
  </si>
  <si>
    <t xml:space="preserve">Identifica los elementos básicos de la circunferencia y el círculo: centro, radio, diámetro, cuerda, arco, tangente y sector circular</t>
  </si>
  <si>
    <t xml:space="preserve">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</si>
  <si>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</si>
  <si>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 xml:space="preserve">Imagen TE</t>
  </si>
  <si>
    <t xml:space="preserve">&lt;p&gt;Los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</si>
  <si>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 xml:space="preserve">{"id":"M5-G-12a-I-1","stimulus":"&lt;p&gt;Indique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</si>
  <si>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 xml:space="preserve">Arrastra al lugar que le corresponda los siguientes elementos de una circunferencia.
(Imagen 1)</t>
  </si>
  <si>
    <t xml:space="preserve">Observá el dibujo y arrastrá la opción que corresponda
{{A1}} = centro
{{A2}} = Radio
{{A3}} = Diámetro
{{A4}} = Cuerda
{{A5}} = Arco
{{A6}} = Tangente
{{A7}} = Sector circular</t>
  </si>
  <si>
    <t xml:space="preserve">radio
diámetro
semicírculo
distractores:
arco
cuerda
sector circular
tangente</t>
  </si>
  <si>
    <t xml:space="preserve">Arrastra &lt;i&gt;radio, diámetro&lt;/i&gt; y &lt;i&gt;semicírculo&lt;/i&gt; a los lugares correspondientes.</t>
  </si>
  <si>
    <t xml:space="preserve">&lt;p&gt;Los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</si>
  <si>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 xml:space="preserve">{"id":"M5-G-12a-E-1","stimulus":"&lt;p&gt;Arraste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</si>
  <si>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 xml:space="preserve">Arrastra al lugar que le corresponda los siguientes elementos de una circunferencia.
(Imagen 2)</t>
  </si>
  <si>
    <t xml:space="preserve">centro
cuerda
arco
distractores:
diámetro
radio
tangente</t>
  </si>
  <si>
    <t xml:space="preserve">Arrastra &lt;i&gt;centro&lt;/i&gt;, &lt;i&gt;cuerda&lt;/i&gt; y &lt;i&gt;arco&lt;/i&gt;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</si>
  <si>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</si>
  <si>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 xml:space="preserve">{"id":"M5-G-12a-E-2","stimulus":"&lt;p&gt;Arraste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</si>
  <si>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 xml:space="preserve">Arrastra al lugar que le corresponda los siguientes elementos de una circunferencia.
(Imagen 3)</t>
  </si>
  <si>
    <t xml:space="preserve">centro
tangente
sector circular
distractores:
diámetro
semicírculo
radio</t>
  </si>
  <si>
    <t xml:space="preserve">Arrastra &lt;i&gt;centro&lt;/i&gt;, &lt;i&gt;tangente&lt;/i&gt; y &lt;i&gt;sector circular&lt;/i&gt;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</si>
  <si>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</si>
  <si>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 xml:space="preserve">{"id":"M5-G-12a-E-3","stimulus":"&lt;p&gt;Arraste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</si>
  <si>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 xml:space="preserve">M5-G-24a</t>
  </si>
  <si>
    <t xml:space="preserve">Calcula la longitud de la circunferencia</t>
  </si>
  <si>
    <t xml:space="preserve">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</si>
  <si>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 xml:space="preserve">La longitud de una circunferencia es 3.14 veces su diámetro.</t>
  </si>
  <si>
    <t xml:space="preserve">&lt;p&gt;La longitud de una circunferencia es π veces su diámetro o, dicho de otra forma, 2π veces su radio.&lt;/p&gt;
Sin TE particular</t>
  </si>
  <si>
    <t xml:space="preserve">{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</si>
  <si>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 xml:space="preserve">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</si>
  <si>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</si>
  <si>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 xml:space="preserve">Q1: Mín = 1 ; Máx = 5 ; step = 1</t>
  </si>
  <si>
    <t xml:space="preserve">A1 = 2*{{T1}}*3.14
T1 = Lemonlib.round({{Q1}}, 1)</t>
  </si>
  <si>
    <t xml:space="preserve">¿Cuánto mide el radio de la circunferencia?
Mide {{A1}} cm.
A1 = {{T1}}</t>
  </si>
  <si>
    <t xml:space="preserve">Según el enunciado, ¿qué hay que calcular?
El perímetro de la circunferencia.*
El diámetro de la circunferencia.
El radio de la circunferencia.</t>
  </si>
  <si>
    <t xml:space="preserve">¿Qué fórmula se utiliza para calcular la longitud de una circunferencia?
Longitud de una circunferencia = π × 2 × radio  *
Longitud de una circunferencia = π × radio
Longitud de una circunferencia = π × radio /2
(Todas con LaTeX)</t>
  </si>
  <si>
    <t xml:space="preserve">Teniendo en cuenta las respuestas anteriores, calcula la longitud de la circunferencia.
Longitud de la circunferencia = π × 2 × radio = 3.14 × 2 × {{T1}} cm = {{A1}} cm
A1 = 3.14*2*{{T1}}</t>
  </si>
  <si>
    <t xml:space="preserve">{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</si>
  <si>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 xml:space="preserve">En una clase de Educación Física los niños utilizan aros de {{Q1}} cm de radio. ¿Cuál es la longitud de la circunferencia de estos aros? Utiliza el valor de π hasta las centésimas.
La longitud de cada circunferencia es de {{A1}} cm.</t>
  </si>
  <si>
    <t xml:space="preserve">Para la muestra de educación física, los niños utilizan aros ( Hula Hula), de 30 cm de radio. ¿Cuál es la longitud de cada aro?
La longitud del aro es de ... cm</t>
  </si>
  <si>
    <t xml:space="preserve">Q1: Mín = 20 ; Máx = 30 ; step = 0.5</t>
  </si>
  <si>
    <t xml:space="preserve">A1 = 2*{{Q1}}*3.14</t>
  </si>
  <si>
    <t xml:space="preserve">¿Cuánto mide el radio de los aros?
Mide {{A1}} cm.
A1 = {{Q1}}</t>
  </si>
  <si>
    <t xml:space="preserve">Según el enunciado, ¿qué hay que calcular?
El perímetro del aro.*
El diámetro del aro.
El radio del aro.</t>
  </si>
  <si>
    <t xml:space="preserve">¿Qué fórmula se utiliza para calcular la longitud del perímetro de un aro?
Longitud de una circunferencia = π × 2 × radio  *
Longitud de una circunferencia = π × radio
Longitud de una circunferencia = π × radio /2
(Todas con LaTeX)</t>
  </si>
  <si>
    <t xml:space="preserve">Teniendo en cuenta las respuestas anteriores, calcula la longitud de cada aro.
Longitud del aro = π × 2 × radio = 3.14 × 2 × {{Q1}} cm = {{A1}} cm
A1 = 3.14*2*{{Q1}}</t>
  </si>
  <si>
    <t xml:space="preserve">{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</si>
  <si>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 xml:space="preserve">El radio de una moneda mide &lt;span class=\"no-break\"&gt;{{Q1}} cm.&lt;/span&gt; Calcula la longitud de su circunferencia utilizando el valor de π hasta las centésimas.
Su circunferencia mide &lt;span class=\"no-break\"&gt;{{A1}} cm.&lt;/span&gt;</t>
  </si>
  <si>
    <t xml:space="preserve">Los aros salvavidas llevan un cordón a su alrededor, ¿qué longitud tiene ese cordón, sí el radio del aro es de 25 cm?
La longitud del cordón es de ... cm</t>
  </si>
  <si>
    <t xml:space="preserve">Q1: Mín = 7 ; Máx = 13 ; step = 0.5</t>
  </si>
  <si>
    <t xml:space="preserve">¿Cuánto mide el radio de la moneda?
Mide {{A1}} cm.
A1 = {{Q1}}</t>
  </si>
  <si>
    <t xml:space="preserve">Según el enunciado, ¿qué hay que calcular?
El perímetro de la moneda.*
El diámetro de la moneda.
El radio de la moneda.</t>
  </si>
  <si>
    <t xml:space="preserve">¿Qué fórmula se utiliza para calcular la longitud del perímetro de una moneda?
Longitud de una circunferencia = π × 2 × radio  *
Longitud de una circunferencia = π × radio
Longitud de una circunferencia = π × radio /2
(Todas con LaTeX)</t>
  </si>
  <si>
    <t xml:space="preserve">Teniendo en cuenta las respuestas anteriores, calcula el perímetro de la moneda.
Perímetro de la moneda = π × 2 × radio = 3.14 × 2 × {{Q1}} cm = {{A1}} cm
A1 = 3.14*2*{{Q1}}</t>
  </si>
  <si>
    <t xml:space="preserve">{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</si>
  <si>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 xml:space="preserve">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</si>
  <si>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</si>
  <si>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 xml:space="preserve">Q1: Mín = 3 ; Máx = 5 ; step = 0.1</t>
  </si>
  <si>
    <t xml:space="preserve">¿Cuánto mide el radio de la sala?
Mide {{A1}} m.
A1 = {{Q1}}</t>
  </si>
  <si>
    <t xml:space="preserve">Según el enunciado, ¿qué hay que calcular?
El perímetro de la sala.*
El diámetro de la sala.
El radio de la sala.</t>
  </si>
  <si>
    <t xml:space="preserve">¿Qué fórmula se utiliza para calcular la longitud del perímetro de una sala circular?
Longitud de una circunferencia = π × 2 × radio  *
Longitud de una circunferencia = π × radio
Longitud de una circunferencia = π × radio /2
(Todas con LaTeX)</t>
  </si>
  <si>
    <t xml:space="preserve">Teniendo en cuenta las respuestas anteriores, calcula el perímetro de la sala.
Perímetro de la sala = π × 2 × radio = 3.14 × 2 × {{Q1}} m = {{A1}} m
A1 = 3.14*2*{{Q1}}</t>
  </si>
  <si>
    <t xml:space="preserve">{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</si>
  <si>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 xml:space="preserve">El diámetro de un plato mide &lt;span class=\"no-break\"&gt;{{Q1}} cm.&lt;/span&gt; Calcula la longitud de su circunferencia utilizando el valor de π hasta las centésimas.
Su circunferencia mide &lt;span class=\"no-break\"&gt;{{A1}} cm.&lt;/span&gt;</t>
  </si>
  <si>
    <t xml:space="preserve">Elvira hornea pasteles en moldes circulares, a los que le pone alrededor, papel antiadherente. Calculá los centímetros de papel que necesita, sí el radio del molde es de 8 cm.
Necesita ... cm de papel antiadherente</t>
  </si>
  <si>
    <t xml:space="preserve">Q1: Mín = 10 ; Máx = 25 ; step = 0.5</t>
  </si>
  <si>
    <t xml:space="preserve">A1 = {{Q1}}*3.14</t>
  </si>
  <si>
    <t xml:space="preserve">¿Cuánto mide el diámetro del plato?
Mide {{A1}} cm.
A1 = {{Q1}}</t>
  </si>
  <si>
    <t xml:space="preserve">Según el enunciado, ¿qué hay que calcular?
El perímetro del plato.*
El diámetro del plato.
El radio del plato.</t>
  </si>
  <si>
    <t xml:space="preserve">¿Qué fórmula se utiliza para calcular la longitud del perímetro de un plato circular?
Longitud de una circunferencia = π × diámetro *
Longitud de una circunferencia = π × 2 × diámetro
Longitud de una circunferencia = π × radio /2
(Todas con LaTeX)</t>
  </si>
  <si>
    <t xml:space="preserve">Teniendo en cuenta las respuestas anteriores, calcula el perímetro del plato.
Perímetro del plato = π × diámetro = 3.14 × {{Q1}} cm = {{A1}} cm
A1 = 3.14*{{Q1}}</t>
  </si>
  <si>
    <t xml:space="preserve">{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</si>
  <si>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 xml:space="preserve">Uno de los aros de metal de un barril tiene un radio de &lt;span class=\"no-break\"&gt;{{Q1}} cm.&lt;/span&gt; ¿Cuál es la longitud de su circunferencia? Utiliza el valor de π hasta las centésimas.
Su circunferencia mide &lt;span class=\"no-break\"&gt;{{A1}} cm.&lt;/span&gt;</t>
  </si>
  <si>
    <t xml:space="preserve">Un barril de cerveza artesanal tiene un aro de metal a su alrededor, que se utiliza como precinto. ¿Qué medida tiene el aro de metal, sí el barril tiene un radio de 20 cm?
El aro de metal mide ... cm</t>
  </si>
  <si>
    <t xml:space="preserve">Q1: Mín = 20 ; Máx = 30 ; step = 1</t>
  </si>
  <si>
    <t xml:space="preserve">¿Cuánto mide el radio del aro?
Mide {{A1}} cm.
A1 = {{Q1}}</t>
  </si>
  <si>
    <t xml:space="preserve">Teniendo en cuenta las respuestas anteriores, calcula la longitud del aro del barril.
Longitud del aro = π × 2 × radio = 3.14 × 2 × {{Q1}} cm = {{A1}} cm
A1 = 3.14*2*{{Q1}}</t>
  </si>
  <si>
    <t xml:space="preserve">{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</si>
  <si>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 xml:space="preserve">M5-G-13a</t>
  </si>
  <si>
    <t xml:space="preserve">Reconoce poliedros, prismas y pirámides</t>
  </si>
  <si>
    <t xml:space="preserve">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</si>
  <si>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sz val="12"/>
        <color rgb="FF000000"/>
        <rFont val="Calibri"/>
        <family val="0"/>
        <charset val="1"/>
      </rPr>
      <t xml:space="preserve">Arrastra para completar la información.
Los </t>
    </r>
    <r>
      <rPr>
        <sz val="12"/>
        <color rgb="FFFF0000"/>
        <rFont val="Calibri"/>
        <family val="0"/>
        <charset val="1"/>
      </rPr>
      <t xml:space="preserve">poliedros</t>
    </r>
    <r>
      <rPr>
        <sz val="12"/>
        <color rgb="FF000000"/>
        <rFont val="Calibri"/>
        <family val="0"/>
        <charset val="1"/>
      </rPr>
      <t xml:space="preserve"> son cuerpos geométricos, formados por </t>
    </r>
    <r>
      <rPr>
        <sz val="12"/>
        <color rgb="FFEA4335"/>
        <rFont val="Calibri"/>
        <family val="0"/>
        <charset val="1"/>
      </rPr>
      <t xml:space="preserve">poligonos</t>
    </r>
    <r>
      <rPr>
        <sz val="12"/>
        <color rgb="FF000000"/>
        <rFont val="Calibri"/>
        <family val="0"/>
        <charset val="1"/>
      </rPr>
      <t xml:space="preserve">.
Los </t>
    </r>
    <r>
      <rPr>
        <sz val="12"/>
        <color rgb="FFEA4335"/>
        <rFont val="Calibri"/>
        <family val="0"/>
        <charset val="1"/>
      </rPr>
      <t xml:space="preserve">prisma</t>
    </r>
    <r>
      <rPr>
        <sz val="12"/>
        <color rgb="FF000000"/>
        <rFont val="Calibri"/>
        <family val="0"/>
        <charset val="1"/>
      </rPr>
      <t xml:space="preserve"> y </t>
    </r>
    <r>
      <rPr>
        <sz val="12"/>
        <color rgb="FFEA4335"/>
        <rFont val="Calibri"/>
        <family val="0"/>
        <charset val="1"/>
      </rPr>
      <t xml:space="preserve">pirámide</t>
    </r>
    <r>
      <rPr>
        <sz val="12"/>
        <color rgb="FF000000"/>
        <rFont val="Calibri"/>
        <family val="0"/>
        <charset val="1"/>
      </rPr>
      <t xml:space="preserve"> son poliedros.
Los prismas tienen </t>
    </r>
    <r>
      <rPr>
        <sz val="12"/>
        <color rgb="FFEA4335"/>
        <rFont val="Calibri"/>
        <family val="0"/>
        <charset val="1"/>
      </rPr>
      <t xml:space="preserve">dos</t>
    </r>
    <r>
      <rPr>
        <sz val="12"/>
        <color rgb="FF000000"/>
        <rFont val="Calibri"/>
        <family val="0"/>
        <charset val="1"/>
      </rPr>
      <t xml:space="preserve"> bases paralelas e iguales.
Las caras de los prismas son </t>
    </r>
    <r>
      <rPr>
        <sz val="12"/>
        <color rgb="FFEA4335"/>
        <rFont val="Calibri"/>
        <family val="0"/>
        <charset val="1"/>
      </rPr>
      <t xml:space="preserve">paralelogramos
</t>
    </r>
    <r>
      <rPr>
        <sz val="12"/>
        <color rgb="FF000000"/>
        <rFont val="Calibri"/>
        <family val="0"/>
        <charset val="1"/>
      </rPr>
      <t xml:space="preserve">Las pirámides tienen </t>
    </r>
    <r>
      <rPr>
        <sz val="12"/>
        <color rgb="FFEA4335"/>
        <rFont val="Calibri"/>
        <family val="0"/>
        <charset val="1"/>
      </rPr>
      <t xml:space="preserve">uno</t>
    </r>
    <r>
      <rPr>
        <sz val="12"/>
        <color rgb="FF000000"/>
        <rFont val="Calibri"/>
        <family val="0"/>
        <charset val="1"/>
      </rPr>
      <t xml:space="preserve"> base.
Las caras de las pirámides son </t>
    </r>
    <r>
      <rPr>
        <sz val="12"/>
        <color rgb="FFEA4335"/>
        <rFont val="Calibri"/>
        <family val="0"/>
        <charset val="1"/>
      </rPr>
      <t xml:space="preserve">triángulos
</t>
    </r>
    <r>
      <rPr>
        <sz val="12"/>
        <color rgb="FF000000"/>
        <rFont val="Calibri"/>
        <family val="0"/>
        <charset val="1"/>
      </rPr>
      <t xml:space="preserve">
{{A1}} = poliedros
{{A2}} = polígonos
{{A3}} = prisma
{{A4}} = pirámide
{{A5}} = dos
{{A6}} = paralelogramos
{{A7}} = una
{{A8}} = triángulos 
</t>
    </r>
  </si>
  <si>
    <t xml:space="preserve">Los prismas y las pirámides son tipos de poliedros.</t>
  </si>
  <si>
    <t xml:space="preserve">&lt;p&gt;Los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</si>
  <si>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 xml:space="preserve">{"id":"M5-G-13a-I-1","stimulus":"&lt;p&gt;Indique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</si>
  <si>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 xml:space="preserve">Selecciona los prismas de entre las siguientes imágenes.
(4 opciones, 2 correctas)</t>
  </si>
  <si>
    <t xml:space="preserve">Un prisma tiene dos bases paralelas.</t>
  </si>
  <si>
    <t xml:space="preserve">&lt;p&gt;Un prisma tiene dos bases y el resto de sus caras son paralelogramos.&lt;/p&gt;
(No TE indivual)</t>
  </si>
  <si>
    <t xml:space="preserve">{"id":"M5-G-13a-E-1","stimulus":"&lt;p&gt;Selecione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</si>
  <si>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 xml:space="preserve">Selecciona las pirámides de entre las siguientes imágenes.
(4 opciones, 2 correctas)</t>
  </si>
  <si>
    <t xml:space="preserve">Una pirámide tiene una base. </t>
  </si>
  <si>
    <t xml:space="preserve">&lt;p&gt;Una pirámide tiene una base y el resto de sus caras son triángulos.&lt;/p&gt;
(No TE indivual)</t>
  </si>
  <si>
    <t xml:space="preserve">{"id":"M5-G-13a-E-2","stimulus":"&lt;p&gt;Selecione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</si>
  <si>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 xml:space="preserve">M5-G-21a</t>
  </si>
  <si>
    <t xml:space="preserve">Reconoce poliedros regulares (tetraedro, hexaedro o cubo, octaedro, dodecaedro e icosaedro)</t>
  </si>
  <si>
    <t xml:space="preserve">Selecciona el nombre de cada poliedro regular.
(tabla sin bordes, imágenes y textos centrados dentros de sus celdas, en la primera fila las imágenes y en la segunda los textos)
Es un {{grupo1}}.
Es un {{grupo2}}.
Es un {{grupo3}}.</t>
  </si>
  <si>
    <t xml:space="preserve">Une cada imagen con su nombre
{{A1}} = Icosaedro
{{A2}} = tetraedro
{{A3}} = Octaedro
{{A4}} = Hexaedro
{{A5}} = Dodecaedro</t>
  </si>
  <si>
    <t xml:space="preserve">Q1: "octaedro", "hexaedro"
Q2: "dodecaedro", "tetraedro"
Q3: "dodecaedro", "icosaedro"
Q4: "hexaedro", "octaedro"
Q5: "tetraedro", "hexaedro"
Q6: "icosaedro", "octaedro"</t>
  </si>
  <si>
    <t xml:space="preserve">grupo1 = {{Q1}}|{{Q2}}|icosaedro*
grupo2 = {{Q3}}|{{Q4}}|tetraedro*
grupo3 = {{Q5}}|{{Q5}}|dodecaedro*</t>
  </si>
  <si>
    <t xml:space="preserve">Un icosaedro está limitado por 20 triángulos equiláteros.</t>
  </si>
  <si>
    <t xml:space="preserve">&lt;p&gt;Los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</si>
  <si>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 xml:space="preserve">{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</si>
  <si>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 xml:space="preserve">Q1: "octaedro", "hexaedro"
Q2: "dodecaedro", "icosaedro"
Q3: "dodecaedro", "icosaedro"
Q4: "hexaedro", "tetraedro"
Q5: "tetraedro", "dodecaedro"
Q6: "icosaedro", "octaedro"</t>
  </si>
  <si>
    <t xml:space="preserve">grupo1 = {{Q1}}|{{Q2}}|tetraedro*
grupo2 = {{Q3}}|{{Q4}}|octaedro*
grupo3 = {{Q5}}|{{Q5}}|hexaedro*</t>
  </si>
  <si>
    <t xml:space="preserve">Un tetraedro está limitado por 4 triángulos equiláteros.</t>
  </si>
  <si>
    <t xml:space="preserve">&lt;p&gt;Los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</si>
  <si>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 xml:space="preserve">{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</si>
  <si>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 xml:space="preserve">Escribe el nombre de los siguientes poliedros regulares.
(tabla sin bordes, imágenes y textos centrados dentros de sus celdas, en la primera fila las imágenes y en la segunda los textos)
Es un {{A1}}.
Es un {{A2}}.
Es un {{A3}}.</t>
  </si>
  <si>
    <t xml:space="preserve">Escribe el nombre de los poliedros regulares
{{A1}} = Octaedro
{{A2}} = Icosaedro
{{A3}} = Cubo
{{A4}} = Tetraedro
{{A5}} = Dodecaedro</t>
  </si>
  <si>
    <t xml:space="preserve">A1 = "Octaedro"
A2 = "Icosaedro"
A3 = "Dodecaedro"</t>
  </si>
  <si>
    <t xml:space="preserve">Los poliedros regulares son el tetraedro, el hexaedro, el octaedro, el dodecaedro y el icosaedro.</t>
  </si>
  <si>
    <t xml:space="preserve">&lt;p&gt;Los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</si>
  <si>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 xml:space="preserve">{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</si>
  <si>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 xml:space="preserve">A1 = "Octaedro"
A2 = "Dodecaedro"
A3 = "Tetraedro"</t>
  </si>
  <si>
    <t xml:space="preserve">&lt;p&gt;Los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</si>
  <si>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 xml:space="preserve">{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</si>
  <si>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 xml:space="preserve">M5-G-13b</t>
  </si>
  <si>
    <t xml:space="preserve">Identifica los elementos básicos de los poliedros (vértices, caras y aristas)</t>
  </si>
  <si>
    <t xml:space="preserve">Arrastra los nombres de estos elementos de un poliedro a su posición correcta.
(Imagen cubo)</t>
  </si>
  <si>
    <t xml:space="preserve">Uní cada imágen con el elemento que corresponda
{{A1}} = cara 
{{A2}} = vértice
{{A3}} = arista
(cara de un cubo, vértice de una pirámide, arista en un tetraedro)
</t>
  </si>
  <si>
    <t xml:space="preserve">A1 = "Cara"
A2 = "Vértice"
A3 = "Arista"</t>
  </si>
  <si>
    <t xml:space="preserve">Una arista es un segmento de recta que une dos vértices y que hace de frontera entre dos caras.</t>
  </si>
  <si>
    <t xml:space="preserve">&lt;p&gt;Los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</si>
  <si>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 xml:space="preserve">{"id":"M5-G-13b-I-1","stimulus":"&lt;p&gt;Arraste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</si>
  <si>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 xml:space="preserve">Arrastra los nombres de estos elementos de un poliedro a su posición correcta.
(Imagen pirámide triangular)</t>
  </si>
  <si>
    <t xml:space="preserve">{"id":"M5-G-13b-I-2","stimulus":"&lt;p&gt;Arraste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</si>
  <si>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 xml:space="preserve">Arrastra los nombres de estos elementos de un poliedro a su posición correcta.
(Imagen prisma pentagonal)</t>
  </si>
  <si>
    <t xml:space="preserve">{"id":"M5-G-13b-I-3","stimulus":"&lt;p&gt;Arraste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</si>
  <si>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 xml:space="preserve">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</si>
  <si>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</si>
  <si>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 xml:space="preserve">A1 = 5
A2 = 5
A3 = 8</t>
  </si>
  <si>
    <t xml:space="preserve">&lt;p&gt;Los elementos básicos de un poliedro son las caras, las aristas y los vértices.&lt;/p&gt;
Imagen de TE (pirámide)</t>
  </si>
  <si>
    <t xml:space="preserve">sí</t>
  </si>
  <si>
    <t xml:space="preserve">{"id":"M5-G-13b-E-1","stimulus":"&lt;p&gt;Complete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</si>
  <si>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 xml:space="preserve">Completa la siguiente información sobre este prisma rectangular.
(Imagen de un prisma rectangular)
Número de vértices = {{A1}}
Número de caras = {{A2}}
Número de aristas = {{A3}}</t>
  </si>
  <si>
    <t xml:space="preserve">A1 = 8
A2 = 6
A3 = 12</t>
  </si>
  <si>
    <t xml:space="preserve">&lt;p&gt;Los elementos básicos de un poliedro son las caras, las aristas y los vértices.&lt;/p&gt;
Imagen de TE (prisma)</t>
  </si>
  <si>
    <t xml:space="preserve">{"id":"M5-G-13b-E-2","stimulus":"&lt;p&gt;Complete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</si>
  <si>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 xml:space="preserve">Completa la siguiente información sobre este tetraedro.
(Imagen de un tetraedro)
Número de vértices = {{A1}}
Número de caras = {{A2}}
Número de aristas = {{A3}}</t>
  </si>
  <si>
    <t xml:space="preserve">A1 = 4
A2 = 4
A3 = 6</t>
  </si>
  <si>
    <t xml:space="preserve">&lt;p&gt;Los elementos básicos de un poliedro son las caras, las aristas y los vértices.&lt;/p&gt;
Imagen de TE (tetraedro)</t>
  </si>
  <si>
    <t xml:space="preserve">{"id":"M5-G-13b-E-3","stimulus":"&lt;p&gt;Complete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</si>
  <si>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 xml:space="preserve">M5-G-13c</t>
  </si>
  <si>
    <t xml:space="preserve">Identifica los desarrollos planos de los poliedros</t>
  </si>
  <si>
    <t xml:space="preserve">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</si>
  <si>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 xml:space="preserve">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</si>
  <si>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 xml:space="preserve">El desarrollo plano de un cubo está formado por 6 cuadrados.</t>
  </si>
  <si>
    <t xml:space="preserve">&lt;p&gt;El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</si>
  <si>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 xml:space="preserve">{"id":"M5-G-13c-I-1","stimulus":"&lt;p&gt;Indique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</si>
  <si>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xml:space="preserve">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</si>
  <si>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 xml:space="preserve">El desarrollo plano de una pirámide triangular está formado por triángulos.</t>
  </si>
  <si>
    <t xml:space="preserve">&lt;p&gt;El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</si>
  <si>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 xml:space="preserve">{"id":"M5-G-13c-I-2","stimulus":"&lt;p&gt;Indique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</si>
  <si>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xml:space="preserve">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</si>
  <si>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 xml:space="preserve">El desarrollo plano de un octaedro es está formado por 8 triángulos equiláteros.</t>
  </si>
  <si>
    <t xml:space="preserve">&lt;p&gt;El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</si>
  <si>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 xml:space="preserve">{"id":"M5-G-13c-I-3","stimulus":"&lt;p&gt;Indique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</si>
  <si>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 xml:space="preserve">Escribe los nombres de los poliedros a los que corresponden los siguientes desarrollos planos.
(tabla sin bordes, imágenes y textos centrados dentros de sus celdas, en la primera fila las imágenes y en la segunda los textos)
Su nombre es {{A1}}.
Su nombre es {{A2}}.
Su nombre es {{A3}}.</t>
  </si>
  <si>
    <t xml:space="preserve">Completa los nombres de los poliedros ,de acuerdo a sus desarrollos planos.
(Debajo de cada imágen:)
{{A1}} = prisma triangular
{{A2}} = pirámide cuadrangular
{{A3}} = octaedro</t>
  </si>
  <si>
    <t xml:space="preserve">A1 = "Prisma hexagonal"
A2 = "Pirámide cuadrangular"
A3 = "Icosaedro"</t>
  </si>
  <si>
    <t xml:space="preserve">El desarrollo plano de un poliedro es la serie de polígonos enlazados que resultan de desplegar el poliedro en un plano.</t>
  </si>
  <si>
    <t xml:space="preserve">&lt;p&gt;El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</si>
  <si>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xml:space="preserve">{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</si>
  <si>
    <t xml:space="preserve">A1 = "Prisma rectangular"
A2 = "Pirámide triangular"
A3 = "Dodecaedro"</t>
  </si>
  <si>
    <t xml:space="preserve">&lt;p&gt;El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</si>
  <si>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xml:space="preserve">{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</si>
  <si>
    <t xml:space="preserve">M5-G-14a</t>
  </si>
  <si>
    <t xml:space="preserve">Distingue cuerpos redondos: cilindro, cono y esfera</t>
  </si>
  <si>
    <t xml:space="preserve">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</si>
  <si>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</si>
  <si>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 xml:space="preserve">Los cuerpos redondos, es decir, los cilindros, conos y esferas, tienen superficies curvas.</t>
  </si>
  <si>
    <t xml:space="preserve">&lt;p&gt;Los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</si>
  <si>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 xml:space="preserve">{"id":"M5-G-14a-I-1","stimulus":"&lt;p&gt;Marque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</si>
  <si>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 xml:space="preserve">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</si>
  <si>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</si>
  <si>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 xml:space="preserve">A1 = "esfera"
A2 = "cilindro"
A3 = "cono"</t>
  </si>
  <si>
    <t xml:space="preserve">El cilindro tiene dos bases, el cono solo tiene una base y la esfera no tiene ninguna.</t>
  </si>
  <si>
    <t xml:space="preserve">&lt;p&gt;Los cuerpos redondos son cuerpos geométricos con superficies curvas. Entre ellos se encuentran el &lt;b&gt;cilindro&lt;/b&gt; (tiene dos bases circulares), el &lt;b&gt;cono&lt;/b&gt; (solo tiene una base circular) y la &lt;b&gt;esfera&lt;/b&gt; (no tiene bases).&lt;/p&gt;
Sin TE particular.</t>
  </si>
  <si>
    <t xml:space="preserve">{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</si>
  <si>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 xml:space="preserve">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</si>
  <si>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 xml:space="preserve">A1 = "cono"
A2 = "esfera"
A3 = "cilindro"</t>
  </si>
  <si>
    <t xml:space="preserve">&lt;p&gt;Los cuerpos redondos son cuerpos geométricos con superficies curvas. Entre ellos se encuentran el &lt;b&gt;cilindro&lt;/b&gt;, que tiene dos bases circulares, el &lt;b&gt;cono&lt;/b&gt;, que solo tiene una base circular, y la &lt;b&gt;esfera&lt;/b&gt;, que no tiene bases.&lt;/p&gt;
Sin TE particular.</t>
  </si>
  <si>
    <t xml:space="preserve">{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</si>
  <si>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 xml:space="preserve">M5-G-14b</t>
  </si>
  <si>
    <t xml:space="preserve">Identifica los elementos básicos (base, superficie curva y cúspide)</t>
  </si>
  <si>
    <t xml:space="preserve">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</si>
  <si>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 xml:space="preserve">Hacé click en la opción correcta
A1 : Un cilindro tiene cúspide
A2 : Un cono tiene dos bases
A3 : La esfera tiene toda la superficie curva *
A4 : Un cono tiene  base circular y  superficie curva *
A5 : Un cilindro tiene dos bases circulares *
( se ven 3 opciones, 2 correctas)</t>
  </si>
  <si>
    <t xml:space="preserve">Todos los cuerpos redondos tienen una superficie curva, mientras que el cono también tiene una cúspide.</t>
  </si>
  <si>
    <t xml:space="preserve">&lt;p&gt;Los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</si>
  <si>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xml:space="preserve">{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</si>
  <si>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 xml:space="preserve">Arrastra el nombre de las partes señaladas en este cono.
(imagen de un cono)</t>
  </si>
  <si>
    <t xml:space="preserve">Observa la imágen e indica a qué parte del cono hace referencia cada letra
A = base = {{A1}}
B = superficie curva = {{A2}}
C = cúspíde = {{A3}}</t>
  </si>
  <si>
    <t xml:space="preserve">Q1 : lista: "cara", "circunferencia"
Q2 : lista: "prisma", "pirámide"</t>
  </si>
  <si>
    <t xml:space="preserve">A1 = "base"
A2 = "superficie curva"
A3 = "cúspide"
Q1 y Q2: distractores</t>
  </si>
  <si>
    <t xml:space="preserve">El cono tiene una base circular, una superficie lateral curva y un cuspide.</t>
  </si>
  <si>
    <t xml:space="preserve">&lt;p&gt;Los elementos básicos de un cono son la base (la cara inferior con forma circular), la superficie curva y la cúspide (el vértice superior).&lt;/p&gt;
Sin TE particular.</t>
  </si>
  <si>
    <t xml:space="preserve">{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</si>
  <si>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xml:space="preserve">Arrastra el nombre de las partes señaladas en este cilindro.
(imagen de un cilindro)</t>
  </si>
  <si>
    <t xml:space="preserve">Observa la imágen e indica como se llama la parte señalada en la esfera
A = superficie curva = {{A1}}</t>
  </si>
  <si>
    <t xml:space="preserve">Q1 : lista: "cúspide", "cara"
Q2 : lista: "circunferencia", "perímetro"
Q3 : lista: "triángulo", "cuadrado"</t>
  </si>
  <si>
    <t xml:space="preserve">A1 = "base"
A2 = "superficie curva"
Q1-Q3: distractores</t>
  </si>
  <si>
    <t xml:space="preserve">El cilindro tiene dos bases circulares y una superficie lateral curva.</t>
  </si>
  <si>
    <t xml:space="preserve">&lt;p&gt;Los elementos básicos de un cilindro son las bases (las caras superior e inferior con forma circular) y la superficie curva.&lt;/p&gt;
Sin TE particular</t>
  </si>
  <si>
    <t xml:space="preserve">{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</si>
  <si>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xml:space="preserve">M5-G-14c</t>
  </si>
  <si>
    <t xml:space="preserve">Identifica los desarrollos planos de los cuerpos redondos</t>
  </si>
  <si>
    <t xml:space="preserve">Relaciona cada cuerpo redondo con su desarrollo plano.
{{A1}} = cilindro
{{A3}} = cono</t>
  </si>
  <si>
    <t xml:space="preserve">Une cada cuerpo redondo con su desarrollo plano
{{A1}} = cilindro
{{A2}} = esfera
{{A3}} = cono</t>
  </si>
  <si>
    <t xml:space="preserve">En el desarrollo plano del cilindro hay dos bases circulares mientras que en el del cono solo una.</t>
  </si>
  <si>
    <t xml:space="preserve">&lt;p&gt;El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</si>
  <si>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 xml:space="preserve">{"id":"M5-G-14c-I-1","stimulus":"&lt;p&gt;Associe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</si>
  <si>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 xml:space="preserve">Relaciona cada cuerpo redondo con su desarrollo plano.
{{A3}} = cono
{{A1}} = cilindro</t>
  </si>
  <si>
    <t xml:space="preserve">&lt;p&gt;El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</si>
  <si>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 xml:space="preserve">{"id":"M5-G-14c-I-2","stimulus":"&lt;p&gt;Associe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</si>
  <si>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 xml:space="preserve">Escribe a qué cuerpo redondo corresponde cada desarrollo plano.
{{A2}} = cono
{{A3}} = cilindro</t>
  </si>
  <si>
    <t xml:space="preserve">Completa el nombre de cada cuerpo redondo, de acuerdo a su desarrollo plano.
{{A1}} = cilindro
{{A2}} = esfera
{{A3}} = cono</t>
  </si>
  <si>
    <t xml:space="preserve">{"id":"M5-G-14c-E-1","stimulus":"&lt;p&gt;Escreva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</si>
  <si>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 xml:space="preserve">Escribe a qué cuerpo redondo corresponde cada desarrollo plano.
{{A2}} = cilindro
{{A1}} = cono</t>
  </si>
  <si>
    <t xml:space="preserve">Completa el nombre de cada cuerpo redondo, de acuerdo a su desarrollo plano.
{{A1}} = cono
{{A2}} = cilindro
{{A3}} = esfera</t>
  </si>
  <si>
    <t xml:space="preserve">{"id":"M5-G-14c-E-2","stimulus":"&lt;p&gt;Escreva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</si>
  <si>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 xml:space="preserve">M5-G-16a</t>
  </si>
  <si>
    <t xml:space="preserve">Observa que figuras con perímetros iguales pueden tener áreas diferentes (y figuras con áreas iguales pueden tener perímetros difs.) (EF05MA20)</t>
  </si>
  <si>
    <t xml:space="preserve">Las siguientes figuras tienen el mismo área. ¿Cuál tiene un perímetro diferente?
{{A1}}
{{A2}}
{{A3}}
{{A4}}
{{A8}}*
{{A9}}*
{{A10}}*
{{A11}}*
Se ven 4, 1 correcta</t>
  </si>
  <si>
    <t xml:space="preserve">A1 = M5-G-16a-1
A2 = M5-G-16a-2
A3 = M5-G-16a-3
A4 = M5-G-16a-4
A8 = M5-G-16a-8
A9 = M5-G-16a-9
A10 = M5-G-16a-10
A11 = M5-G-16a-11</t>
  </si>
  <si>
    <t xml:space="preserve">Dos figuras con la misma área pueden tener diferentes perímetros.</t>
  </si>
  <si>
    <t xml:space="preserve">&lt;p&gt;Todas las figuras están formadas por el mismo número de cuadrados por lo que tienen la misma área. Sin embargo, solo hay tres figuras que tienen un perímetro de 12 lados.&lt;/p&gt;
(Sin TE individual)</t>
  </si>
  <si>
    <t xml:space="preserve">{"id":"M5-G-16a-I-1","stimulus":"&lt;p&gt;A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</si>
  <si>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 xml:space="preserve">Las siguientes figuras tienen el mismo perímetro. ¿Cuál tiene un área diferente?
{{A1}}
{{A2}}
{{A3}}
{{A4}}
{{A5}}*
{{A6}}*
{{A7}}*
Se ven 4, 1 correcta</t>
  </si>
  <si>
    <t xml:space="preserve">A1 = M5-G-16a-1
A2 = M5-G-16a-2
A3 = M5-G-16a-3
A4 = M5-G-16a-4
A5 = M5-G-16a-5*
A6 = M5-G-16a-6*
A7 = M5-G-16a-7*</t>
  </si>
  <si>
    <t xml:space="preserve">&lt;p&gt;Todas las figuras tienen el mismo perímetro. Sin embargo, solo tres tienen la misma área.&lt;/p&gt;
(Sin TE individual)</t>
  </si>
  <si>
    <t xml:space="preserve">{"id":"M5-G-16a-I-2","stimulus":"&lt;p&gt;As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</si>
  <si>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 xml:space="preserve">Calcula el área y el perímetro de las siguientes figuras.
Tabla sin bordes
Figura 1   | Figura 2
Perímetro = {{A1}} cm | Perímetro = {{A2}} cm
Área = {{A3}} cm&lt;sup&gt;2&lt;/sup&gt; | Área = {{A4}} cm&lt;sup&gt;2&lt;/sup&gt;</t>
  </si>
  <si>
    <t xml:space="preserve">Q1: mín = 2; Máx = 7; Step = 1</t>
  </si>
  <si>
    <t xml:space="preserve">Figura 1: cuadrado con label en un lado, "{{Q1}} cm"
Figura 2: Rectángulo con label en cada lado, "{{T1}} cm" y {{T2}} cm"
T1 = Lemonlib.round(4*{{Q1}}/3)
T2 = (4*{{Q1}}-2*Lemonlib.round(4*{{Q1}}/3))/2
A1 = 4*{{Q1}}
A2 = 4*{{Q1}}
A3 = {{Q1}}*{{Q1}}
A4 = {{T1}}*{{T2}}</t>
  </si>
  <si>
    <t xml:space="preserve">&lt;p&gt;Perímetro = suma de las longitudes de los lados&lt;/p&gt;
&lt;p&gt;Área del cuadrado = lado × lado&lt;/p&gt;
&lt;p&gt;Área del rectángulo = base × altura&lt;/p&gt;</t>
  </si>
  <si>
    <t xml:space="preserve">&lt;p&gt;Perímetro del cuadrado = 4 × {{Q1}} = {{{A1}} cm&lt;/p&gt;&lt;p&gt;Perímetro del rectángulo = 2 × {{Q2}} cm + 2 × {{T1}} cm = {{A2}} cm.&lt;/p&gt;&lt;p&gt;Área del cuadrado = lado × lado = {{Q1}} cm × {{Q1}} cm = {{A3}} cm&lt;sup&gt;2&lt;/sup&gt;&lt;/p&gt;&lt;p&gt;Área del rectángulo = base × altura = {{T1}} cm × {{T2}} cm = {{A4}} cm&lt;sup&gt;2&lt;/sup&gt;&lt;/p&gt;</t>
  </si>
  <si>
    <t xml:space="preserve">{"id":"M5-G-16a-E-1","stimulus":"&lt;p&gt;Determine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</si>
  <si>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 xml:space="preserve">Q1: mín = 2; Máx = 10; Step = 2</t>
  </si>
  <si>
    <t xml:space="preserve">Figura 1: cuadrado con label en un lado, "{{Q1}} cm"
Figura 2: Rectángulo con label en cada lado, "{{T1}} cm" y {{T2}} cm"
T1 = 2*{{Q1}}
T2 = {{Q1}}/2
A1 = 4*{{Q1}}
A2 = 2*({{T1}}+{{T2}})
A3 = {{Q1}}*{{Q1}}
A4 = {{Q1}}*{{Q1}}</t>
  </si>
  <si>
    <t xml:space="preserve">&lt;p&gt;Perímetro del cuadrado = 4 × {{Q1}} cm = {{{A1}} cm&lt;/p&gt;&lt;p&gt;Perímetro del rectángulo = 2 × {{T1}} cm + 2 × {{T2}} cm = {{A2}} cm&lt;/p&gt;&lt;p&gt;Área del cuadrado = lado × lado = {{Q1}} cm × {{Q1}} cm = {{A3}} cm&lt;sup&gt;2&lt;/sup&gt;&lt;/p&gt;&lt;p&gt;Área del rectángulo = base × altura = {{T1}} cm × {{T2}} cm = {{A4}} cm&lt;sup&gt;2&lt;/sup&gt;&lt;/p&gt;</t>
  </si>
  <si>
    <t xml:space="preserve">{"id":"M5-G-16a-E-2","stimulus":"&lt;p&gt;Determine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</si>
  <si>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 xml:space="preserve">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</si>
  <si>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 xml:space="preserve">Q1: Mín = 2; Máx = 10;Step = 2
Q2: Mín = 2; Máx = 10;Step = 1</t>
  </si>
  <si>
    <t xml:space="preserve">T1 = {{Q1}}*{{Q2}}
A1 = 2*({{Q2}}+{{Q1}})
A2 = 2*({{Q2}}*2+{{Q1}}/2)</t>
  </si>
  <si>
    <t xml:space="preserve">Si uno de los lados se reduce la mitad y el área tiene que ser la misma, entonces el otro lado tendrá que aumentar al doble.</t>
  </si>
  <si>
    <t xml:space="preserve">&lt;p&gt;Perímetro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</si>
  <si>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 xml:space="preserve">{{T3}} = {{Q1}}/2
{{T4}} = {{Q2}}*2</t>
  </si>
  <si>
    <t xml:space="preserve">{"id":"M5-G-16a-A-1","stimulus":"&lt;p&gt;Uma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</si>
  <si>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 xml:space="preserve">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</si>
  <si>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</si>
  <si>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 xml:space="preserve">Q1: Mín = 14; Máx = 24;Step = 2
Q2: Mín = 2; Máx = 10;Step = 1</t>
  </si>
  <si>
    <t xml:space="preserve">{"id":"M5-G-16a-A-2","stimulus":"&lt;p&gt;Em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</si>
  <si>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 xml:space="preserve">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</si>
  <si>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 xml:space="preserve">Q1: Mín = 4; Máx = 8;Step = 2
Q2: Mín = 3; Máx = 9;Step = 3</t>
  </si>
  <si>
    <t xml:space="preserve">{"id":"M5-G-16a-A-3","stimulus":"&lt;p&gt;Na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</si>
  <si>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 xml:space="preserve">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</si>
  <si>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 xml:space="preserve">Q1: Mín = 50; Máx = 100; Step = 2
Q2 = Mín = 150; Máx = 200; Step = 1</t>
  </si>
  <si>
    <t xml:space="preserve">A1 = {{Q1}}*{{Q2}}
A2 = 2*{{Q1}}*({{Q2}}-{{Q1}})</t>
  </si>
  <si>
    <t xml:space="preserve">Si un lado aumenta el doble y el perímetro es el mismo, el otro lado tendrá que medir menos.</t>
  </si>
  <si>
    <t xml:space="preserve">&lt;p&gt;Si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</si>
  <si>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 xml:space="preserve">{{T2}} = 2*{{Q1}}
{{T3}} = {{Q2}} - {{Q1}}</t>
  </si>
  <si>
    <t xml:space="preserve">{"id":"M5-G-16a-A-4","stimulus":"&lt;p&gt;Um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</si>
  <si>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 xml:space="preserve">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</si>
  <si>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 xml:space="preserve">qu</t>
  </si>
  <si>
    <t xml:space="preserve">Q1: Mín = 10; Máx = 20; Step = 1
Q2 = Mín = 21; Máx = 30; Step = 1</t>
  </si>
  <si>
    <t xml:space="preserve">{"id":"M5-G-16a-A-5","stimulus":"&lt;p&gt;Para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</si>
  <si>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 xml:space="preserve">M5-EyP-1a</t>
  </si>
  <si>
    <t xml:space="preserve">Recoge datos relativos a variables cuantitativas o cualitativas</t>
  </si>
  <si>
    <t xml:space="preserve">Escoge las variables estadísticas cuantitativas.
{{A1}}*
{{A2}}*
{{A3}}
(Se ven 3, 2 correctas)</t>
  </si>
  <si>
    <t xml:space="preserve">No </t>
  </si>
  <si>
    <t xml:space="preserve">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</si>
  <si>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 xml:space="preserve">Las variables cuantitativas representan cantidades, mientras que las cualitativas no.</t>
  </si>
  <si>
    <t xml:space="preserve">&lt;p&gt;Las variables cuantitativas representan cantidades, mientras que las cualitativas no. Por ejemplo, la altura de un animal es una variable &lt;b&gt;cuantitativa&lt;/b&gt; porque solo se puede describir con números.&lt;/p&gt;
Sin TE particular</t>
  </si>
  <si>
    <t xml:space="preserve">Estadística y probabilidad</t>
  </si>
  <si>
    <t xml:space="preserve">{"id":"M5-EyP-1a-I-1","stimulus":"&lt;p&gt;Escolha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</si>
  <si>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 xml:space="preserve">Escoge las variables estadísticas cualitativas.
{{A1}}*
{{A2}}*
{{A3}}
(Se ven 3, 2 correctas)</t>
  </si>
  <si>
    <t xml:space="preserve">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</si>
  <si>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 xml:space="preserve">&lt;p&gt;Mientras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</si>
  <si>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 xml:space="preserve">{"id":"M5-EyP-1a-I-2","stimulus":"&lt;p&gt;Escolha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</si>
  <si>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 xml:space="preserve">¿Qué tipo de variable estadística es &lt;i&gt;{{Q1}}?&lt;/i&gt;
Es una variable {{A1}}.</t>
  </si>
  <si>
    <t xml:space="preserve">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</si>
  <si>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 xml:space="preserve">A1 = "cuantitativa"</t>
  </si>
  <si>
    <t xml:space="preserve">Las variables cuantitativas representan cantidades, mientras que las variables cualitatitivas no.</t>
  </si>
  <si>
    <t xml:space="preserve">&lt;p&gt;Las variables cuantitativas representan cantidades, mientras que las variables cualitatitivas no. &lt;i&gt;{{Q1}}&lt;/i&gt; se representa con una cantidad, por lo que es una &lt;b&gt;variable cuantitativa.&lt;/b&gt;&lt;/p&gt;</t>
  </si>
  <si>
    <t xml:space="preserve">{"id":"M5-EyP-1a-E-1","stimulus":"&lt;p&gt;Que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</si>
  <si>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 xml:space="preserve">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</si>
  <si>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 xml:space="preserve">A1 = "cualitativa"</t>
  </si>
  <si>
    <t xml:space="preserve">&lt;p&gt;Las variables cuantitativas representan cantidades, mientras que las variables cualitatitivas no.&lt;/p&gt;&lt;p&gt;&lt;i&gt;{{Q1}}&lt;/i&gt; no representa una cantidad, por lo que es una variable cualitativa.&lt;/p&gt;</t>
  </si>
  <si>
    <t xml:space="preserve">{"id":"M5-EyP-1a-E-2","stimulus":"&lt;p&gt;Que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</si>
  <si>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 xml:space="preserve">M5-EyP-2a</t>
  </si>
  <si>
    <t xml:space="preserve">Interpreta tablas de frecuencias</t>
  </si>
  <si>
    <t xml:space="preserve">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</si>
  <si>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 xml:space="preserve">Q1: Mín = 2; Máx = 10; Step = 1
Q2: Mín = 2; Máx = 10; Step = 1
Q3: Mín = 2; Máx = 10; Step = 1
Q4: Mín = 2; Máx = 10; Step = 1
Q5: Mín = 2; Máx = 10; Step = 1
Q6: Mín = 2; Máx = 10; Step = 1</t>
  </si>
  <si>
    <t xml:space="preserve">La frecuencia absoluta es el número de veces que se repite un valor.</t>
  </si>
  <si>
    <t xml:space="preserve">&lt;p&gt;La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</si>
  <si>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 xml:space="preserve">{"id":"M5-EyP-2a-I-1","stimulus":"&lt;p&gt;A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</si>
  <si>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 xml:space="preserve">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</si>
  <si>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 xml:space="preserve">Q1: Mín = 2; Máx = 10; Step = 1
Q2: Mín = 2; Máx = 10; Step = 1
Q3: Mín = 2; Máx = 10; Step = 1
Q4: Mín = 2; Máx = 10; Step = 1
Q5: Mín = 2; Máx = 10; Step = 1
Q6: Mín = 2; Máx = 10; Step = 1
Q7: Mín = 2; Máx = 10; Step = 1
Q8: Mín = 2; Máx = 10; Step = 1</t>
  </si>
  <si>
    <t xml:space="preserve">A1 = {{Q5}}
A1 = {{Q4}}</t>
  </si>
  <si>
    <t xml:space="preserve">&lt;p&gt;La frecuencia absoluta es el número de veces que se repite un valor. Por ejemplo, que {{Q5}} tenga una frecuencia absoluta de {{Q6}} significa que hay {{Q6}} mesas en las que se han sentado {{Q5}} comensales.&lt;/p&gt;
Sin TE particular</t>
  </si>
  <si>
    <t xml:space="preserve">{"id":"M5-EyP-2a-E-1","stimulus":"&lt;p&gt;Em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</si>
  <si>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 xml:space="preserve">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</si>
  <si>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 xml:space="preserve">A1 = {{Q1}}
A1 = {{Q8}}</t>
  </si>
  <si>
    <t xml:space="preserve">{"id":"M5-EyP-2a-E-2","stimulus":"&lt;p&gt;Em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</si>
  <si>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 xml:space="preserve">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</si>
  <si>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 xml:space="preserve">Q1: Mín: 1; Máx: 2; Step: 1
Q2: Mín: 3; Máx: 4; Step: 1
Q3: Mín: 5; Máx: 6; Step: 1
Q4: Mín: 7; Máx: 8; Step: 1
Q5: Mín: 1; Máx: 15; Step: 1
Q6: Mín: 1; Máx: 15; Step: 1
Q7: Mín: 1; Máx: 15; Step: 1
Q8: Mín: 1; Máx: 15; Step: 1
(uniques: false)</t>
  </si>
  <si>
    <t xml:space="preserve">A1 = {{Q5}}+{{Q6}}+{{Q7}}+{{Q8}}</t>
  </si>
  <si>
    <t xml:space="preserve">&lt;p&gt;Para obtener la cantidad total de personas a las que se ha preguntado, hay que sumar las frecuencias absolutas.&lt;/p&gt;&lt;p&gt;{{Q5}} + {{Q6}} + {{Q7}} + {{Q8}} = {{A1}}&lt;/p&gt;</t>
  </si>
  <si>
    <t xml:space="preserve">{"id":"M5-EyP-2a-A-1","stimulus":"&lt;p&gt;Samantha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</si>
  <si>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 xml:space="preserve">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</si>
  <si>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 xml:space="preserve">Q1: Mín: 1; Máx: 15; Step: 1
Q2: Mín: 1; Máx: 15; Step: 1
Q3: Mín: 1; Máx: 15; Step: 1
Q4: Mín: 1; Máx: 15; Step: 1
Q5-Q8:  "mirlos", "petirrojos", "jilgueros", "gorriones", "estorninos"
(uniques: false)</t>
  </si>
  <si>
    <t xml:space="preserve">A1 = {{Q1}}
A2 = {{Q4}}</t>
  </si>
  <si>
    <t xml:space="preserve">&lt;p&gt;La frecuencia absoluta es el número de veces que se repite un valor. En este caso, si se quisiera saber cuántas veces ha visto {{Q7}}, la solución sería {{Q3}}.&lt;/p&gt;</t>
  </si>
  <si>
    <t xml:space="preserve">{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</si>
  <si>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xml:space="preserve">En una escuela se va a llevar a cabo un concurso artístico. Los organizadores han apuntado las edades de los participantes en esta tabla de frecuencias. ¿Cuántos alumnos se han inscrito?
   Edad   |    Frecuencia absoluta
  {{Q1}}                       |   {{Q5}} 
   {{Q2}}                      |   {{Q6}} 
   {{Q3}}                      |   {{Q7}} 
   {{Q4}}                      |   {{Q8}} 
Se han inscrito {{A1}} alumnos.</t>
  </si>
  <si>
    <t xml:space="preserve">Q1: Mín: 6; Máx: 7; Step: 1
Q2: Mín: 8; Máx: 9; Step: 1
Q3: Mín: 10; Máx: 11; Step: 1
Q4: Mín: 12; Máx: 13; Step: 1
Q5: Mín: 1; Máx: 15; Step: 1
Q6: Mín: 1; Máx: 15; Step: 1
Q7: Mín: 1; Máx: 15; Step: 1
Q8: Mín: 1; Máx: 15; Step: 1
(uniques: false)</t>
  </si>
  <si>
    <t xml:space="preserve">&lt;p&gt;Para calcular la cantidad total de personas inscritas, hay que sumar las frecuencias absolutas de todas las edades.&lt;/p&gt;&lt;p&gt;{{Q5}} + {{Q6}} + {{Q7}} + {{Q8}} = {{A1}}&lt;/p&gt;</t>
  </si>
  <si>
    <t xml:space="preserve">{"id":"M5-EyP-2a-A-3","stimulus":"&lt;p&gt;Um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</si>
  <si>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 xml:space="preserve">Después de tirar un dado varias veces, Luisa ha apuntado en esta tabla de frecuencias las veces que ha obtenido cada número. ¿Cuál de ellos ha salido {{Q3}} veces?
Tabla:
Número  I   Frecuencia absoluta
   1           I     {{Q1}}
   2           I     {{Q2}}
   3           I     {{Q3}}
   4           I     {{Q4}}
   5           I     {{Q5}}
   6           I     {{Q6}}
El número es {{A1}}.</t>
  </si>
  <si>
    <t xml:space="preserve">Q1: Mín: 1; Máx: 15; Step: 1
Q2: Mín: 1; Máx: 15; Step: 1
Q3: Mín: 1; Máx: 15; Step: 1
Q4: Mín: 1; Máx: 15; Step: 1
Q5: Mín: 1; Máx: 15; Step: 1
Q6: Mín: 1; Máx: 15; Step: 1</t>
  </si>
  <si>
    <t xml:space="preserve">A1 = 3</t>
  </si>
  <si>
    <t xml:space="preserve">&lt;p&gt;La frecuencia absoluta es el número de veces que se repite un valor. En este caso, si se quisiera saber cuántas veces ha salido el 6 al lanzar el dado, la solución sería {{Q6}}.&lt;/p&gt;</t>
  </si>
  <si>
    <t xml:space="preserve">{"id":"M5-EyP-2a-A-4","stimulus":"&lt;p&gt;Depois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</si>
  <si>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 xml:space="preserve">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</si>
  <si>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 xml:space="preserve">Q1: Mín: 1; Máx: 15; Step: 1
Q2: Mín: 1; Máx: 15; Step: 1
Q3: Mín: 1; Máx: 15; Step: 1
Q4: Mín: 1; Máx: 15; Step: 1
Q5-Q8: "&lt;i&gt;rock&lt;/i&gt;", "pop", "electrónica", "&lt;i&gt;jazz&lt;/i&gt;", "clásica"
(uniques: false)</t>
  </si>
  <si>
    <t xml:space="preserve">T1 = {{Q1}}+{{Q2}}+{{Q3}}+{{Q4}}
A1 = {{Q2}}
A2 = {{Q4}}</t>
  </si>
  <si>
    <t xml:space="preserve">&lt;p&gt;La frecuencia absoluta es el número de veces que se repite un valor. En este caso, si se quisiera saber cuántas canciones de {{Q7}} ha escuchado Esteban, la solución sería {{Q3}}.&lt;/p&gt;</t>
  </si>
  <si>
    <t xml:space="preserve">{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</si>
  <si>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xml:space="preserve">M5-EyP-2b</t>
  </si>
  <si>
    <t xml:space="preserve">Construye tablas de frecuencias absolutas</t>
  </si>
  <si>
    <t xml:space="preserve">¿Cuál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</si>
  <si>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 xml:space="preserve">Q1: Mín: 1; Máx: 3; Step: 1
Q2: Mín: 4; Máx: 6; Step: 1
Q3: Mín: 7; Máx: 9; Step: 1
Q4: Mín: 10; Máx: 12; Step: 1</t>
  </si>
  <si>
    <t xml:space="preserve">T1 = {{Q1}}*1
T2 = {{Q2}}*3
T3 = {{Q3}}*4
T4 = {{Q4}}*2
T5 = {{Q1}}+1
T6 = {{Q2}}+3
T7 = {{Q3}}+4
T8 = {{Q4}}+2</t>
  </si>
  <si>
    <t xml:space="preserve">La frecuencia absoluta de un dato es el número de veces que este se repite.</t>
  </si>
  <si>
    <t xml:space="preserve">&lt;p&gt;La frecuencia absoluta de un dato es el número de veces que este se repite. Por ejemplo, el valor {{Q2}} aparece repetido dos veces, entonces su frecuencia absoluta es 2.&lt;/p&gt;</t>
  </si>
  <si>
    <t xml:space="preserve">{"id":"M5-EyP-2b-I-1","stimulus":"&lt;p&gt;Qual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</si>
  <si>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 xml:space="preserve">¿Cuál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</si>
  <si>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 xml:space="preserve">T1 = {{Q1}}*2
T2 = {{Q2}}*2
T3 = {{Q3}}*2
T4 = {{Q4}}*4
T5 = {{Q1}}+2
T6 = {{Q2}}+2
T7 = {{Q3}}+2
T8 = {{Q4}}+4</t>
  </si>
  <si>
    <t xml:space="preserve">&lt;p&gt;La frecuencia absoluta de un dato es el número de veces que este se repite. Por ejemplo, el valor {{Q2}} aparece repetido tres veces, entonces su frecuencia absoluta es 3.&lt;/p&gt;</t>
  </si>
  <si>
    <t xml:space="preserve">{"id":"M5-EyP-2b-I-2","stimulus":"&lt;p&gt;Qual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</si>
  <si>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 xml:space="preserve">Completa la siguiente tabla de frecuencias a partir de estos datos.
(recuadrar estos números en una tabla sin cabecera)
{{Q1}}   {{Q3}}   {{Q4}}   {{Q3}}   {{Q1}} 
{{Q3}}   {{Q2}}   {{Q2}}   {{Q4}}   {{Q1}} 
Tabla:
Valores I Frecuencia absoluta
{{Q1}}                           I    {{A1}}
{{Q2}}                           I    {{A2}}
{{Q3}}                           I    {{A3}}
{{Q4}}                           I    {{A4}}</t>
  </si>
  <si>
    <t xml:space="preserve">Q1: Mín: 1; Máx: 3; Step: 1
Q2: Mín: 4; Máx: 7; Step: 1
Q3: Mín: 8; Máx: 11; Step: 1
Q4: Mín: 12; Máx: 15; Step: 1</t>
  </si>
  <si>
    <t xml:space="preserve">A1 = 3
A2 = 2
A3 = 3
A4 = 2</t>
  </si>
  <si>
    <t xml:space="preserve">&lt;p&gt;La frecuencia absoluta de un dato es el número de veces que este se repite.&lt;/p&gt;
Sin TE individual</t>
  </si>
  <si>
    <t xml:space="preserve">{"id":"M5-EyP-2b-E-1","stimulus":"&lt;p&gt;Preencha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</si>
  <si>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 xml:space="preserve">Completa la siguiente tabla de frecuencias a partir de estos datos.
(recuadrar estos números en una tabla sin cabecera)
{{Q1}}   {{Q3}}   {{Q4}}   {{Q3}}   {{Q2}} 
{{Q1}}   {{Q3}}   {{Q2}}   {{Q3}}   {{Q2}} 
Tabla:
Valores I Frecuencia absoluta
{{Q1}}                           I    {{A1}}
{{Q2}}                           I    {{A2}}
{{Q3}}                           I    {{A3}}
{{Q4}}                           I    {{A4}}</t>
  </si>
  <si>
    <t xml:space="preserve">A1 = 2
A2 = 3
A3 = 4
A4 = 1</t>
  </si>
  <si>
    <t xml:space="preserve">{"id":"M5-EyP-2b-E-2","stimulus":"&lt;p&gt;Preencha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</si>
  <si>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 xml:space="preserve">Completa la siguiente tabla de frecuencias a partir de estos datos.
(recuadrar estos números en una tabla sin cabecera)
{{Q4}}   {{Q3}}   {{Q4}}   {{Q3}}   {{Q2}} 
{{Q3}}   {{Q3}}   {{Q2}}   {{Q3}}   {{Q1}} 
Tabla:
Valores I Frecuencia absoluta
{{Q1}}                           I    {{A1}}
{{Q2}}                           I    {{A2}}
{{Q3}}                           I    {{A3}}
{{Q4}}                           I    {{A4}}</t>
  </si>
  <si>
    <t xml:space="preserve">A1 = 1
A2 = 2
A3 = 5
A4 = 2</t>
  </si>
  <si>
    <t xml:space="preserve">{"id":"M5-EyP-2b-E-3","stimulus":"&lt;p&gt;Preencha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</si>
  <si>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 xml:space="preserve">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</si>
  <si>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 xml:space="preserve">Q1: Mín: 1; Máx: 3; Step: 1
Q2: Mín: 4; Máx: 6; Step: 1
Q3: Mín: 7; Máx: 9; Step: 1
Q4: Mín: 10; Máx: 12; Step: 1
Q5: Mín: 13; Máx: 15; Step: 1</t>
  </si>
  <si>
    <t xml:space="preserve">A1 = 2
A2 = 1
A3 = 4
A4 = 1
A5 = 2</t>
  </si>
  <si>
    <t xml:space="preserve">{"id":"M5-EyP-2b-A-1","stimulus":"&lt;p&gt;Leonardo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</si>
  <si>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 xml:space="preserve">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</si>
  <si>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 xml:space="preserve">A1 = 1
A2 = 3
A3 = 2
A4 = 1
A5 = 1</t>
  </si>
  <si>
    <t xml:space="preserve">{"id":"M5-EyP-2b-A-2","stimulus":"&lt;p&gt;Isabela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</si>
  <si>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 xml:space="preserve">Un oftalmólogo ha ido apuntando el color de ojos de sus pacientes. Completa la siguiente tabla de frecuencias con estos datos.
(recuadrar los datos de abajo)
{{Q1}}   {{Q2}}   {{Q1}}   {{Q3}}
{{Q1}}   {{Q1}}   {{Q2}}   {{Q2}}
{{Q1}}   {{Q3}}   {{Q3}}   {{Q3}}
{{Q1}}   {{Q1}}   {{Q1}}   {{Q2}}
Tabla:
Color de ojos   I Frecuencia absoluta
{{Q1}}                I    {{A1}}
{{Q2}}                I    {{A2}}
{{Q3}}                I    {{A3}}</t>
  </si>
  <si>
    <t xml:space="preserve">Q1: "Azules", "Marrones", "Verdes"
Q2: "Azules", "Marrones", "Verdes"
Q3: "Azules", "Marrones", "Verdes"</t>
  </si>
  <si>
    <t xml:space="preserve">A1 = 8
A2 = 4
A3 = 4</t>
  </si>
  <si>
    <t xml:space="preserve">{"id":"M5-EyP-2b-A-3","stimulus":"&lt;p&gt;Um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</si>
  <si>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 xml:space="preserve">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</si>
  <si>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 xml:space="preserve">Q1: "Perro", "Gato", "Ambos", "Ninguno"
Q2: "Perro", "Gato", "Ambos", "Ninguno"
Q3: "Perro", "Gato", "Ambos", "Ninguno"
Q4: "Perro", "Gato", "Ambos", "Ninguno"</t>
  </si>
  <si>
    <t xml:space="preserve">A1 = 2
A2 = 4
A3 = 2
A4 = 1</t>
  </si>
  <si>
    <t xml:space="preserve">{"id":"M5-EyP-2b-A-4","stimulus":"&lt;p&gt;Estes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</si>
  <si>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 xml:space="preserve">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</si>
  <si>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 xml:space="preserve">Q1: Mín: 1; Máx: 4; Step: 1
Q2: Mín: 5; Máx: 9; Step: 1
Q3: Mín: 10; Máx: 12; Step: 1
Q4: Mín: 13; Máx: 15; Step: 1</t>
  </si>
  <si>
    <t xml:space="preserve">A1 = 1
A2 = 2
A3 = 2
A4 = 2</t>
  </si>
  <si>
    <t xml:space="preserve">{"id":"M5-EyP-2b-A-5","stimulus":"&lt;p&gt;Enrique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</si>
  <si>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 xml:space="preserve">M5-EyP-3a</t>
  </si>
  <si>
    <t xml:space="preserve">Identifica en una tabla de frecuencias el dato que representa la moda</t>
  </si>
  <si>
    <t xml:space="preserve">¿Cuál de las siguientes opciones es la moda de estos valores?
(recuadrar los números de abajo)
{{Q1}}   {{Q1}}   {{Q2}}   {{Q3}}
{{Q4}}   {{Q5}}   {{Q4}}   {{Q3}}
{{Q2}}   {{Q4}}   {{Q1}}   {{Q4}}
{{A1}}
{{A2}}
{{A3}}
{{A4}}*
{{A5}}
(se muestran 3 opciones)</t>
  </si>
  <si>
    <t xml:space="preserve">Q1-Q5: Mín: 1; Máx: 9; Step: 1</t>
  </si>
  <si>
    <t xml:space="preserve">A1 = {{Q1}}
A2 = {{Q2}}
A3 = {{Q3}}
A4 = {{Q4}}
A5 = {{Q5}}</t>
  </si>
  <si>
    <t xml:space="preserve">La moda es el dato con la frecuencia absoluta más alta, es decir, el que más veces se repite.</t>
  </si>
  <si>
    <t xml:space="preserve">&lt;p&gt;La moda es el dato con la frecuencia absoluta más alta, es decir, el que más veces se repite.&lt;/p&gt;&lt;p&gt;En este caso, la moda es {{Q4}} porque se repite cuatro veces.&lt;/p&gt;
(Sin TE individual)</t>
  </si>
  <si>
    <t xml:space="preserve">{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</si>
  <si>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xml:space="preserve">¿Cuál de las siguientes opciones es la moda de estos valores?
(recuadrar los números de abajo)
{{Q4}}   {{Q5}}   {{Q4}}   {{Q2}}
{{Q3}}   {{Q1}}   {{Q2}}   {{Q3}}
{{Q2}}   {{Q2}}   {{Q5}}   {{Q2}}
{{A1}}
{{A2}}*
{{A3}}
{{A4}}
{{A5}}
(se muestran 3 opciones)</t>
  </si>
  <si>
    <t xml:space="preserve">&lt;p&gt;La moda es el dato con la frecuencia absoluta más alta, es decir, el que más veces se repite.&lt;/p&gt;&lt;p&gt;En este caso, la moda es {{Q2}} porque se repite cinco veces.&lt;/p&gt;
(Sin TE individual)</t>
  </si>
  <si>
    <t xml:space="preserve">{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</si>
  <si>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Catorce personas han lanzado un dado hasta obtener un 5. Los siguientes valores son el número de intentos que ha necesitado cada uno. ¿Cuál es la moda?
(recuadrar los números de abajo)
{{Q1}}   {{Q2}}   {{Q2}}   {{Q3}}   {{Q3}}   {{Q2}}   {{Q3}}
{{Q2}}   {{Q4}}   {{Q1}}   {{Q2}}   {{Q4}}   {{Q5}}   {{Q6}}
La moda es {{A1}}.</t>
  </si>
  <si>
    <t xml:space="preserve">Estefanía anotó la cantidad de veces que fue necesario arrojar una moneda para obtener cara:
(recuadrar los números de abajo)
{{Q1}}   {{Q2}}   {{Q2}}   {{Q3}}   {{Q3}}   {{Q2}}   {{Q3}}
{{Q2}}   {{Q4}}   {{Q1}}   {{Q2}}   {{Q4}}   {{Q5}}   {{Q6}}
{{A1}}*
{{A2}}
{{A3}}
{{A4}}
{{A5}}
{{A6}}
(se muestran 3 opciones, una es correcta)</t>
  </si>
  <si>
    <t xml:space="preserve">Q1-Q6: Mín: 1; Máx: 9; Step: 1</t>
  </si>
  <si>
    <t xml:space="preserve">A1 = {{Q2}}</t>
  </si>
  <si>
    <t xml:space="preserve">&lt;p&gt;La moda es el dato con la frecuencia absoluta más alta, es decir, el que más veces se repite.&lt;/p&gt;&lt;p&gt;En este caso es {{Q2}}, ya que se repite cinco veces.&lt;/p&gt; 
(Sin TE individual)</t>
  </si>
  <si>
    <t xml:space="preserve">{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</si>
  <si>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xml:space="preserve">Catorce personas han lanzado un dado hasta obtener un 5. Los siguientes valores son el número de intentos que ha necesitado cada uno. ¿Cuál es la moda?
(recuadrar los números de abajo)
{{Q6}}   {{Q1}}   {{Q1}}   {{Q2}}   {{Q4}}   {{Q5}}   {{Q6}}
{{Q3}}   {{Q2}}   {{Q2}}   {{Q1}}   {{Q3}}   {{Q6}}   {{Q1}}
La moda es {{A1}}.</t>
  </si>
  <si>
    <t xml:space="preserve">&lt;p&gt;La moda es el dato con la frecuencia absoluta más alta, es decir, el que más veces se repite.&lt;/p&gt;&lt;p&gt;En este caso es {{Q1}}, ya que se repite cuatro veces.&lt;/p&gt; 
(Sin TE individual)</t>
  </si>
  <si>
    <t xml:space="preserve">{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</si>
  <si>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 xml:space="preserve">Juan ha apuntado en esta tabla de frecuencias los coches que han pasado delante de su casa. Escribe el color que representa la moda.
Tabla:
Color del coche I    Frecuencia absoluta
{{Q6}}               I    {{Q1}}
{{Q7}}               I    {{Q2}}
{{Q8}}               I    {{Q3}}
{{Q9}}               I    {{Q4}}
{{Q10}}             I    {{Q5}}
El color de la moda es {{A1}}.</t>
  </si>
  <si>
    <t xml:space="preserve">Q2: Mín: 8; Máx: 10; Step: 1
Q1, Q3-Q5: Mín: 1; Máx: 7; Step: 1
Q6-Q10: "rojo", "azul", "negro", "blanco", "gris", "verde"</t>
  </si>
  <si>
    <t xml:space="preserve">A1 = {{Q7}}</t>
  </si>
  <si>
    <t xml:space="preserve">&lt;p&gt;La moda es el dato con la frecuencia absoluta más alta, es decir, el que más veces se repite.&lt;/p&gt;&lt;p&gt;En este caso es el color {{Q7}}, ya que se repite {{T1}} veces.&lt;/p&gt; 
(Sin TE individual)</t>
  </si>
  <si>
    <t xml:space="preserve">T1: Lemonlib.numToWords({{Q2}}, 'es')</t>
  </si>
  <si>
    <t xml:space="preserve">{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</si>
  <si>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 xml:space="preserve">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</si>
  <si>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</si>
  <si>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 xml:space="preserve">A1 = {{Q9}}</t>
  </si>
  <si>
    <t xml:space="preserve">&lt;p&gt;La moda es el dato con la frecuencia absoluta más alta, es decir, el que más veces se repite.&lt;/p&gt;&lt;p&gt;En este caso es el {{Q9}} porque su frecuencia absoluta es {{Q4}}.&lt;/p&gt; 
(Sin TE individual)</t>
  </si>
  <si>
    <t xml:space="preserve">{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</si>
  <si>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 xml:space="preserve">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</si>
  <si>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 xml:space="preserve">Q6: Mín: 9; Máx: 12; Step: 1
Q1-Q5: Mín: 1; Máx: 8; Step: 1
Q7-Q12: "comedia", "terror", "ciencia ficción", "fantasía", "drama","acción", "aventuras"</t>
  </si>
  <si>
    <t xml:space="preserve">A1 = {{Q12}}</t>
  </si>
  <si>
    <t xml:space="preserve">&lt;p&gt;La moda es el dato con la frecuencia absoluta más alta, es decir, el que más veces se repite.&lt;/p&gt;&lt;p&gt;En este caso es el género de {{Q12}}, ya que se repite {{T1}} veces.&lt;/p&gt; 
(Sin TE individual)</t>
  </si>
  <si>
    <t xml:space="preserve">T1: Lemonlib.numToWords({{Q6}}, 'es')</t>
  </si>
  <si>
    <t xml:space="preserve">{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</si>
  <si>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 xml:space="preserve">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</si>
  <si>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 xml:space="preserve">Q1: Mín: 11; Máx: 15; Step: 1
Q2-Q5: Mín: 1; Máx: 10; Step: 1
Q6-Q10: "reglas", "lápices", "libros", "tijeras", "gomas de borrar","bolígrafos"</t>
  </si>
  <si>
    <t xml:space="preserve">A1 = {{Q6}}</t>
  </si>
  <si>
    <t xml:space="preserve">&lt;p&gt;La moda es el dato con la frecuencia absoluta más alta, es decir, el que más veces se repite.&lt;/p&gt;&lt;p&gt;En este caso es {{Q6}}, ya que se repite {{T1}} veces.&lt;/p&gt; 
(Sin TE individual)</t>
  </si>
  <si>
    <t xml:space="preserve">T1: Lemonlib.numToWords({{Q1}}, 'es')</t>
  </si>
  <si>
    <t xml:space="preserve">{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</si>
  <si>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 xml:space="preserve">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</si>
  <si>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 xml:space="preserve">Q3: Mín: 6; Máx: 8; Step: 1
Q1-Q2, Q4: Mín: 1; Máx: 5; Step: 1
Q5-Q8: "trompeta", "guitarra", "flauta travesera", "viola", "armónica"</t>
  </si>
  <si>
    <t xml:space="preserve">&lt;p&gt;La moda es el dato con la frecuencia absoluta más alta, es decir, el que más veces se repite.&lt;/p&gt;&lt;p&gt;En este caso es la {{Q7}}, ya que se repite {{T1}} veces.&lt;/p&gt; 
(Sin TE individual)</t>
  </si>
  <si>
    <t xml:space="preserve">T1: Lemonlib.numToWords({{Q3}}, 'es')</t>
  </si>
  <si>
    <t xml:space="preserve">{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</si>
  <si>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 xml:space="preserve">M5-EyP-10a</t>
  </si>
  <si>
    <t xml:space="preserve">Calcula la media aritmética de un conjunto de datos (nºs enteros menores de 15)</t>
  </si>
  <si>
    <t xml:space="preserve">¿Cuál es la media aritmética del siguiente conjunto de datos?
(recuadrar los números de abajo)
{{Q1}}   {{Q2}}    {{Q3}}    {{Q3}}    {{Q4}}
{{Q5}}   {{Q3}}     {{Q3}}    {{Q6}}    {{Q7}} 
{{A1}}*
{{A2}}
{{A3}}
{{A4}}
{{A5}}
(Se ven 3 opciones)</t>
  </si>
  <si>
    <t xml:space="preserve">Q1: Mín: 1; Máx: 10; Step: 1
Q2: Mín: 1; Máx: 10; Step: 1
Q3: Mín: 1; Máx: 10; Step: 1
Q4: Mín: 1; Máx: 10; Step: 1
Q5: Mín: 1; Máx: 10; Step: 1
Q6: Mín: 1; Máx: 10; Step: 1
Q7: Mín: 1; Máx: 10; Step: 1
(uniques: true)</t>
  </si>
  <si>
    <t xml:space="preserve">A1 = ({{Q1}}+{{Q2}}+{{Q3}}+{{Q3}}+{{Q4}}+{{Q5}}+{{Q3}}+{{Q3}}+{{Q6}}+{{Q7}})/10
A2 = ({{Q1}}+{{Q2}}+{{Q3}}+{{Q3}}+{{Q4}}+{{Q5}}+{{Q3}}+{{Q3}}+{{Q6}}+{{Q7}})/2
A3 = {{Q3}}
A4 = {{Q1}}+{{Q2}}+{{Q3}}+{{Q3}}+{{Q4}}+{{Q5}}+{{Q3}}+{{Q3}}+{{Q6}}+{{Q7}}
A5 = {{Q3}}/2</t>
  </si>
  <si>
    <t xml:space="preserve">Para obtener la media aritmética de un conjunto de datos, primero suma todos los datos y luego divide esa suma entre la cantidad de datos.</t>
  </si>
  <si>
    <t xml:space="preserve">&lt;p&gt;Para obtener la media aritmética de un conjunto de datos, primero suma todos los datos y luego divide esa suma entre la cantidad de datos.&lt;/p&gt;
&lt;p&gt;{{Q1}} + {{Q2}} + {{Q3}} + {{Q3}} + {{Q4}} + {{Q5}} + {{Q3}} + {{Q3}} + {{Q6}} + {{Q7}} = {{T1}}&lt;/p&gt;
&lt;p&gt;{{T1}} : 10 = {{T2}}&lt;/p&gt;</t>
  </si>
  <si>
    <t xml:space="preserve">T1 = {{Q1}}+{{Q2}}+{{Q3}}+{{Q3}}+{{Q4}}+{{Q5}}+{{Q3}}+{{Q3}}+{{Q6}}+{{Q7}}
T2 = ({{Q1}}+{{Q2}}+{{Q3}}+{{Q3}}+{{Q4}}+{{Q5}}+{{Q3}}+{{Q3}}+{{Q6}}+{{Q7}})/10</t>
  </si>
  <si>
    <t xml:space="preserve">{"id":"M5-EyP-10a-I-1","stimulus":"&lt;p&gt;Qual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</si>
  <si>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 xml:space="preserve">¿Cuál es la media aritmética del siguiente conjunto de datos?
(recuadrar los números de abajo)
{{Q1}}   {{Q2}}    {{Q2}}    {{Q1}}    {{Q4}}
{{Q5}}   {{Q5}}     {{Q3}}    {{Q6}}    {{Q7}} 
{{A1}}*
{{A2}}
{{A3}}
{{A4}}
{{A5}}
(Se ven 3 opciones)</t>
  </si>
  <si>
    <t xml:space="preserve">A1 = ({{Q1}}+{{Q2}}+{{Q2}}+{{Q1}}+{{Q4}}+{{Q5}}+{{Q5}}+ {{Q3}}+{{Q6}}+{{Q7}})/10
A2 = ({{Q1}}+{{Q2}}+{{Q2}}+{{Q1}}+{{Q4}}+{{Q5}}+{{Q5}}+ {{Q3}}+{{Q6}}+{{Q7}})/2
A3 = {{Q3}}
A4 = {{Q1}}+{{Q2}}+{{Q2}}+{{Q1}}+{{Q4}}+{{Q5}}+{{Q5}}+ {{Q3}}+{{Q6}}+{{Q7}} 
A5 = {{Q3}}/2</t>
  </si>
  <si>
    <t xml:space="preserve">&lt;p&gt;Para obtener la media aritmética de un conjunto de datos, primero suma todos los datos y luego divide esa suma entre la cantidad de datos.&lt;/p&gt;&lt;p&gt;{{Q1}} + {{Q2}} + {{Q2}} + {{Q1}} + {{Q4}} + {{Q5}} + {{Q5}} +  {{Q3}} + {{Q6}} + {{Q7}} = {{T1}}&lt;/p&gt;&lt;p&gt;{{T1}} : 10 = {{T2}}&lt;/p&gt;</t>
  </si>
  <si>
    <t xml:space="preserve">T1 = {{Q1}}+{{Q2}}+{{Q2}}+{{Q1}}+{{Q4}}+{{Q5}}+{{Q5}}+ {{Q3}}+{{Q6}}+{{Q7}}
T2 = ({{Q1}}+{{Q2}}+{{Q2}}+{{Q1}}+{{Q4}}+{{Q5}}+{{Q5}}+ {{Q3}}+{{Q6}}+{{Q7}})/10</t>
  </si>
  <si>
    <t xml:space="preserve">{"id":"M5-EyP-10a-I-2","stimulus":"&lt;p&gt;Qual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</si>
  <si>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 xml:space="preserve">Calcula la media aritmética de estos datos. Si es necesario, aproxima el resultado a las centésimas.
(recuadrar los siguientes números)
{{Q1}}   {{Q2}}     {{Q3}}      {{Q4}}
{{Q5}}   {{Q6}}     {{Q7}}      {{Q8}}
{{Q9}}   {{Q10}}   {{Q11}}   {{Q12}}
La media aritmética es {{A1}}.</t>
  </si>
  <si>
    <t xml:space="preserve">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</si>
  <si>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 xml:space="preserve">A1 = Lemonlib.round(({{Q1}}+{{Q2}}+{{Q3}}+{{Q4}}+{{Q5}}+{{Q6}}+{{Q7}}+{{Q8}}+{{Q9}}+{{Q10}}+{{Q11}}+{{Q12}})/12, 2)
uniques: false</t>
  </si>
  <si>
    <t xml:space="preserve">&lt;p&gt;Para obtener la media aritmética de un conjunto de datos, primero suma todos los datos y luego divide esa suma entre la cantidad de datos.&lt;/p&gt;&lt;p&gt;{{Q1}} + {{Q2}} + {{Q3}} + {{Q4}} + {{Q5}} + {{Q6}} + {{Q7}} + {{Q8}} + {{Q9}} + {{Q10}} + {{Q11}} + {{Q12}} = {{T1}}&lt;/p&gt;&lt;p&gt;{{T1}} : 12 = {{T2}}&lt;/p&gt;</t>
  </si>
  <si>
    <t xml:space="preserve">T1 = {{Q1}}+{{Q2}}+{{Q3}}+{{Q4}}+{{Q5}}+{{Q6}}+{{Q7}}+{{Q8}}+{{Q9}}+{{Q10}}+{{Q11}}+{{Q12}}
T2 = ({{Q1}}+{{Q2}}+{{Q3}}+{{Q4}}+{{Q5}}+{{Q6}}+{{Q7}}+{{Q8}}+{{Q9}}+{{Q10}}+{{Q11}}+{{Q12}})/12</t>
  </si>
  <si>
    <t xml:space="preserve">{"id":"M5-EyP-10a-E-1","stimulus":"&lt;p&gt;Calcule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</si>
  <si>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 xml:space="preserve">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</si>
  <si>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 xml:space="preserve">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</si>
  <si>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 xml:space="preserve">Q1: Mín: 1; Máx: 8; Step: 1
Q2: Mín: 1; Máx: 8; Step: 1
Q3: Mín: 1; Máx: 8; Step: 1
Q4: Mín: 1; Máx: 8; Step: 1
Q5: Mín: 1; Máx: 8; Step: 1
Q6: Mín: 1; Máx: 8; Step: 1
Q7: Mín: 1; Máx: 8; Step: 1
Q8: Mín: 1; Máx: 8; Step: 1
(uniques: false)</t>
  </si>
  <si>
    <t xml:space="preserve">A1 = ({{Q1}}+{{Q2}}+{{Q3}}+{{Q4}}+{{Q5}}+{{Q6}}+{{Q7}}+{Q8}})/8</t>
  </si>
  <si>
    <t xml:space="preserve">¿Qué pide el enunciado?
La media aritmética de goles por partido.*
La moda de goles por partido.
La mayor cantidad de goles en un partido.
(Single choice)</t>
  </si>
  <si>
    <t xml:space="preserve">¿Cómo se calcula la media aritmética?
Es la suma de los goles dividida entre el número de partidos.*
Es la cantidad de goles que más se ha repetido.
Es la cantidad total de goles.
(Single choice)</t>
  </si>
  <si>
    <t xml:space="preserve">Calcula la suma de todos los goles.
{{Q1}} + {{Q2}} + {{Q3}} + {{Q4}} + {{Q5}} + {{Q6}} + {{Q7}} + {Q8}} = {{A2}}
(Cloze math)
{{A2}} = {{Q1}}+{{Q2}}+{{Q3}}+{{Q4}}+{{Q5}}+{{Q6}}+{{Q7}}+{Q8}}</t>
  </si>
  <si>
    <t xml:space="preserve">Por último, divide la suma de todos los goles entre el número de partidos.
{{T1}}/8 = {{A1}}
(Cloze math)
{{T1}} = {{Q1}}+{{Q2}}+{{Q3}}+{{Q4}}+{{Q5}}+{{Q6}}+{{Q7}}+{Q8}}
A1 = ({{Q1}}+{{Q2}}+{{Q3}}+{{Q4}}+{{Q5}}+{{Q6}}+{{Q7}}+{Q8}})/8</t>
  </si>
  <si>
    <t xml:space="preserve">{"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</si>
  <si>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 xml:space="preserve">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</si>
  <si>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 xml:space="preserve">Q1-Q20: Mín: 1; Máx: 4; Step: 1
(uniques: false)</t>
  </si>
  <si>
    <t xml:space="preserve">A1 = ({{Q1}}+{{Q2}}+{{Q3}}+{{Q4}}+{{Q5}}+{{Q6}}+{{Q7}}+{{Q8}}+{{Q9}}+{{Q10}}+{{Q11}}+{{Q12}}+{{Q13}}+{{Q14}}+{{Q15}}+{{Q16}}+{{Q17}}+{{Q18}}+{{Q19}}+{{Q20}})/20</t>
  </si>
  <si>
    <t xml:space="preserve">¿Qué pide el enunciado?
La media aritmética de televisiones por hogar.*
La moda de televisiones por hogar.
La menor cantidad de televisiones en una casa.
(Single choice)</t>
  </si>
  <si>
    <t xml:space="preserve">¿Cómo se calcula la media aritmética?
Es la suma de todas las televisiones dividida entre el número de hogares.*
Es la cantidad de televisiones que más se ha repetido.
Es la cantidad total de televisiones.
(Single choice)</t>
  </si>
  <si>
    <t xml:space="preserve">Calcula la suma de todas las televisiones.
{{Q1}} + {{Q2}} + {{Q3}} + {{Q4}} + {{Q5}} + {{Q6}} + {{Q7}} + {{Q8}} + {{Q9}} + {{Q10}} + {{Q11}} + {{Q12}} + {{Q13}} + {{Q14}} + {{Q15}} + {{Q16}} + {{Q17}} + {{Q18}} + {{Q19}} + {{Q20}} = {{A2}}
(Cloze math)
{{A2}} = {{Q1}}+{{Q2}}+{{Q3}}+{{Q4}}+{{Q5}}+{{Q6}}+{{Q7}}+{{Q8}}+{{Q9}}+{{Q10}}+{{Q11}}+{{Q12}}+{{Q13}}+{{Q14}}+{{Q15}}+{{Q16}}+{{Q17}}+{{Q18}}+{{Q19}}+{{Q20}}</t>
  </si>
  <si>
    <t xml:space="preserve">Por último, divide la suma de todas las televisiones entre el número de hogares.
{{T1}}/20 = {{A1}}
(Cloze math)
T1 = {{Q1}}+{{Q2}}+{{Q3}}+{{Q4}}+{{Q5}}+{{Q6}}+{{Q7}}+{{Q8}}+{{Q9}}+{{Q10}}+{{Q11}}+{{Q12}}+{{Q13}}+{{Q14}}+{{Q15}}+{{Q16}}+{{Q17}}+{{Q18}}+{{Q19}}+{{Q20}}
A1 = ({{Q1}}+{{Q2}}+{{Q3}}+{{Q4}}+{{Q5}}+{{Q6}}+{{Q7}}+{{Q8}}+{{Q9}}+{{Q10}}+{{Q11}}+{{Q12}}+{{Q13}}+{{Q14}}+{{Q15}}+{{Q16}}+{{Q17}}+{{Q18}}+{{Q19}}+{{Q20}})/20</t>
  </si>
  <si>
    <t xml:space="preserve">{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</si>
  <si>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xml:space="preserve">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</si>
  <si>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 xml:space="preserve">Q1-Q5: Mín: 1; Máx: 10; Step: 1
Q6: "Miguel", "Gabriela"
Q7: "Eduardo", "Alejandra"
Q8: "Luis", "Mariana"
Q9: "Carlos", "Carmen"
Q10: "Alejandro", "Claudia"
(uniques: false)</t>
  </si>
  <si>
    <t xml:space="preserve">A1 = ({{Q1}}+{{Q2}}+{{Q3}}+{{Q4}}+{{Q5}})/5</t>
  </si>
  <si>
    <t xml:space="preserve">¿Qué pide el enunciado?
La media aritmética de personas por dibujo.*
La moda de personas por dibujo.
La mayor cantidad de personas en un dibujo.
(Single choice)</t>
  </si>
  <si>
    <t xml:space="preserve">¿Cómo se calcula la media aritmética?
Es la suma de todas las personas dibujadas dividida entre el número de dibujos.*
Es la cantidad de personas dibujadas que más se ha repetido.
Es la cantidad total de personas en todos los dibujos.
(Single choice)</t>
  </si>
  <si>
    <t xml:space="preserve">Calcula la suma de todas las personas dibujadas.
{{Q1}} + {{Q2}} + {{Q3}} + {{Q4}} + {{Q5}} = {{A2}}
(Cloze math)
{{A2}} = {{Q1}}+{{Q2}}+{{Q3}}+{{Q4}}+{{Q5}}</t>
  </si>
  <si>
    <t xml:space="preserve">Por último, divide la suma de todas las personas dibujadas entre el número de dibujos.
{{T1}}/5 = {{A1}}
(Cloze math)
T1 = {{Q1}}+{{Q2}}+{{Q3}}+{{Q4}}+{{Q5}}
A1 = ({{Q1}}+{{Q2}}+{{Q3}}+{{Q4}}+{{Q5}})/5</t>
  </si>
  <si>
    <t xml:space="preserve">{"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</si>
  <si>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 xml:space="preserve">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</si>
  <si>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 xml:space="preserve">Q1-Q7: Mín: 0; Máx: 15; Step: 1
(uniques: false)</t>
  </si>
  <si>
    <t xml:space="preserve">A1 = ({{Q1}}+{{Q2}}+{{Q3}}+{{Q4}}+{{Q5}}+{{Q6}}+{{Q7}})/7
Redondear a las centésimas</t>
  </si>
  <si>
    <t xml:space="preserve">¿Qué pide el enunciado?
La media aritmética de páginas leídas por día.*
La moda de páginas leídas por día.
La mayor cantidad de páginas leídas en un día.
(Single choice)</t>
  </si>
  <si>
    <t xml:space="preserve">¿Cómo se calcula la media aritmética?
Es la suma de todas las páginas leídas dividida entre el número de días.*
Es la cantidad de páginas leídas por día que más se ha repetido.
Es la cantidad total de páginas leídas.
(Single choice)</t>
  </si>
  <si>
    <t xml:space="preserve">Calcula la suma de todas las páginas leídas.
{{Q1}} + {{Q2}} + {{Q3}} + {{Q4}} + {{Q5}} + {{Q6}} + {{Q7}} = {{A2}}
(Cloze math)
A2 = {{Q1}}+{{Q2}}+{{Q3}}+{{Q4}}+{{Q5}}+{{Q6}}+{{Q7}}</t>
  </si>
  <si>
    <t xml:space="preserve">Por último, divide la suma de todas las páginas leídas entre el número de días. Si es necesario, aproxima el resultado a las centésimas.
{{T1}} : 7 = {{A1}}
(Cloze math)
{{T1}} = {{Q1}}+{{Q2}}+{{Q3}}+{{Q4}}+{{Q5}}+{{Q6}}+{{Q7}}
A1 = ({{Q1}}+{{Q2}}+{{Q3}}+{{Q4}}+{{Q5}}+{{Q6}}+{{Q7}})/7</t>
  </si>
  <si>
    <t xml:space="preserve">{"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</si>
  <si>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 xml:space="preserve">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</si>
  <si>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 xml:space="preserve">Q1-6: Mín: 6; Máx: 12; Step: 1
(uniques: false)</t>
  </si>
  <si>
    <t xml:space="preserve">A1 = ({{Q1}}+{{Q2}}+{{Q3}}+{{Q4}}+{{Q5}}+{{Q6}})/6
Redondear a las centésimas</t>
  </si>
  <si>
    <t xml:space="preserve">¿Qué pide el enunciado?
La media aritmética de las longitudes de los lápices.*
La moda de las longitudes de los lápices.
La media aritmética de lápices por persona.
(Single choice)</t>
  </si>
  <si>
    <t xml:space="preserve">¿Cómo se calcula la media aritmética?
Es la suma de las longitudes de todos los lápices dividida entre el número de lápices.*
Es la longitud de lápiz que más se ha repetido.
Es la cantidad total de lápices.
(Single choice)</t>
  </si>
  <si>
    <t xml:space="preserve">Calcula la suma de las longitudes de todos los lápices.
{{Q1}} + {{Q2}} + {{Q3}} + {{Q4}} + {{Q5}} + {{Q6}} = {{A2}}
(Cloze math)
{{A2}} = {{Q1}}+{{Q2}}+{{Q3}}+{{Q4}}+{{Q5}}+{{Q6}}</t>
  </si>
  <si>
    <t xml:space="preserve">Por último, divide la suma de las longitudes entre la cantidad de lápices. Si es necesario, aproxima el resultado a las centésimas.
{{T1}}/6 = {{A1}}
(Cloze math)
T1 = {{Q1}}+{{Q2}}+{{Q3}}+{{Q4}}+{{Q5}}+{{Q6}}
A1 = ({{Q1}}+{{Q2}}+{{Q3}}+{{Q4}}+{{Q5}}+{{Q6}})/6 (redondear a las centésimas)</t>
  </si>
  <si>
    <t xml:space="preserve">{"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</si>
  <si>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 xml:space="preserve">M5-EyP-4a</t>
  </si>
  <si>
    <t xml:space="preserve">Interpreta gráficos de barras dobles a partir de datos obtenidos </t>
  </si>
  <si>
    <t xml:space="preserve">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</si>
  <si>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 xml:space="preserve">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</si>
  <si>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 xml:space="preserve">Q1-Q5 = Mín: 8; Máx: 15; Step: 1
Q6-Q10 = Mín: 20; Máx: 30; Step: 1</t>
  </si>
  <si>
    <t xml:space="preserve">La altura que alcanza cada barra representa la temperatura mínima y máxima de cada día.</t>
  </si>
  <si>
    <t xml:space="preserve">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</si>
  <si>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 xml:space="preserve">{"id":"M5-EyP-4a-I-1","stimulus":"&lt;p&gt;O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</si>
  <si>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 xml:space="preserve">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</si>
  <si>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 xml:space="preserve">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</si>
  <si>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 xml:space="preserve">Q1-Q6 = Mín: 20; Máx: 25; Step: 1</t>
  </si>
  <si>
    <t xml:space="preserve">A1 = {{Q6}}
A2 = {{Q3}}
A3 = {{Q2}}+{{Q4}}+{{Q6}}</t>
  </si>
  <si>
    <t xml:space="preserve">La altura que alcanza cada barra representa a cuántos jóvenes o niños les gusta cada actividad.</t>
  </si>
  <si>
    <t xml:space="preserve">{"id":"M5-EyP-4a-E-1","stimulus":"&lt;p&gt;O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</si>
  <si>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 xml:space="preserve">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</si>
  <si>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 xml:space="preserve">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</si>
  <si>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 xml:space="preserve">Q1-Q8 = Mín: 5; Máx: 10; Step: 1
Q9-Q12: "pop", "rock", "clásica", "rap"</t>
  </si>
  <si>
    <t xml:space="preserve">A1 = {{Q1}}
A2 = {{Q8}}
A3 = {{Q4}}</t>
  </si>
  <si>
    <t xml:space="preserve">La altura que alcanza cada barra representa a cuántos alumnos de 5.º A y 5.º B les gusta cada estilo musical.</t>
  </si>
  <si>
    <t xml:space="preserve">{"id":"M5-EyP-4a-E-2","stimulus":"&lt;p&gt;A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</si>
  <si>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 xml:space="preserve">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</si>
  <si>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 xml:space="preserve">Q1-Q8 = Mín: 5; Máx: 10; Step: 1
Q9-Q12: "Real Madrid", "Atlético de Madrid", "FC Barcelona", "Sevilla FC","Liverpool FC ", "AC Milan"</t>
  </si>
  <si>
    <t xml:space="preserve">A1 = {{Q6}}
A2 = {{Q1}}
A7=math.max({{Q1}},{{Q3}},{{Q5}},{{Q7}})</t>
  </si>
  <si>
    <t xml:space="preserve">La altura que alcanza cada barra representa a cuántos alumnos de 5.º A y 5.º B les gusta cada equipo de fútbol.</t>
  </si>
  <si>
    <t xml:space="preserve">{"id":"M5-EyP-4a-E-3","stimulus":"&lt;p&gt;O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</si>
  <si>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 xml:space="preserve">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</si>
  <si>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 xml:space="preserve">Q1-Q8 = Mín: 20; Máx: 30; Step: 1
Q9-Q12: "azul", "blanco", "rojo", "morado","amarillo","verde","naranja"</t>
  </si>
  <si>
    <t xml:space="preserve">A4= {{Q1}}+{{Q3}}+{{Q5}}+{{Q7}}
A5={{Q6}}
A8=math.max({{Q2}},{{Q4}},{{Q6}},{{Q8}})</t>
  </si>
  <si>
    <t xml:space="preserve">La altura que alcanza cada barra representa a cuántas casas de cada barrio les gusta los distintos colores.</t>
  </si>
  <si>
    <t xml:space="preserve">{"id":"M5-EyP-4a-E-4","stimulus":"&lt;p&gt;A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</si>
  <si>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 xml:space="preserve">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</si>
  <si>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 xml:space="preserve">Q1,Q3,Q5,Q7 = Mín: 10; Máx: 20; Step: 1
Q2,Q4,Q6,Q8 = Mín: 10; Máx: 20; Step: 1
Q9-Q12: "azul", "blanco", "rojo", "verde","morado","amarillo","naranja"</t>
  </si>
  <si>
    <t xml:space="preserve">A1 = {{Q1}}
A7=math.max({{Q1}},{{Q3}},{{Q5}},{{Q7}})
A8=math.max({{Q2}},{{Q4}},{{Q6}},{{Q8}})</t>
  </si>
  <si>
    <t xml:space="preserve">La altura que alcanza cada barra representa a cuántos jugadores les gusta cada color.</t>
  </si>
  <si>
    <t xml:space="preserve">{"id":"M5-EyP-4a-E-5","stimulus":"&lt;p&gt;A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</si>
  <si>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 xml:space="preserve">M5-EyP-4b</t>
  </si>
  <si>
    <t xml:space="preserve">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</si>
  <si>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</si>
  <si>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 xml:space="preserve">Barchart Output</t>
  </si>
  <si>
    <t xml:space="preserve">Q1 = Min = 1; Max = 10; Step = 1
Q2 = Min = 1; Max = 10; Step = 1
Q3 = Min = 1; Max = 10; Step = 1
Q4 = Min = 1; Max = 10; Step = 1
Q5 = Min = 1; Max = 10; Step = 1</t>
  </si>
  <si>
    <t xml:space="preserve">La altura de las barras representa el número de globos de cada color.</t>
  </si>
  <si>
    <t xml:space="preserve">{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</si>
  <si>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</si>
  <si>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 xml:space="preserve">La altura de las barras representa el número de sellos de cada país.</t>
  </si>
  <si>
    <t xml:space="preserve">{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</si>
  <si>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xml:space="preserve">En el inventario del taller de un carpintero aparecen las siguientes herramientas. Construye el gráfico de barras a partir de esa información.
Etiquetas: Sierras, Gubias, Lijadoras, Cepillos, Guantes
Herramientas | Unidades</t>
  </si>
  <si>
    <t xml:space="preserve">La altura de las barras representa el número de herramientas de cada tipo.</t>
  </si>
  <si>
    <t xml:space="preserve">{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</si>
  <si>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 xml:space="preserve">M5-EyP-5a</t>
  </si>
  <si>
    <t xml:space="preserve">Elabora polígonos de frecuencias simples y dobles</t>
  </si>
  <si>
    <t xml:space="preserve">En la tabla se han apuntado los goles que han marcado dos equipos de fútbol a lo largo de cuatro meses. Completa el polígono de frecuencias a partir de ella.</t>
  </si>
  <si>
    <t xml:space="preserve">Linechart</t>
  </si>
  <si>
    <t xml:space="preserve">Q1 = min = 1; max = 10; step = 1
Q2 = min = 1; max = 10; step = 1
Q3 = min = 1; max = 10; step = 1
Q4 = min = 1; max = 10; step = 1
Q5 = min = 1; max = 10; step = 1
Q6 = min = 1; max = 10; step = 1
Q7 = min = 1; max = 10; step = 1
Q8 = min = 1; max = 10; step = 1</t>
  </si>
  <si>
    <t xml:space="preserve">La altura que alcanza la línea representa las goles de cada mes.</t>
  </si>
  <si>
    <t xml:space="preserve">{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</si>
  <si>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 xml:space="preserve">&lt;p&gt;Representa en este polígono de frecuencias las canicas de cada color que tienen Luis y su hermana Rosa.&lt;/p&gt;</t>
  </si>
  <si>
    <t xml:space="preserve">Q1 = min = 1; max = 10; step = 1
Q2 = min = 1; max = 10; step = 1
Q3 = min = 1; max = 10; step = 1
Q4 = min = 1; max = 10; step = 1
Q5 = min = 1; max = 10; step = 1
Q6 = min = 1; max = 10; step = 1</t>
  </si>
  <si>
    <t xml:space="preserve">La altura que alcanza la línea representa las canicas de cada tipo.</t>
  </si>
  <si>
    <t xml:space="preserve">{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</si>
  <si>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 xml:space="preserve">En la huerta del colegio, los alumnos de 4.º han plantado las verduras que aparecen en la tabla. Representa esa información en el polígono de frecuencias.</t>
  </si>
  <si>
    <t xml:space="preserve">Q1 = min = 1; max = 10; step = 1
Q2 = min = 1; max = 10; step = 1
Q3 = min = 1; max = 10; step = 1
Q4 = min = 1; max = 10; step = 1</t>
  </si>
  <si>
    <t xml:space="preserve">La altura que alcanza la línea representa las verduras de cada tipo.</t>
  </si>
  <si>
    <t xml:space="preserve">{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</si>
  <si>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 xml:space="preserve">M5-EyP-5b</t>
  </si>
  <si>
    <t xml:space="preserve">Interpreta polígonos de frecuencias simples y dobles a partir de datos obtenidos</t>
  </si>
  <si>
    <t xml:space="preserve">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</si>
  <si>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</si>
  <si>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 xml:space="preserve">Q1-Q5 = Min: 8; Max: 18; Step: 1
Q6-Q10 = Min: 20; Max: 30; Step: 1</t>
  </si>
  <si>
    <t xml:space="preserve">La altura que alcanza cada línea representa la temperatura mínima y máxima de cada día.</t>
  </si>
  <si>
    <t xml:space="preserve">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</si>
  <si>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 xml:space="preserve">{"id":"M5-EyP-5b-I-1","stimulus":"&lt;p&gt;As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</si>
  <si>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 xml:space="preserve">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</si>
  <si>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</si>
  <si>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 xml:space="preserve">Q1-Q6 = Min: 40; Max: 60; Step: 1</t>
  </si>
  <si>
    <t xml:space="preserve">A1 = {{Q3}}
A2 = {{Q5}}
A3 = {{Q1}}+{{Q4}}</t>
  </si>
  <si>
    <t xml:space="preserve">La altura que alcanza cada línea representa los helados de diferentes sabores vendidos por cada heladería.</t>
  </si>
  <si>
    <t xml:space="preserve">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</si>
  <si>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 xml:space="preserve">{"id":"M5-EyP-5b-E-1","stimulus":"&lt;p&gt;Este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</si>
  <si>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 xml:space="preserve">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</si>
  <si>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</si>
  <si>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 xml:space="preserve">Q1-Q6 = Min: 2; Max: 10; Step: 1</t>
  </si>
  <si>
    <t xml:space="preserve">A1 = {{Q1}}
A2 = {{Q6}}
A3 = {{Q1}}+{{Q2}}+{{Q3}}+{{Q4}}+{{Q5}}+{{Q6}}</t>
  </si>
  <si>
    <t xml:space="preserve">La altura que alcanza cada línea representa a cuántas niñas o niños les gusta cada comida.</t>
  </si>
  <si>
    <t xml:space="preserve">{"id":"M5-EyP-5b-E-2","stimulus":"&lt;p&gt;Uma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</si>
  <si>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 xml:space="preserve">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</si>
  <si>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 xml:space="preserve">Q1-Q8 = Mín: 5; Máx: 10; Step: 1
Q9-Q12: "Goya", "Dalí", "Picasso", "Velázquez","Miró", "Zurbarán"</t>
  </si>
  <si>
    <t xml:space="preserve">La altura que alcanza cada línea representa a cuántos alumnos de 5.º A y 5.º B les gusta cada pintor.</t>
  </si>
  <si>
    <t xml:space="preserve">{"id":"M5-EyP-5b-E-3","stimulus":"&lt;p&gt;O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</si>
  <si>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 xml:space="preserve">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</si>
  <si>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 xml:space="preserve">Q1-Q8 = Mín: 5; Máx: 10; Step: 1
Q9-Q12: "pop", "&lt;i&gt;rock&lt;/i&gt;", "clásica", "punk","&lt;i&gt;heavy metal&lt;/i&gt;"</t>
  </si>
  <si>
    <t xml:space="preserve">A1 = {{Q5}}
A2 = {{Q4}}
A3 = {{Q1}}+{{Q2}}+{{Q3}}+{{Q4}}+{{Q5}}+{{Q6}}+{{Q7}}+{{Q8}}</t>
  </si>
  <si>
    <t xml:space="preserve">La altura que alcanza cada línea representa a cuántos padres y madres de los alumnos de 5.º A y 5.º B les gusta cada estilo musical.</t>
  </si>
  <si>
    <t xml:space="preserve">{"id":"M5-EyP-5b-E-4","stimulus":"&lt;p&gt;A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</si>
  <si>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 xml:space="preserve">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</si>
  <si>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 xml:space="preserve">Q1-Q8 = Mín: 5; Máx: 10; Step: 1
Q9-Q12: "acción", "aventuras", "musical", "ciencia ficción","terror"</t>
  </si>
  <si>
    <t xml:space="preserve">A1 = {{Q7}}
A2 = {{Q5}}+{{Q6}}
A3 = math.min({{Q2}},{{Q4},{{Q6}},{{Q8}})</t>
  </si>
  <si>
    <t xml:space="preserve">La altura que alcanza cada línea representa a cuántos alumnos de 5.º A o 5.º B les gusta cada género de cine.</t>
  </si>
  <si>
    <t xml:space="preserve">{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</si>
  <si>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 xml:space="preserve">M5-EyP-6a</t>
  </si>
  <si>
    <t xml:space="preserve">Interpreta pictogramas a partir de datos obtenidos (hasta cuatro categorías)</t>
  </si>
  <si>
    <r>
      <rPr>
        <sz val="12"/>
        <color rgb="FF000000"/>
        <rFont val="Calibri"/>
        <family val="0"/>
        <charset val="1"/>
      </rPr>
      <t xml:space="preserve">En el siguiente pictograma están representados los libros que ha prestado una biblioteca durante los últimos tres días. Teniendo en cuenta que cada icono representa 5 libros, indica si las afirmaciones son correctas o incorrectas.
</t>
    </r>
    <r>
      <rPr>
        <b val="true"/>
        <sz val="12"/>
        <color rgb="FF000000"/>
        <rFont val="Calibri"/>
        <family val="0"/>
        <charset val="1"/>
      </rPr>
      <t xml:space="preserve">Gráfico de pictograma
Serie: {{Q1}}, {{Q2}}, {{Q3}}
Eje X : "Día 1", "Día 2", "Día 3"
</t>
    </r>
    <r>
      <rPr>
        <sz val="12"/>
        <color rgb="FF000000"/>
        <rFont val="Calibri"/>
        <family val="0"/>
        <charset val="1"/>
      </rPr>
      <t xml:space="preserve">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</si>
  <si>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</si>
  <si>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 xml:space="preserve">Q1 = Mín 1;Máx 3; Step: 1
Q2 = Mín 4;Máx 5; Step:1
Q3 = Mín 1;Máx 3; Step: 1</t>
  </si>
  <si>
    <t xml:space="preserve">T1 = {{Q1}}*5
T2 = {{Q2}}*5
T3 = {{Q3}}*5</t>
  </si>
  <si>
    <t xml:space="preserve">Cuenta el número de iconos en cada día y cuántos libros representan.</t>
  </si>
  <si>
    <t xml:space="preserve">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</si>
  <si>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 xml:space="preserve">{"id":"M5-EyP-6a-I-1","stimulus":"&lt;p&gt;O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</si>
  <si>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r>
      <rPr>
        <sz val="12"/>
        <color rgb="FF000000"/>
        <rFont val="Calibri"/>
        <family val="0"/>
        <charset val="1"/>
      </rPr>
      <t xml:space="preserve">En el siguiente pictograma están representados los puntos que ha hecho un equipo de baloncesto. Teniendo en cuenta que cada icono representa 4 puntos, completa las siguientes oraciones.
</t>
    </r>
    <r>
      <rPr>
        <b val="true"/>
        <sz val="12"/>
        <color rgb="FF000000"/>
        <rFont val="Calibri"/>
        <family val="0"/>
        <charset val="1"/>
      </rPr>
      <t xml:space="preserve">Gráfico de Pictograma
Serie: {{Q1}}, {{Q2}}, {{Q3}}, {{Q4}}
Eje X : "Partido 1", "Partido 2", "Partido 3", "Partido 4"
</t>
    </r>
    <r>
      <rPr>
        <sz val="12"/>
        <color rgb="FF000000"/>
        <rFont val="Calibri"/>
        <family val="0"/>
        <charset val="1"/>
      </rPr>
      <t xml:space="preserve">Icono: balón de baloncesto
A lo largo de los cuatro partidos el equipo obtuvo {{A1}} puntos.
En el partido con mejor resultado el equipo obtuvo {{A2}} puntos.</t>
    </r>
  </si>
  <si>
    <t xml:space="preserve">IMAGEN
Eje X label: Partido 1, Partido 2, Partido 3, Partido 4
Un pelota de basquet representa 2 puntos.
Partido 1: {{Q1}} pelotas de basquet
Partido 2: {{Q2}} pelotas de basquet
Partido 3: {{Q4}} pelotas de basquet
Partido 4: {{Q5}} pelotas de basquet</t>
  </si>
  <si>
    <t xml:space="preserve">Q1-Q4 = Mín 2;Máx 5; Step: 1</t>
  </si>
  <si>
    <t xml:space="preserve">A1 = ({{Q1}}+{{Q2}}+{{Q3}}+{{Q4}})*4
A2 = math.max({{Q1}}, {{Q2}}, {{Q3}}, {{Q4}})*4</t>
  </si>
  <si>
    <t xml:space="preserve">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</si>
  <si>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</si>
  <si>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 xml:space="preserve">T1 = {{Q1}}+{{Q2}}+{{Q3}}+{{Q4}}
T2 = math.max({{Q1}}, {{Q2}}, {{Q3}}, {{Q4}})</t>
  </si>
  <si>
    <t xml:space="preserve">{"id":"M5-EyP-6a-E-1","stimulus":"&lt;p&gt;O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</si>
  <si>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r>
      <rPr>
        <sz val="12"/>
        <color rgb="FF000000"/>
        <rFont val="Calibri"/>
        <family val="0"/>
        <charset val="1"/>
      </rPr>
      <t xml:space="preserve">{{Q5}}, {{Q6}}, {{Q7}} y {{Q8}} han inflado tantos globos para una fiesta de cumpleaños como se ve en el siguiente pictograma. Teniendo en cuenta que cada icono representa 6 globos, completa las siguientes oraciones.
</t>
    </r>
    <r>
      <rPr>
        <b val="true"/>
        <sz val="12"/>
        <color rgb="FF000000"/>
        <rFont val="Calibri"/>
        <family val="0"/>
        <charset val="1"/>
      </rPr>
      <t xml:space="preserve">Grafico de pictograma
Serie: {{Q1}}, {{Q2}}, {{Q3}}, {{Q4}}
Eje X : "{{Q5}}", "{{Q6}}", "{{Q7}}", "{{Q8}}"
</t>
    </r>
    <r>
      <rPr>
        <sz val="12"/>
        <color rgb="FF000000"/>
        <rFont val="Calibri"/>
        <family val="0"/>
        <charset val="1"/>
      </rPr>
      <t xml:space="preserve">
{{Q5}} infló {{A1}} globos.
{{Q7}} infló {{A2}} globos.
En total se han inflado {{A3}} globos.</t>
    </r>
  </si>
  <si>
    <t xml:space="preserve">IMAGEN
Eje x label: 5° A, 5° B, 5° C, 5° D
El dibujo del globo representa 6 globos
5° A: {{Q1}} GLOBOS
5° B: {{Q2}} GLOBOS
5° C: {{Q3}} GLOBOS
5° D: {{Q4}} GLOBOS</t>
  </si>
  <si>
    <t xml:space="preserve">Q1 = Mín 2;Máx 4; Step: 1
Q2 = Mín 2;Máx 4; Step:1
Q3 = Mín 2;Máx 5; Step:1
Q4 = Mín 2;Máx 4; Step:1
Q5-Q8= List="Lorena", "Borja", "Daniel", "Jorge", "Laura"</t>
  </si>
  <si>
    <t xml:space="preserve">A1 = {{Q1}}*6
A2 = {{Q3}}*6
A3 = ({{Q1}}+{{Q2}}+{{Q3}}+{{Q4}})*6
</t>
  </si>
  <si>
    <t xml:space="preserve">Cuenta el número de iconos en cada persona y cuántos globos representan.</t>
  </si>
  <si>
    <t xml:space="preserve">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</si>
  <si>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 xml:space="preserve">T1={{Q1}}*6
T2={{Q3}}*6
T3 = {{Q1}}+{{Q2}}+{{Q3}}+{{Q4}}
T4 = {{T3}}*6</t>
  </si>
  <si>
    <t xml:space="preserve">{"id":"M5-EyP-6a-E-2","stimulus":"&lt;p&gt;Para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</si>
  <si>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 xml:space="preserve">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</si>
  <si>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 xml:space="preserve">Q1-Q4= List="Ana", "Miriam", "Lola", "Charo", "Carmela", "Noelia", "Lucía"
Q01-Q04= Min: 1; Max: 5; Step: 1</t>
  </si>
  <si>
    <t xml:space="preserve">A1={{Q04}}
A2=math.max({{Q01}},{{Q02}},{{Q03}},{{Q04}})
A3={{Q01}}</t>
  </si>
  <si>
    <t xml:space="preserve">Cuenta el número de iconos que tiene cada persona.</t>
  </si>
  <si>
    <t xml:space="preserve">Ten en cuenta el número de iconos que tiene cada persona.</t>
  </si>
  <si>
    <t xml:space="preserve">{"id":"M5-EyP-6a-E-3","stimulus":"&lt;p&gt;Maria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</si>
  <si>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 xml:space="preserve">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</si>
  <si>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 xml:space="preserve">Q1-Q4= List="Juan", "Miriam", "Pedro", "Charo", "Luis", "Noelia", "Carlos"
Q01-Q04= Min: 2; Max: 5; Step: 1</t>
  </si>
  <si>
    <t xml:space="preserve">A1={{Q03}}
A2=math.min({{Q01}},{{Q02}},{{Q03}},{{Q04}})
A3={{Q01}}+{{Q02}}</t>
  </si>
  <si>
    <t xml:space="preserve">Ten en cuenta el número de iconos que tiene cada persona.
A1=&lt;p&gt;{{Q3}} tiene {{Q03}} iconos, por lo que comió {{Q03}} manzanas.&lt;/p&gt;
A3=&lt;p&gt;Suma los iconos que tienen {{Q1}} y {{Q2}}.&lt;/p&gt;&lt;p&gt;{{Q01}} + {{Q02}} = {{T3}} manzanas&lt;/p&gt;</t>
  </si>
  <si>
    <t xml:space="preserve">T3={{Q01}}+{{Q02}}</t>
  </si>
  <si>
    <t xml:space="preserve">{"id":"M5-EyP-6a-E-4","stimulus":"&lt;p&gt;Um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</si>
  <si>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 xml:space="preserve">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</si>
  <si>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 xml:space="preserve">Q01-Q03= Min: 2; Max: 5; Step: 1</t>
  </si>
  <si>
    <t xml:space="preserve">A1=4*{{Q01}}
A2=0
A3=4*{{Q03}}</t>
  </si>
  <si>
    <t xml:space="preserve">Cuenta el número de iconos que tienen Ana, Pablo y Laura y los días que representan.</t>
  </si>
  <si>
    <t xml:space="preserve">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</si>
  <si>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 xml:space="preserve">T1=4*{{Q01}}
T3=4*{{Q03}}</t>
  </si>
  <si>
    <t xml:space="preserve">{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</si>
  <si>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 xml:space="preserve">M5-EyP-6b</t>
  </si>
  <si>
    <t xml:space="preserve">Elabora pictogramas a partir de datos obtenidos (hasta cuatro categorías)</t>
  </si>
  <si>
    <t xml:space="preserve">&lt;p&gt;En la tabla se han anotado las novelas que una librería ha vendido a lo largo de un día. Completa el pictograma teniendo en cuenta que cada icono representa &lt;u&gt;2 libros&lt;/u&gt;.&lt;/p&gt;
Etiquetas: Romántica, ciencia ficción, aventura, histórica</t>
  </si>
  <si>
    <t xml:space="preserve">Pictograph</t>
  </si>
  <si>
    <t xml:space="preserve">Q1 = min = 1; max = 8; step = 1
Q2 = min = 1; max = 8; step = 1
Q3 = min = 1; max = 8; step = 1
Q4 = min = 1; max = 8; step = 1</t>
  </si>
  <si>
    <t xml:space="preserve">&lt;p&gt;Marca en el gráfico los libros que se han vendido de cada tipo. Recuerda que cada icono representa 2 libros.&lt;/p&gt;</t>
  </si>
  <si>
    <t xml:space="preserve">&lt;p&gt;En un pictograma cada columna de iconos representa una cantidad.&lt;/p&gt;</t>
  </si>
  <si>
    <t xml:space="preserve">{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</si>
  <si>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 xml:space="preserve">&lt;p&gt;Estos son las patatas que un cocinero ha necesitado para preparar cuatro platos diferentes. Completa el pictograma a partir de esa información.&lt;/p&gt;</t>
  </si>
  <si>
    <t xml:space="preserve">Marca en el gráfico las patatas que se han usado para cada plato.</t>
  </si>
  <si>
    <t xml:space="preserve">{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</si>
  <si>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 xml:space="preserve">&lt;p&gt;Durante una excursión al campo, Noelia ha apuntado en su cuaderno el número de insectos que ha visto. Representa en el pictograma la información de la tabla teniendo en cuenta que cada icono representa &lt;u&gt;3 insectos&lt;/u&gt;.&lt;/p&gt;</t>
  </si>
  <si>
    <t xml:space="preserve">&lt;p&gt;Marca en el gráfico los insectos de cada tipo. Recuerda que cada icono representa 3 insectos.&lt;/p&gt;</t>
  </si>
  <si>
    <t xml:space="preserve">{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</si>
  <si>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 xml:space="preserve">M5-EyP-7a</t>
  </si>
  <si>
    <t xml:space="preserve">Interpreta gráficos de sectores a partir de datos obtenidos</t>
  </si>
  <si>
    <t xml:space="preserve">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</si>
  <si>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 xml:space="preserve">GRÁFICO
Variables Ir a la playa, Ir a la montaña,Paseos por la ciudad, Viaje educativo
Ir a la playa {{Q1}}
Ir a la montaña {{Q2}}
Paseos por la ciudad {{Q3}}
 Viaje educativo {{Q4}}</t>
  </si>
  <si>
    <t xml:space="preserve">Q1: Mín = 80; Máx = 100; Step = 1
Q1: Mín = 50; Máx = 80; Step = 1
Q1: Mín = 50; Máx = 80; Step = 1
Q1: Mín = 20; Máx = 50; Step = 1
Q5-Q8: "a la playa", "a la montaña", "a una ciudad", "a un museo"</t>
  </si>
  <si>
    <t xml:space="preserve">En un gráfico de sectores, el área de cada sector es proporcional a la frecuencia de su variable estadística.</t>
  </si>
  <si>
    <t xml:space="preserve">En un gráfico de sectores, el área de cada sector es proporcional a la frecuencia de su variable estadística.
A3-A5=&lt;p&gt;La actividad que más les gusta a los alumnos es ir {{Q5}}.&lt;/p&gt;
A6-A8=&lt;p&gt;La actividad que menos les gusta a los alumnos es ir {{Q8}}.&lt;/p&gt;</t>
  </si>
  <si>
    <t xml:space="preserve">{"id":"M5-EyP-7a-I-1","stimulus":"&lt;p&gt;O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</si>
  <si>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 xml:space="preserve">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</si>
  <si>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</si>
  <si>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 xml:space="preserve">Order list</t>
  </si>
  <si>
    <t xml:space="preserve">Q1-Q3 = Mín 1;Máx 5; Step: 1
Q4-Q6 = "Comida rápida", "Comida china", "Cocina tradicional"</t>
  </si>
  <si>
    <t xml:space="preserve">A1 = {{Q4}}
A2 = {{Q5}}
A3 = {{Q6}}
Ordenar según los valores Q1-Q3</t>
  </si>
  <si>
    <t xml:space="preserve">&lt;p&gt;En un gráfico de sectores, el área de cada sector es proporcional a la frecuencia de su variable estadística.&lt;/p&gt;</t>
  </si>
  <si>
    <t xml:space="preserve">{"id":"M5-EyP-7a-E-1","stimulus":"&lt;p&gt;O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</si>
  <si>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 xml:space="preserve">En el siguiente gráfico de sectores se han representado los resultados de la votacion para delegado del curso. Ordena a los candidatos de mayor a menor número de votos.
Gráfica:
Serie: {{Q1}}, {{Q2}}, {{Q3}}, {{Q4}}
Leyenda: "{{Q5}}", "{{Q6}}", "{{Q7}}", "{{Q8}}"
{{A1}}
{{A2}}
{{A3}}
{{A4}}</t>
  </si>
  <si>
    <t xml:space="preserve">GRÁFICO Variables: Julia, Tomas, Beatriz, Pablo
Julia {{Q1}}
Tomas {{Q2}}
Beatriz {{Q3}}
Pablo {{Q4}}</t>
  </si>
  <si>
    <t xml:space="preserve">Q1-Q4 = Mín 1;Máx 5; Step: 1
Q5-Q8 = "Julia", "Tomás", "Beatriz", "Pablo", "Laura"</t>
  </si>
  <si>
    <t xml:space="preserve">A1 = {{Q5}}
A2 = {{Q6}}
A3 = {{Q7}}
A4 = {{Q8}}
Ordenar según los valores Q1-Q4</t>
  </si>
  <si>
    <t xml:space="preserve">{"id":"M5-EyP-7a-E-2","stimulus":"&lt;p&gt;O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</si>
  <si>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 xml:space="preserve">En el siguiente gráfico de sectores se han representado las frutas preferidas por los alumnos de una clase de 5.º de primaria. Ordena las frutas de menor a mayor preferencia.
Gráfica:
Serie: {{Q1}}, {{Q2}}, {{Q3}}, {{Q4}}
Leyenda: "{{Q5}}", "{{Q6}}", "{{Q7}}", "{{Q8}}"
{{A1}}
{{A2}}
{{A3}}
{{A4}}</t>
  </si>
  <si>
    <t xml:space="preserve">Q1-Q4 = Min: 1; Max: 5; Step: 1
Q5-Q8 = List= "Fresa", "Plátano", "Sandía", "Melón", "Papaya", "Kiwi", "Cereza"</t>
  </si>
  <si>
    <t xml:space="preserve">A1 = {{Q5}}
A2 = {{Q6}}
A3 = {{Q7}}
A4 = {{Q8}}
Ordenar de menor a mayor según los valores Q1-Q4</t>
  </si>
  <si>
    <t xml:space="preserve">{"id":"M5-EyP-7a-E-3","stimulus":"&lt;p&gt;O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</si>
  <si>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 xml:space="preserve">En el siguiente gráfico de sectores se han representado los gustos musicales de los alumnos de una clase de 5.º. Ordena los estilos de mayor a menor preferencia.
Gráfica:
Serie: {{Q1}}, {{Q2}}, {{Q3}},
Leyenda: "{{Q4}}", "{{Q5}}", "{{Q6}}"
{{A1}}
{{A2}}
{{A3}}</t>
  </si>
  <si>
    <t xml:space="preserve">Q1-Q3 = Min: 1; Max: 5; Step: 1
Q4-Q6 = List= "pop", "&lt;i&gt;rock&lt;/i&gt;", "rap", "latino", "electrónica"</t>
  </si>
  <si>
    <t xml:space="preserve">A1 = {{Q4}}
A2 = {{Q5}}
A3 = {{Q6}}
Ordenar de mayor a menor según los valores Q1-Q3</t>
  </si>
  <si>
    <t xml:space="preserve">{"id":"M5-EyP-7a-E-4","stimulus":"&lt;p&gt;O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</si>
  <si>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 xml:space="preserve">En la calle &lt;i&gt;Animalandia&lt;/i&gt; todos los vecinos tienen mascota. En el siguiente gráfico se han representado las mascotas que tienen los vecinos. Ordénalas de menor a mayor. 
Gráfica:
Serie: {{Q1}}, {{Q2}}, {{Q3}}, {{Q4}}
Leyenda: "{{Q5}}", "{{Q6}}", "{{Q7}}", "{{Q8}}"
{{A1}}
{{A2}}
{{A3}}
{{A4}}</t>
  </si>
  <si>
    <t xml:space="preserve">Q1-Q4 = Min: 1; Max: 5; Step: 1
Q5-Q8 = List= "Perro", "Gato", "Conejo", "Cobaya", "Serpiente", "Pájaro", "Tortuga"</t>
  </si>
  <si>
    <t xml:space="preserve">A1 = {{Q5}}
A2 = {{Q6}}
A3 = {{Q7}}
A4 = {{Q8}}
Ordenar de mayor a menor  según los valores Q1-Q4</t>
  </si>
  <si>
    <t xml:space="preserve">{"id":"M5-EyP-7a-E-5","stimulus":"&lt;p&gt;Na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</si>
  <si>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 xml:space="preserve">M5-EyP-8a</t>
  </si>
  <si>
    <t xml:space="preserve">Realiza conjeturas sobre si un suceso es seguro, posible o imposible en una experiencia aleatoria</t>
  </si>
  <si>
    <t xml:space="preserve">Une cada experiencia con el tipo de suceso que la describe.
{{Q1}} ---- Suceso seguro
{{Q2}} ---- Suceso posible
{{Q3}} ---- Suceso imposible</t>
  </si>
  <si>
    <t xml:space="preserve">Une cada experiencia con el tipo de suceso que la describe.
Sale cara en una moneda trucada con dos caras ---- Suceso seguro
Sale un dos en un dado ---- Suceso posible
 Nieva con treinta grados ---- Suceso imposible</t>
  </si>
  <si>
    <t xml:space="preserve">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</si>
  <si>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 xml:space="preserve">Un suceso seguro es una experiencia que siempre ocurre, mientras que uno imposible no puede ocurrir nunca.</t>
  </si>
  <si>
    <t xml:space="preserve">&lt;p&gt;Un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</si>
  <si>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xml:space="preserve">{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</si>
  <si>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 xml:space="preserve">Indica qué tipo de suceso es el siguiente: &lt;i&gt;{{Q1}}.&lt;/i&gt;
A1: Suceso seguro*
A2: Suceso posible
A3: Suceso imposible</t>
  </si>
  <si>
    <t xml:space="preserve">Indica a qué tipo de suceso hace referencia esta experiencia:  &lt;i&gt;Sale una bola lisa &lt;/i&gt;.
Suceso seguro
Suceso posible
Suceso imposible</t>
  </si>
  <si>
    <t xml:space="preserve">Q1: "sacar de la caja una bola coloreada", "sacar de la caja una bola con un número"</t>
  </si>
  <si>
    <t xml:space="preserve">&lt;p&gt;Un suceso seguro es aquel que va a ocurrir con toda seguridad, un suceso posible es aquel que quizá ocurra y un suceso imposible es el que nunca ocurrirá.&lt;/p&gt;
- Si falla A2 o A3:
&lt;p&gt;Este es un suceso que va a pasar con certeza, por lo que es seguro.&lt;/p&gt;</t>
  </si>
  <si>
    <t xml:space="preserve">{"id":"M5-EyP-8a-E-1","stimulus":"&lt;p&gt;Indique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</si>
  <si>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 xml:space="preserve">Indica qué tipo de suceso es el siguiente: &lt;i&gt;{{Q1}}.&lt;/i&gt;
A1: Suceso seguro
A2: Suceso posible*
A3: Suceso imposible</t>
  </si>
  <si>
    <t xml:space="preserve">Indica a qué tipo de suceso hace referencia esta experiencia:  &lt;i&gt;Sale una bola de color azul &lt;/i&gt;.
Suceso seguro
Suceso posible
Suceso imposible</t>
  </si>
  <si>
    <t xml:space="preserve">Q1: "sacar de la caja una bola con un número par", "sacar de la caja una bola de color azul", "sacar de la caja una bola roja con el número 2", "sacar de la caja dos bolas azules"</t>
  </si>
  <si>
    <t xml:space="preserve">&lt;p&gt;Un suceso seguro es aquel que va a ocurrir con toda seguridad, un suceso posible es aquel que quizá ocurra y un suceso imposible es el que nunca ocurrirá.&lt;/p&gt;
- Si falla A1 o A3:
&lt;p&gt;Este suceso puede que pase, por lo que es posible.&lt;/p&gt;</t>
  </si>
  <si>
    <t xml:space="preserve">{"id":"M5-EyP-8a-E-2","stimulus":"&lt;p&gt;Indique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</si>
  <si>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 xml:space="preserve">Indica qué tipo de suceso es el siguiente: &lt;i&gt;{{Q1}}.&lt;/i&gt;
A1: Suceso seguro
A2: Suceso posible
A3: Suceso imposible*</t>
  </si>
  <si>
    <t xml:space="preserve">Q1: "sacar de la caja una bola sin número", "sacar de la caja dos bolas con el número 1", "sacar de la caja cuatro bolas azules", "sacar de la caja una bola roja con el número 5"</t>
  </si>
  <si>
    <t xml:space="preserve">&lt;p&gt;Un suceso seguro es aquel que va a ocurrir con toda seguridad, un suceso posible es aquel que quizá ocurra y un suceso imposible es el que nunca ocurrirá.&lt;/p&gt;
- Si falla A1 o A2:
&lt;p&gt;Este suceso no va a pasar nunca, por lo que es imposible.&lt;/p&gt;</t>
  </si>
  <si>
    <t xml:space="preserve">{"id":"M5-EyP-8a-E-3","stimulus":"&lt;p&gt;Indique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</si>
  <si>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 xml:space="preserve">M5-EyP-9a</t>
  </si>
  <si>
    <t xml:space="preserve">Calcula la probabilidad de un suceso</t>
  </si>
  <si>
    <t xml:space="preserve">¿Cuál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</si>
  <si>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 xml:space="preserve">¿Cuál es la fórmula con la que se halla la probabilidad de un suceso?
A1= Número de casos posibles/Número de casos favorables
A2= Número de casos favorables/Número de casos posibles*
A3= Número de casos seguros/Número de casos posibles
(Se muestran 3 de las 5 opciones)</t>
  </si>
  <si>
    <t xml:space="preserve">La probabilidad se calcula teniendo en cuenta los sucesos posibles y los favorables.</t>
  </si>
  <si>
    <t xml:space="preserve">&lt;p&gt;La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</si>
  <si>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 xml:space="preserve">{"id":"M5-EyP-9a-I-1","stimulus":"&lt;p&gt;Qual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</si>
  <si>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 xml:space="preserve">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</si>
  <si>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</si>
  <si>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 xml:space="preserve">Q1: Mín = 2; Máx = 5; Step = 1
Q2: Mín = 2; Máx = 5; Step = 1
Q3: Mín = 2; Máx = 5; Step = 1
Q4: "rojo", "azul", "verde"
Q5: "rojo", "azul", "verde"
Q6: "rojo", "azul", "verde"</t>
  </si>
  <si>
    <t xml:space="preserve">A1 = {{Q1}}
A2 = {{Q1}}+{{Q2}}+{{Q3}}</t>
  </si>
  <si>
    <t xml:space="preserve">Probabilidad de un suceso = n.º de casos favorables/n.º de casos posibles</t>
  </si>
  <si>
    <t xml:space="preserve">&lt;p&gt;La probabilidad de un suceso se obtiene con la siguiente fórmula:&lt;/p&gt;&lt;p&gt;Probabilidad de un suceso = n.º de casos favorables/n.º de casos posibles = {{Q1}}/{{Q1}} de color {{Q4}} + {{Q2}} de color {{Q5}} + {{Q3}} de color {{Q6}} = {{A1}}/{{A2}}&lt;/p&gt;</t>
  </si>
  <si>
    <t xml:space="preserve">{"id":"M5-EyP-9a-E-1","stimulus":"&lt;p&gt;{{Q1}}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</si>
  <si>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 xml:space="preserve">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</si>
  <si>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 xml:space="preserve">Sara ha comprado 18 cartulinas para repartir entre sus hermanos. 4 de ellas son azules, 5 son naranjas y 9 son verdes. ¿Cuál es la probabilidad de que uno de sus hermanos tenga una cartulina naranja? 
La probabilidad de que su hermano tenga una cartulina naranja es de ... .</t>
  </si>
  <si>
    <t xml:space="preserve">Q1: Mín: 1; Máx: 10; Step: 1
Q2: Mín: 1; Máx: 10; Step: 1
Q3: Mín: 1; Máx: 10; Step: 1</t>
  </si>
  <si>
    <t xml:space="preserve">T1= {{Q1}}+{{Q2}}+{{Q3}}
A1 = \\frac{{{Q2}}}{{{T1}}}</t>
  </si>
  <si>
    <t xml:space="preserve">¿Cuántas cartulinas ha comprado Sara en total? ¿Y cuántas son de color {{Q2}}?
Sara ha comprado {{A1}} cartulinas en total, de las cuales {{A2}} son de color {{Q2}}.
A1= {{Q4}}+{{Q5}}+{{Q6}}
A2= {{Q5}}
#Cloze math#</t>
  </si>
  <si>
    <t xml:space="preserve">¿Qué pide el enunciado?
La probabilidad de que Sara dé una cartulina de color {{Q1}}.
La probabilidad de que Sara dé una cartulina de color {{Q2}}.*
La probabilidad de que Sara dé una cartulina de color {{Q3}}.</t>
  </si>
  <si>
    <t xml:space="preserve">¿Cómo se halla la probabilidad de un suceso?
Probabilidad de un suceso = n.º de casos favorables/n.º de casos posibles*
Probabilidad de un suceso = n.º de casos posibles/n.º de casos favorables
Probabilidad de un suceso = n.º de casos no favorables/n.º de casos posibles</t>
  </si>
  <si>
    <t xml:space="preserve">Si hay {{Q4}} cartulinas de color {{Q1}}, {{Q5}} de color {{Q2}} y {{Q6}} de color {{Q3}}, ¿cuáles son los casos posibles? ¿Y los favorables?
Los casos posibles son {{A1}}, mientras que los favorables, {{A2}}.
A2 = {{Q5}}
A1 = {{Q4}}+{{Q5}}+{{Q6}}</t>
  </si>
  <si>
    <t xml:space="preserve">Sabiendo esto, calcula la probabilidad de que Sara le dé a su hermano una cartulina de color {{Q2}}. Escribe el resultado en forma de fracción.
cartulinas de color {{Q2}}/todas las cartulinas = {{A1}}
Cloze math
T4 = {{Q4}}+{{Q5}}+{{Q6}}
A1 = {{Q5}}/{{T4}}
Importante, equivSymbolic</t>
  </si>
  <si>
    <t xml:space="preserve">{"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</si>
  <si>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 xml:space="preserve">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</si>
  <si>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</si>
  <si>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 xml:space="preserve">Q1: Mín: 25; Máx: 50; Step: 1
Q2: Mín: 25; Máx: 50; Step: 1</t>
  </si>
  <si>
    <t xml:space="preserve">T1= {{Q1}}+{{Q2}}
A1 = \\frac{{{Q1}}}{{{T1}}}</t>
  </si>
  <si>
    <t xml:space="preserve">¿Cuántos miembros participan de cada club?
Hay {{A1}} participantes del primer club y {{A2}} del segundo.
[A1 = {{Q1}}
A2 = {{Q2}}]</t>
  </si>
  <si>
    <t xml:space="preserve">¿Qué pide el enunciado?
La probabilidad de que gane un miembro del primer club.*
La probabilidad de que gane un miembro del segundo club.
La probabilidad de que gane un miembro de cualquier club.</t>
  </si>
  <si>
    <t xml:space="preserve">Si del primer club hay {{Q1}} participantes y del segundo, {{Q2}}, ¿cuáles son los casos posibles? ¿Y los favorables?
Los casos posibles son {{A1}}, mientras que los favorables, {{A2}}.
A2 = {{Q1}}
A1 = {{Q1}}+{{Q2}}</t>
  </si>
  <si>
    <t xml:space="preserve">Sabiendo esto, calcula la probabilidad de que gane un miembro del primer club. Escribe el resultado en forma de fracción.
miembros del primer club/todos los participantes = {{A1}}
Cloze math
T1 = {{Q1}}+{{Q2}}
A1 = {{Q1}}/{{T1}}
Importante, equivSymbolic</t>
  </si>
  <si>
    <t xml:space="preserve">{"id":"M5-EyP-9a-A-2","seed":{"parameters":[{"name":"Q1","label":null,"min":25,"max":50,"step":1},{"name":"Q2","label":null,"min":25,"max":50,"step":1}],"uniques":true},"scaffolding":[{"id":"step-0","stimulus":"&lt;p&gt;Dois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</si>
  <si>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 xml:space="preserve">Amelia ha guardado en una caja {{Q1}} pegamentos, {{Q2}} tijeras y {{Q3}} limpiapipas. ¿Qué probabilidad hay de que saque un limpiapipas sin mirar dentro de la caja? Escribe el resultado en forma de fracción.
La probabilidad de que Amelia saque un limpiapipas es de {{A1}}.</t>
  </si>
  <si>
    <t xml:space="preserve">Amelia ha guardado en una caja 7 pegamentos, 11 tijeras y 15 limpiapipas. ¿Qué probabilidad hay de que saque un limpiapipas sin mirar dentro de la caja?
La probabilidad de que Amelia saque un limpiapipas es de ... .</t>
  </si>
  <si>
    <t xml:space="preserve">Q1: Mín: 5; Máx: 10; Step: 1
Q2: Mín: 7; Máx: 12; Step: 1
Q3: Mín: 10; Máx: 20; Step: 1</t>
  </si>
  <si>
    <t xml:space="preserve">T1= {{Q1}}+{{Q2}}+{{Q3}}
A1 = \\frac{{{Q3}}}{{{T1}}}</t>
  </si>
  <si>
    <t xml:space="preserve">¿Cuántos objetos ha guardado Amelia en la caja? ¿Y cuántos limpiapipas?
Amelia ha guardado {{A1}} objetos en la caja, de los cuales {{A2}} son limpiapipas.
A1 = {{Q1}}+{{Q2}}+{{Q3}}
A2 = {{Q3}}</t>
  </si>
  <si>
    <t xml:space="preserve">¿Qué pide el enunciado?
La probabilidad de sacar del cajón un pegamento.
La probabilidad de sacar del cajón unas tijeras.
La probabilidad de sacar del cajón un limpiapipas.*</t>
  </si>
  <si>
    <t xml:space="preserve">Si en la caja hay {{Q1}} pegamentos, {{Q2}} tijeras y {{Q3}} limpiapipas, ¿cuáles son los casos posibles? ¿Y los favorables?
Los casos posibles son {{A1}}, mientras que los favorables, {{A2}}.
A1 = Q1+Q2+Q3
A2 = Q3</t>
  </si>
  <si>
    <t xml:space="preserve">Sabiendo esto, calcula la probabilidad de que Amelia saque un limpiapipas de la caja. Escribe el resultado en forma de fracción.
limpiapipas/objetos en la caja = {{A1}}
Cloze math
A1 = {{Q3}}/{{T1}}
Importante, equivSymbolic</t>
  </si>
  <si>
    <t xml:space="preserve">{"id":"M5-EyP-9a-A-3","seed":{"parameters":[{"name":"Q1","label":null,"min":5,"max":10,"step":1},{"name":"Q2","label":null,"min":7,"max":12,"step":1},{"name":"Q3","label":null,"min":10,"max":20,"step":1}],"uniques":true},"scaffolding":[{"id":"step-0","stimulus":"&lt;p&gt;Amélia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</si>
  <si>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 xml:space="preserve">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</si>
  <si>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 xml:space="preserve">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</si>
  <si>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 xml:space="preserve">Q1: Mín: 4; Máx: 12; Step: 1
Q2: Mín: 4; Máx: 12; Step: 1</t>
  </si>
  <si>
    <t xml:space="preserve">T1= {{Q1}}+{{Q2}}
A1 = \\frac{{{Q2}}}{{{T1}}}</t>
  </si>
  <si>
    <t xml:space="preserve">¿Cuántos jinetes participan en la carrera en total? ¿Cuántos llevan chaquetilla estampada?
En la carrera participan {{A1}} jinetes, de los cuales {{A3}} visten una chaquetilla estampada. 
[A1 = {{Q1}}+{{Q2}}
A3 = {{Q2}}]</t>
  </si>
  <si>
    <t xml:space="preserve">¿Qué pide el enunciado?
La probabilidad de que gane un jinete con chaquetilla estampada.*
La probabilidad de que gane un jinete con chaquetilla lisa.
La probabilidad de que gane un jinete con chaquetilla.</t>
  </si>
  <si>
    <t xml:space="preserve">Si {{Q1}} jinetes llevan chaquetilla lisa y {{Q2}}, chaquetilla estampada, ¿cuáles son los casos posibles? ¿Y los favorables?
Los casos posibles son {{A1}}, mientras que los favorables, {{A2}}.
A1 = Q1+Q2
A2 = Q2</t>
  </si>
  <si>
    <t xml:space="preserve">Sabiendo esto, calcula la probabilidad de que gane un jinete con chaquetilla estampada. Escribe el resultado en forma de fracción.
Probabilidad = jinetes con chaquetilla estampada/jinetes = {{A1}}
T1: {{Q1}}+{{Q2}}
A1 {{Q2}}/{{T1}}</t>
  </si>
  <si>
    <t xml:space="preserve">{"id":"M5-EyP-9a-A-4","seed":{"parameters":[{"name":"Q1","label":null,"min":4,"max":12,"step":1},{"name":"Q2","label":null,"min":4,"max":12,"step":1}],"uniques":true},"scaffolding":[{"id":"step-0","stimulus":"&lt;p&gt;Existem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</si>
  <si>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 xml:space="preserve">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</si>
  <si>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</si>
  <si>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 xml:space="preserve">Q1: Mín: 3; Máx: 9; Step: 1
Q2: Mín: 3; Máx: 9; Step: 1</t>
  </si>
  <si>
    <t xml:space="preserve">¿Cuántos papelitos ha metido Soraya en la bolsa en total? ¿Cuántos tienen escrito un número par?
Soraya ha metido {{A1}} papelitos en la bolsa, de los cuales {{A2}} tienen escrito un número par.
A1 {{Q1}}+{{Q2}}
A2 {{Q1}}</t>
  </si>
  <si>
    <t xml:space="preserve">¿Qué pide el enunciado?
La probabilidad de sacar de la bolsa un papelito.
La probabilidad de sacar de la bolsa un papelito con un número par.*
La probabilidad de sacar de la bolsa un papelito con un número impar.</t>
  </si>
  <si>
    <t xml:space="preserve">Si en la bolsa hay {{Q1}} papelitos con un número par y {{Q2}} con un número impar, ¿cuáles son los casos posibles? ¿Y los favorables?
Los casos posibles son {{A1}}, mientras que los favorables, {{A2}}.
A1 = Q1+Q2
A2 = Q1</t>
  </si>
  <si>
    <t xml:space="preserve">Sabiendo esto, calcula la probabilidad de que Soraya saque un número par. Escribe el resultado en forma de fracción.
papelitos con número par/papelitos = {{A1}}
[T1 = {{Q1}}+{{Q2}}
 A1 = {{Q1}}/{{T1}}]</t>
  </si>
  <si>
    <t xml:space="preserve">{"id":"M5-EyP-9a-A-5","seed":{"parameters":[{"name":"Q1","label":null,"min":3,"max":9,"step":1},{"name":"Q2","label":null,"min":3,"max":9,"step":1}],"uniques":true},"scaffolding":[{"id":"step-0","stimulus":"&lt;p&gt;Soraya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</si>
  <si>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 xml:space="preserve">M5-MyM-1a</t>
  </si>
  <si>
    <t xml:space="preserve">Elige la unidad más adecuada para la expresión de una medida de longitud</t>
  </si>
  <si>
    <t xml:space="preserve">Une cada distancia con la unidad de longitud en la que se puede expresar mejor.
{{Q1}} - {{A1}}
{{Q2}} - {{A2}}
{{Q3}} - {{A3}}</t>
  </si>
  <si>
    <t xml:space="preserve">Une la unidad mas adecuada para expresar 
la longitud en cada caso
Distancia entre Barcelona y Valencia - Kilometros
Longitud de una lapiz - Centimeros
Altura de Nicolas - Metros</t>
  </si>
  <si>
    <t xml:space="preserve">Q1: La distancia entre dos ciudades, La longitud de un río, La distancia recorrida por un avión
Q2: La longitud de un lápiz, La altura de una taza, El tamaño de un mando a distancia
Q3: La altura de una jirafa, El ancho de un comedor, El tamaño de una piscina</t>
  </si>
  <si>
    <t xml:space="preserve">A1 = "km"
A2 = "cm"
A3 = "m"</t>
  </si>
  <si>
    <t xml:space="preserve">Recuerda que &lt;span class=\"no-break\"&gt;1 km&lt;/span&gt; son &lt;span class=\"no-break\"&gt;1000 m&lt;/span&gt; y que &lt;span class=\"no-break\"&gt;1 m&lt;/span&gt; son &lt;span class=\"no-break\"&gt;100 cm.&lt;/span&gt;</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</si>
  <si>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</si>
  <si>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 xml:space="preserve">Magnitudes y medida</t>
  </si>
  <si>
    <t xml:space="preserve">{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</si>
  <si>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 xml:space="preserve">Escribe, en su forma abreviada, en cuál de estas unidades de longitud se expresan mejor las siguientes medidas: kilómetros, metros y milímetros.
{{Q1}} se expresa en {{A1}}.
{{Q2}} se expresa en {{A2}}.
{{Q3}} se expresa en {{A3}}.</t>
  </si>
  <si>
    <t xml:space="preserve">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</si>
  <si>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 xml:space="preserve">A1 = "mm"
A2 = "m"
A3 = "km"</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</si>
  <si>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</si>
  <si>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 xml:space="preserve">{"id":"M5-MyM-1a-E-1","stimulus":"&lt;p&gt;Escreva,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</si>
  <si>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</si>
  <si>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 xml:space="preserve">A2 = "m"
A3 = "km"
A1 = "mm"</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</si>
  <si>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</si>
  <si>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 xml:space="preserve">{"id":"M5-MyM-1a-E-2","stimulus":"&lt;p&gt;Escreva,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</si>
  <si>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 xml:space="preserve">M5-MyM-25a</t>
  </si>
  <si>
    <t xml:space="preserve">Calcula conversiones de unidades de longitud (números de hasta 4 cifras entera y 2 decimales)</t>
  </si>
  <si>
    <t xml:space="preserve">Selecciona la conversión de unidades correcta.
{{Q1}} m = {{grupo1}} cm
{{Q2}} cm = {{grupo2}} dam
{{Q3}} km = {{grupo3}} hm</t>
  </si>
  <si>
    <t xml:space="preserve">Q1: Mín = 10; Máx = 99; Step = 0.1
Q2: Mín = 100; Máx = 990; Step = 10
Q3: Mín = 10; Máx = 99; Step = 0.1</t>
  </si>
  <si>
    <t xml:space="preserve">grupo 1: A1*|A2|A3
A1 = {{Q1}}*100
A2 = {{Q1}}*1000
A3 = {{Q1}}/10
grupo 2: A4*|A5|A6
A4 = {{Q2}}/1000
A5 = {{Q2}}/10
A6 = {{Q2}}*10
grupo 3: A7*|A8|A9
A7 = {{Q3}}*10
A8 = {{Q3}}*100
A9 = {{Q3}}*1000</t>
  </si>
  <si>
    <t xml:space="preserve">&lt;img src='http://drive.google.com/uc?export=view&amp;id=1eSLGCfNTIjBvQi9U6SOhn_kGVuAuUfIt'style=\"width: 350px;\"&gt;</t>
  </si>
  <si>
    <t xml:space="preserve">Imagen: M5-MyM-1b-3
- Si falla A1:
&lt;p&gt;{{Q1}} m × 100 = {{A1}} cm&lt;/p&gt;
- Si falla A2:
&lt;p&gt;{{Q2}} cm : 1 000 = {{A2}} dam&lt;/p&gt;
- Si falla A3:
&lt;p&gt;{{Q3}} km × 10 = {{A3}} hm&lt;/p&gt;</t>
  </si>
  <si>
    <t xml:space="preserve">{"id":"M5-MyM-25a-I-1","stimulus":"&lt;p&gt;Selecione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</si>
  <si>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 xml:space="preserve">Selecciona la conversión de unidades correcta.
{{Q1}} mm = {{grupo1}} dm
{{Q2}} dm = {{grupo2}} m
{{Q3}} m = {{grupo3}} km</t>
  </si>
  <si>
    <t xml:space="preserve">Q1: Mín = 1000; Máx = 9900; Step = 100
Q2: Mín = 10; Máx = 99; Step = 1
Q3: Mín = 10000; Máx = 99000; Step = 100</t>
  </si>
  <si>
    <t xml:space="preserve">grupo 1: A1*|A2|A3
A1 = {{Q1}}/100
A2 = {{Q1}}*10
A3 = {{Q1}}*100
grupo 2: A4*|A5|A6
A4 = {{Q2}}/10
A5 = {{Q2}}*10
A6 = {{Q2}}/100
grupo 3: A7*|A8|A9
A7 = {{Q3}}/1000
A8 = {{Q3}}/100
A9 = {{Q3}}/10</t>
  </si>
  <si>
    <t xml:space="preserve">Imagen: M5-MyM-1b-3
- Si falla A1:
&lt;p&gt;{{Q1}} mm : 100 = {{A1}} dm&lt;/p&gt;
- Si falla A2:
&lt;p&gt;{{Q1}} dm : 10 = {{A2}} m&lt;/p&gt;
- Si falla A3:
&lt;p&gt;{{Q1}} m : 1 000 = {{A3}} km&lt;/p&gt;</t>
  </si>
  <si>
    <t xml:space="preserve">{"id":"M5-MyM-25a-I-2","stimulus":"&lt;p&gt;Selecione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</si>
  <si>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 xml:space="preserve">Calcula las conversiones de las siguientes longitudes.
{{Q1}} mm = {{A1}} cm
{{Q2}} hm = {{A2}} m</t>
  </si>
  <si>
    <t xml:space="preserve">Q1: Mín: 10; Máx: 999; Step: 1
Q2: Mín: 0.01; Máx: 10; Step: 0.01</t>
  </si>
  <si>
    <t xml:space="preserve">A1 = {{Q1}}/10
A2 = {{Q1}}*100</t>
  </si>
  <si>
    <t xml:space="preserve">Imagen: M5-MyM-1b-3
- Si falla A1:
&lt;p&gt;{{Q1}} mm : 10 = {{function}} cm&lt;/p&gt;
- Si falla A2:
&lt;p&gt;{{Q2}} hm × 100 = {{function}} m&lt;/p&gt;</t>
  </si>
  <si>
    <t xml:space="preserve">{"id":"M5-MyM-25a-E-1","stimulus":"&lt;p&gt;Calcule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</si>
  <si>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 xml:space="preserve">Calcula las conversiones de las siguientes longitudes.
{{Q1}} dm = {{A1}} hm
{{Q2}} dam = {{A2}} dm</t>
  </si>
  <si>
    <t xml:space="preserve">Q1: Mín: 1000; Máx: 9900; Step: 100
Q2: Mín: 10; Máx: 99; Step: 0.1</t>
  </si>
  <si>
    <t xml:space="preserve">A1 = {{Q1}}/1000
A2 = {{Q2}}*100</t>
  </si>
  <si>
    <t xml:space="preserve">Imagen: M5-MyM-1b-3
- Si falla A1:
&lt;p&gt;{{Q1}} dm : 1000 = {{A1}} hm&lt;/p&gt;
- Si falla A2:
&lt;p&gt;{{Q2}} dam × 100 = {{A2}} dm&lt;/p&gt;</t>
  </si>
  <si>
    <t xml:space="preserve">{"id":"M5-MyM-25a-E-2","stimulus":"&lt;p&gt;Calcule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</si>
  <si>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 xml:space="preserve">Calcula las conversiones de las siguientes longitudes.
{{Q1}} m = {{A1}} cm
{{Q2}} dm = {{A2}} dam</t>
  </si>
  <si>
    <t xml:space="preserve">Q1: Mín: 1; Máx: 9; Step: 0.1
Q2: Mín: 10; Máx: 90; Step: 10</t>
  </si>
  <si>
    <t xml:space="preserve">A1 = {{Q1}}*100
A2 = {{Q2}}/100</t>
  </si>
  <si>
    <t xml:space="preserve">Imagen: M5-MyM-1b-3
- Si falla A1:
&lt;p&gt;{{Q1}} m × 100 = {{A1}} cm&lt;/p&gt;
- Si falla A2:
&lt;p&gt;{{Q2}} dm : 100 = {{A2}} dam&lt;/p&gt;</t>
  </si>
  <si>
    <t xml:space="preserve">{"id":"M5-MyM-25a-E-3","stimulus":"&lt;p&gt;Calcule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</si>
  <si>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 xml:space="preserve">Agustín ha puesto en fila todos sus juguetes y ha visto que la fila mide &lt;span class=\"no-break\"&gt;{{Q1}} dam.&lt;/span&gt; ¿A cuántos metros equivalen?
Equivalen a {{A1}} m.</t>
  </si>
  <si>
    <t xml:space="preserve">Q1: Mín 0.2;Máx 0.5; Step: 0.01</t>
  </si>
  <si>
    <t xml:space="preserve">A1 = {{Q1}}*10</t>
  </si>
  <si>
    <t xml:space="preserve">¿Cuántos decámetros miden los juguetes de Agustín en fila?
Los juguetes miden &lt;span class=\"no-break\"&gt;{{A1}} dam.&lt;/span&gt;
A1 = {{Q1}}</t>
  </si>
  <si>
    <t xml:space="preserve">¿Qué pide el enunciado?
Convertir los decámetros en metros.*
Convertir los metros en decámetros.
Convertir los decámetros en decímetros.</t>
  </si>
  <si>
    <t xml:space="preserve">¿En qué tabla están las conversiones de unidades correctas?
Imagen M5-MyM-1b-3*
Imagen M5-MyM-1b-4
Imagen M5-MyM-1b-5</t>
  </si>
  <si>
    <t xml:space="preserve">Realiza la siguiente operación para obtener la longitud de la hilera de juguetes.
{{Q1}} dam × 10 = {{A1}} m
(Cloze math)
A1: {{Q1}}*10</t>
  </si>
  <si>
    <t xml:space="preserve">{"id":"M5-MyM-25a-A-1","seed":{"parameters":[{"name":"Q1","label":null,"min":0.2,"max":0.5,"step":0.01}],"uniques":true},"scaffolding":[{"id":"step-0","stimulus":"&lt;p&gt;Augusto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</si>
  <si>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 xml:space="preserve">Un autobús recorre {{Q1}} m entre la parada de Raúl y la siguiente. ¿Cuántos kilómetros hay de distancia entre estas dos paradas?
Hay una distancia de {{A1}} km.</t>
  </si>
  <si>
    <t xml:space="preserve">Q1: Mín 2000; Máx: 9000; Step: 100</t>
  </si>
  <si>
    <t xml:space="preserve">A1 = {{Q1}}/1000</t>
  </si>
  <si>
    <t xml:space="preserve">¿Cuántos metros recorre el autobús hasta llegar a la siguiente parada?
El autobús recorre &lt;span class=\"no-break\"&gt;{{A1}} m.&lt;/span&gt;
A1 = {{Q1}}</t>
  </si>
  <si>
    <t xml:space="preserve">¿Qué pide el enunciado?
Convertir los metros en kilómetros.*
Convertir los kilómetros en metros.
Convertir los kilómetros en hectómetros.</t>
  </si>
  <si>
    <t xml:space="preserve">Realiza la siguiente operación para obtener la distancia entre dos paradas.
{{Q1}} m : 1 000 = {{A1}} km
(Cloze math)
A1 = {{Q1}}/1000</t>
  </si>
  <si>
    <t xml:space="preserve">{"id":"M5-MyM-25a-A-2","seed":{"parameters":[{"name":"Q1","label":null,"min":2000,"max":9000,"step":100}],"uniques":true},"scaffolding":[{"id":"step-0","stimulus":"&lt;p&gt;Um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</si>
  <si>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 xml:space="preserve">Después de pasar por la peluquería, el pelo de Rocío mide {{Q1}} m. ¿Cuántos centímetros mide ahora el pelo de Rocío?
El pelo de Rocío mide {{A1}} cm.</t>
  </si>
  <si>
    <t xml:space="preserve">Q1: Mín: 0.25; Máx: 0.6; Step: 0.01</t>
  </si>
  <si>
    <t xml:space="preserve">A1 = {{Q1}}*100</t>
  </si>
  <si>
    <t xml:space="preserve">¿Cuántos metros mide el pelo de Rocío después de ir a la peluquería?
Su pelo mide &lt;span class=\"no-break\"&gt;{{Q1}} m.&lt;/span&gt;
A1 = {{Q1}}</t>
  </si>
  <si>
    <t xml:space="preserve">¿Qué pide el enunciado?
Convertir los metros en centímetros.*
Convertir los centímetros en metros.
Convertir los decámetros en centímetros.</t>
  </si>
  <si>
    <t xml:space="preserve">Realiza la siguiente operación para obtener la longitud del pelo de Rocío.
{{Q1}} m × 100 = {{A1}} cm
(Cloze math)
A1 = {{Q1}}*100</t>
  </si>
  <si>
    <t xml:space="preserve">{"id":"M5-MyM-25a-A-3","seed":{"parameters":[{"name":"Q1","label":null,"min":0.25,"max":0.6,"step":0.01}],"uniques":true},"scaffolding":[{"id":"step-0","stimulus":"&lt;p&gt;Depois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</si>
  <si>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 xml:space="preserve">Un jardinero ha podado una hortensia con una altura como esta. ¿Cuántos decámetros mide la hortensia?
({{Q1}} dm de alto)
La hortensia mide &lt;span class=\"no-break\"&gt;{{A1}} dam.&lt;/span&gt;</t>
  </si>
  <si>
    <t xml:space="preserve">Q1: Mín: 5; Máx; 15; Step: 1</t>
  </si>
  <si>
    <t xml:space="preserve">A1 = {{Q1}}/100</t>
  </si>
  <si>
    <t xml:space="preserve">¿Cuántos decímetros mide la hortensia?
La hortensia mide &lt;span class=\"no-break\"&gt;{{Q1}} dm.&lt;/span&gt;
A1 = {{Q1}}</t>
  </si>
  <si>
    <t xml:space="preserve">¿Qué pide el enunciado?
Convertir los decímetros en decámetros.*
Convertir los decámetros en decímetros.
Convertir los metros en decámetros.</t>
  </si>
  <si>
    <t xml:space="preserve">Realiza la siguiente operación para obtener la altura de la hortensia.
{{Q1}} dm : 100 = {{A1}} dam
(Cloze math)
A1 = {{Q1}}/100</t>
  </si>
  <si>
    <t xml:space="preserve">{"id":"M5-MyM-25a-A-4","seed":{"parameters":[{"name":"Q1","label":null,"min":5,"max":15,"step":1}],"uniques":true},"scaffolding":[{"id":"step-0","stimulus":"&lt;p&gt;Um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</si>
  <si>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 xml:space="preserve">Anahí ha participado en una carrera en la que ha recorrido {{Q1}} hm. ¿A cuántos kilómetros equivale esa distancia?
Anahí ha recorrido {{A1}} km.</t>
  </si>
  <si>
    <t xml:space="preserve">Q1: Mín: 50; Máx: 100; Step: 1</t>
  </si>
  <si>
    <t xml:space="preserve">A1 = {{Q1}}/10</t>
  </si>
  <si>
    <t xml:space="preserve">¿Cuántos hectómetros ha reccorido Anahí en la carrera?
Anahí ha recorrido &lt;span class=\"no-break\"&gt;{{Q1}} hm.&lt;/span&gt;
A1 = {{Q1}}</t>
  </si>
  <si>
    <t xml:space="preserve">¿Qué pide el enunciado?
Convertir los hectómetros en kilómetros.*
Convertir los kilómetros en hectómetros.
Convertir los hectómetros en decímetros.</t>
  </si>
  <si>
    <t xml:space="preserve">Realiza la siguiente operación para obtener la distancia que ha corrido Anahí.
{{Q1}} hm : 10 = {{A1}} km
(Cloze math)
A1 = {{Q1}}/10</t>
  </si>
  <si>
    <t xml:space="preserve">{"id":"M5-MyM-25a-A-5","seed":{"parameters":[{"name":"Q1","label":null,"min":50,"max":100,"step":1}],"uniques":true},"scaffolding":[{"id":"step-0","stimulus":"&lt;p&gt;Anahí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</si>
  <si>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 xml:space="preserve">M5-MyM-26a</t>
  </si>
  <si>
    <t xml:space="preserve">Ordena medidas de longitud (números de hasta 4 cifras enteras y 2 decimales)</t>
  </si>
  <si>
    <t xml:space="preserve">Señala si las siguientes comparaciones son correctas o no. 
{{Q1}} {{Q12}} &gt; {{Q2}} {{Q12}} *
{{Q3}} {{Q13}} &lt; {{Q4}} {{Q13}} *
{{Q5}} {{Q14}} &lt; {{Q6}} {{Q14}} *
{{Q2}} {{Q15}} &gt; {{Q7}} {{Q15}}
{{Q8}} {{Q16}} &gt; {{Q9}} {{Q16}}
{{Q10}} {{Q17}} &lt; {{Q11}} {{Q17}}
(Se ven 3 opciones, 1 correcta; etiquetas: Correcto | Incorrecto)</t>
  </si>
  <si>
    <t xml:space="preserve">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</si>
  <si>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 xml:space="preserve">&lt;p&gt;Como están expresadas en la misma unidad, solo hay que comparar sus cifras empezando por la izquierda.&lt;/p&gt;</t>
  </si>
  <si>
    <t xml:space="preserve">&lt;p&gt;Para comparar medidas de longitud, estas tienen que estar expresadas en la misma unidad. Después, se comparan sus cifras empezando por la izquierda. Por ejemplo, 50 m es mayor que 40 m.&lt;/p&gt;</t>
  </si>
  <si>
    <t xml:space="preserve">{"id":"M5-MyM-26a-I-1","stimulus":"&lt;p&gt;Indique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</si>
  <si>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 xml:space="preserve">Ordena de mayor a menor las siguientes longitudes.
{{T1}} hm
{{Q2}} m
{{T3}} km
{{T4}} dam</t>
  </si>
  <si>
    <t xml:space="preserve">Q1: Mín 10;Máx 99; Step: 0.1
Q2: Mín 10;Máx 99; Step: 0.1
Q3: Mín 10;Máx 99; Step: 0.1
Q4: Mín 10;Máx 99; Step: 0.1
uniques true</t>
  </si>
  <si>
    <t xml:space="preserve">T1= {{Q1}}/100
T3= {{Q3}}/1000
T4= {{Q4}}/10</t>
  </si>
  <si>
    <t xml:space="preserve">¿Qué pide el enunciado?
Ordenar las medidas de longitud de mayor a menor.*
Ordenar las medidas de longitud de menor a mayor.
Averiguar la mayor medida de longitud.
[single choice]</t>
  </si>
  <si>
    <t xml:space="preserve">Para ordenar las distintas medidas, hay que expresarlas en la misma unidad. ¿En qué tabla están las conversiones de unidades correctas?
Imagen M5-MyM-1b-3*
Imagen M5-MyM-1b-4
Imagen M5-MyM-1b-5
(Single choice)</t>
  </si>
  <si>
    <t xml:space="preserve">Con la ayuda de la anterior tabla de conversiones, convierte todas las longitudes a metros.
{{T1}} hm = {{T1}} hm × 100 = {{A2}} m
{{Q2}} m
{{T3}} km = {{T3}} km × 1 000 = {{A1}} m
{{T4}} dam = {{T4}} dam × 10 = {{A4}} m
A1={{Q3}}
A2={{Q1}}
A4={{Q4}}
[cloze with math]</t>
  </si>
  <si>
    <t xml:space="preserve">Con estos resultados, ordena las medidas de longitud de mayor a menor.
{{T1}} hm = {{Q1}} m
{{Q2}} m
{{T3}} km = {{Q3}} m
{{T4}} dam = {{Q4}} m
[order list]</t>
  </si>
  <si>
    <t xml:space="preserve">{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</si>
  <si>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 xml:space="preserve">En la casa de Juan, el techo tienen una altura de {{Q1}} cm y en la de Antonio, de {{T1}} dam. ¿Cuál es el techo más alto?
El techo de mayor altura mide {{A1}} m.</t>
  </si>
  <si>
    <t xml:space="preserve">La casa de Juan Pablo mide 3.2 m, y la de su vecino 0.6 dam.
La casa de mayor altura mide -------- m.</t>
  </si>
  <si>
    <t xml:space="preserve">Q1-Q2: Mín 220;Máx 280; Step: 1</t>
  </si>
  <si>
    <t xml:space="preserve">T1 = {{Q2}}/1000
A1 = math.max({{Q1}}/100,{{Q2}}/100)</t>
  </si>
  <si>
    <t xml:space="preserve">¿Cuánto mide el techo en la casa de Juan? ¿Y en la de Antonio?
El techo de Juan mide {{A1}} cm.
El techo de Antonio mide {{A2}} dam.
A1 = {{Q1}}
A2 = {{T1}}</t>
  </si>
  <si>
    <t xml:space="preserve">¿Qué pide el enunciado?
Averiguar la medida del techo de mayor altura en m.*
Averiguar la medida del techo de mayor altura en dam.
Averiguar la medida del techo de menor altura en m.</t>
  </si>
  <si>
    <t xml:space="preserve">Con la ayuda de la anterior tabla de conversiones, calcula los metros de la altura de cada techo.
{{Q1}} cm = {{Q1}} cm : 100 = {{A1}} m
{{T1}} dam = {{T1}} dam × 10 = {{A2}} m
A1 = {{Q1}}/100
A2 = {{Q2}}/100</t>
  </si>
  <si>
    <t xml:space="preserve">Selecciona, por tanto, cuál es el techo más alto.
El techo de {{T3}} m*
El techo de {{T4}} m
(single choice) 
T3 = math.max({{Q1}}/100,{{Q2}}/100)
T4 = math.min({{Q1}}/100,{{Q2}}/100)</t>
  </si>
  <si>
    <t xml:space="preserve">{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</si>
  <si>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 xml:space="preserve">Alejo ha anotado a continuación la altura de sus padres, su hermana y la suya. Ordénalas de mayor a menor.
{{T1}} m
{{T2}} dam
{{T3}} dm
{{Q4}} cm</t>
  </si>
  <si>
    <t xml:space="preserve">Alejo mide 175 cm y Patricio 1400 mm.
El más alto mide ---- cm.</t>
  </si>
  <si>
    <t xml:space="preserve">Q1: Mín 165;Máx 185; Step: 1
Q2: Mín 155;Máx 175; Step: 1
Q3: Mín 150;Máx 160; Step: 1
Q4: Mín 110;Máx 149; Step: 1
uniques true</t>
  </si>
  <si>
    <t xml:space="preserve">T1 = {{Q1}}/100
T2 = {{Q2}}/1000
T3 = {{Q3}}/10</t>
  </si>
  <si>
    <t xml:space="preserve">¿Qué pide el enunciado?
Ordenar las alturas de la familia de mayor a menor.*
Ordenar las alturas de la familia de menor a mayor.
Averiguar la altura de la persona más baja.
[single choice]</t>
  </si>
  <si>
    <t xml:space="preserve">Con la ayuda de la anterior tabla de conversiones, convierte todas las longitudes a centímetros.
{{T1}} m = {{T1}} m × 100 = {{A2}} cm
{{T2}} dam = {{T2}} dam × 1 000 = {{A1}} cm
{{T3}} dm = {{T3}} dm × 10 = {{A3}} cm
{{Q4}} cm
A1={{Q2}}
A2={{Q1}}
A4={{Q3}}
[cloze with math]</t>
  </si>
  <si>
    <t xml:space="preserve">Con estos resultados, ordena las medidas de longitud de mayor a menor.
{{T1}} m = {{Q1}} cm
{{T2}} dam = {{Q2}} cm
{{T3}} dm = {{Q3}} cm
{{Q4}} cm
[order list]</t>
  </si>
  <si>
    <t xml:space="preserve">{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</si>
  <si>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 xml:space="preserve">Para pasear a sus perros, Manuel ha comprado una correa de {{Q1}} cm y Andrés una de {{T1}} mm. ¿Cuál es la correa más larga?
La correa mas larga mide {{A1}} dm.</t>
  </si>
  <si>
    <t xml:space="preserve">Para pasear a su perro Emanuel compro una correa de 257 cm y Alan una de 2600 mm para pasear al suyo.
¿Qué correa es la más larga? 
La correa mas larga mide {{A1}} metros.</t>
  </si>
  <si>
    <t xml:space="preserve">Q1-Q2: Mín 150;Máx 400; Step: 1</t>
  </si>
  <si>
    <t xml:space="preserve">T1 = {{Q2}}*10
A1: math.max({{Q1}}/10,{{Q2}}/10)</t>
  </si>
  <si>
    <t xml:space="preserve">¿Cuánto mide la correa de Manuel? ¿Y la de Andrés?
La correa de Manuel mide {{A1}} cm.
La correa de Andrés mide {{A2}} mm.
A1 = {{Q1}}
A2 = {{T1}}</t>
  </si>
  <si>
    <t xml:space="preserve">¿Qué pide el enunciado?
Averiguar la longitud de la correa más larga en dm.*
Averiguar la longitud de la correa más larga en mm.
Averiguar la longitud de la correa más corta en dm.</t>
  </si>
  <si>
    <t xml:space="preserve">Con la ayuda de la anterior tabla de conversiones, calcula los decímetros de la longitud de cada correa.
{{Q1}} cm = {{Q1}} cm : 10 = {{A1}}
{{T1}} mm = {{T1}} mm : 100 = {{A2}}
A1 = {{Q1}}/10
A2 = {{Q2}}/10</t>
  </si>
  <si>
    <t xml:space="preserve">Selecciona, por tanto, cuál es la correa más larga.
La correa de {{T3}} dm*
La correa de {{T4}} dm
(single choice) 
T3 = math.max({{Q1}}/10,{{Q2}}/10)
T4 = math.min({{Q1}}/10,{{Q2}}/10)</t>
  </si>
  <si>
    <t xml:space="preserve">{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</si>
  <si>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 xml:space="preserve">Alfonso puede llegar a su librería favorita por las tres siguientes rutas. Ordénalas de menor a mayor.
Pasando junto a la panadería: {{Q1}} m.
Pasando junto al banco: {{T2}} hm.
Pasando junto a la zapatería: {{T3}} km.</t>
  </si>
  <si>
    <t xml:space="preserve">Alfonso tiene que elgir entre dos camino, el primero tiene una longitud de 1530 m, el otro 14 hm.
Alfonso toma el camino más corto que mide -------- m.</t>
  </si>
  <si>
    <t xml:space="preserve">Q1: Mín 1000;Máx 2000; Step: 10
Q2: Mín 1000;Máx 2000; Step: 10
Q1: Mín 1000;Máx 2000; Step: 10
uniques true</t>
  </si>
  <si>
    <t xml:space="preserve">T2 = {{Q2}}/100
T3 = {{Q3}}/1000</t>
  </si>
  <si>
    <t xml:space="preserve">¿Qué pide el enunciado?
Ordenar las medidas de rutas a la librería de mayor a menor.
Ordenar las medidas de rutas a la librería de menor a mayor.*
Averiguar la ruta a la librería más corta.
[single choice]</t>
  </si>
  <si>
    <t xml:space="preserve">Con la ayuda de la anterior tabla de conversiones, convierte todas las longitudes a metros.
{{Q1}} m
{{T2}} hm = {{T2}} hm × 100 = {{A2}} m
{{T3}} km = {{T3}} km × 1 000 = {{A1}} m
A1={{Q3}}
A2={{Q2}}
[cloze with math]</t>
  </si>
  <si>
    <t xml:space="preserve">Con estos resultados, ordena las medidas de longitud de menor a mayor.
{{Q1}} m
{{T2}} hm = {{Q2}} m
{{T3}} km = {{Q3}} m
[order list]</t>
  </si>
  <si>
    <t xml:space="preserve">{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</si>
  <si>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 xml:space="preserve">Unos oceanógrafos han apuntado las siguientes longitudes de tres tiburones blancos. Ordénalas de menor a mayor.
{{T1}} dam
{{T2}} dm
{{Q3}} m</t>
  </si>
  <si>
    <t xml:space="preserve">Datos:
Orca 6.5 a 8 m
Tiburon 4.5 a 6.4 m
Coocodrilo 2.1 a 3.3 m</t>
  </si>
  <si>
    <t xml:space="preserve">Q1: Mín 4.5;Máx 6.4; Step: 0.1
Q2: Mín 4.5;Máx 6.4; Step: 0.1
Q3: Mín 4.5;Máx 6.4; Step: 0.1
uniques true</t>
  </si>
  <si>
    <t xml:space="preserve">T1: {{Q1}}/10
T2: {{Q2}}*10</t>
  </si>
  <si>
    <t xml:space="preserve">¿Qué pide el enunciado?
Ordenar las longitudes de los tiburones de mayor a menor.
Ordenar las longitudes de los tiburones de menor a mayor.*
Averiguar la longitud del tiburón más largo.
[single choice]</t>
  </si>
  <si>
    <t xml:space="preserve">Con la ayuda de la anterior tabla de conversiones, convierte todas las longitudes a metros.
{{T1}} dam = {{T1}} dam × 10 = {{A1}} m
{{T2}} dm = {{T2}} dm : 10 = {{A2}} m
{{Q3}} m
A1={{Q1}}
A2={{Q2}}
[cloze with math]</t>
  </si>
  <si>
    <t xml:space="preserve">Con estos resultados, ordena las medidas de longitud de menor a mayor.
{{T1}} dam = {{Q1}} m
{{T2}} dm = {{Q2}} m
{{Q3}} m
[order list]</t>
  </si>
  <si>
    <t xml:space="preserve">{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</si>
  <si>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 xml:space="preserve">M5-MyM-17a</t>
  </si>
  <si>
    <t xml:space="preserve">Expresa en forma simple una medición de longitud dada en forma compleja y viceversa (números de hasta 4 cifras enteras y 2 decimales)</t>
  </si>
  <si>
    <t xml:space="preserve">Selecciona las igualdades correctas.
{{Q1}} m y {{Q2}} cm = {{function}} cm * 
{{Q3}} km y {{Q4}} dam = {{function}} dam * 
{{Q5}} hm y {{Q6}} dm = {{function}} dm * 
{{Q7}} dam y {{Q8}} cm = {{function}} cm 
{{Q9}} m y {{Q10}} mm = {{function}} mm 
{{Q11}} m y {{Q12}} cm = {{function}} cm 
(Se visualizan 3 opciones, 2 correctas)</t>
  </si>
  <si>
    <t xml:space="preserve">Multiple Choice</t>
  </si>
  <si>
    <t xml:space="preserve">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</si>
  <si>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 xml:space="preserve">A1 = {{Q1}}*100+{{Q2}}
A2 = {{Q3}}*100+{{Q4}}
A3 = {{Q5}}*1000+{{Q6}}
A4 = {{Q7}}*100+{{Q8}}
A5 = {{Q9}}*1000+{{Q10}}/10
A6 = {{Q11}}+{{Q12}}/100</t>
  </si>
  <si>
    <t xml:space="preserve">Imagen M5-MyM-1b-3</t>
  </si>
  <si>
    <t xml:space="preserve">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</si>
  <si>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 xml:space="preserve">T7 = {{Q8}}+{{Q7}}*1000
T8 = {{Q10}}+{{Q9}}*1000
T9 = {{Q12}}+{{Q11}}*100
T10 = {{Q7}}*1000
T11 = {{Q9}}*1000
T12 = {{Q11}}*100</t>
  </si>
  <si>
    <t xml:space="preserve">{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</si>
  <si>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 xml:space="preserve">Selecciona las igualdades correctas.
{{function}} dm = {{Q1}} dam y {{Q2}} dm *
{{function}} mm = {{Q3}} cm y {{Q4}} mm *
{{function}} m = {{Q5}} hm y {{Q6}} m *
{{function}} dam = {{T7}} km y {{T8}} dam
{{function}} cm = {{T9}} m y {{T10}} cm
{{function}} km = {{T11}} km y {{T12}} hm
(Se visualizan 3 opciones, 2 correctas)</t>
  </si>
  <si>
    <t xml:space="preserve">Selecciona las expresiones correctas.
{{T1}} dm = {{A1}} dam y {{A2}} dm *
{{T2}} mm = {{A3}} cm y {{A4}} mm *
{{T3}} m = {{A5}} hm y {{A6}} m *
{{T4}} dam = {{A7}} km y {{A8}} dam
{{T5}} cm = {{A9}} m y {{A10}} cm
{{T6}} km = {{A11}} km y {{A12}} hm
(Se visualizan 3 opciones, 2 correctas)</t>
  </si>
  <si>
    <t xml:space="preserve">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</si>
  <si>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 xml:space="preserve">A1 = {{Q1}}*100+{{Q2}}
A2 = {{Q3}}*10+{{Q4}}
A3 = {{Q5}}*100+{{Q6}}
A4 = {{Q7}}*100+{{Q8}}
A5 = {{Q9}}*100+{{Q10}}
A6 = {{Q11}}+{{Q12}}/10
T7 = math.floor(Q7/10)
T8 = {{Q8}}+(Q7/10-math.floor(Q7/10))*1000
T9 = math.floor(Q9/10)
T10 = {{Q10}}+(Q9/10-math.floor(Q9/10))*1000
T11 = {{Q11}}
T12 = {{Q12}}/10</t>
  </si>
  <si>
    <t xml:space="preserve">Imagen M5-MyM-1b-3
-Si falla A4
&lt;p&gt;{{A4}} dam = {{T13}} dam + {{Q8}} dam = {{Q7}} km y {{Q8}} dam&lt;/p&gt;
-Si falla A5
&lt;p&gt;{{A5}} cm = {{T14}} cm + {{Q10}} cm = {{Q9}} m y {{Q10}} cm&lt;/p&gt;
-Si falla A6
&lt;p&gt;{{A6}} km = {{Q11}} km + {{T12}} km = {{Q11}} km y {{Q12}} hm&lt;/p&gt;</t>
  </si>
  <si>
    <t xml:space="preserve">T13 = {{Q7}}*100
T14 = {{Q9}}*100</t>
  </si>
  <si>
    <t xml:space="preserve">{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</si>
  <si>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 xml:space="preserve">Expresa las siguientes longitudes en forma compleja.
{{T1}} cm = &lt;span class=\"no-break\"&gt;{{A1}} m&lt;/span&gt; y &lt;span class=\"no-break\"&gt;{{A2}} cm&lt;/span&gt;
{{T2}} hm = &lt;span class=\"no-break\"&gt;{{A3}} km&lt;/span&gt; y &lt;span class=\"no-break\"&gt;{{A4}} hm&lt;/span&gt;</t>
  </si>
  <si>
    <t xml:space="preserve">Q1: Mín 1;Máx 10; Step: 1
Q2: Mín 1;Máx 99; Step: 1
Q3: Mín 1;Máx 9; Step: 1
Q4: Mín 1;Máx 9; Step: 1</t>
  </si>
  <si>
    <t xml:space="preserve">T1 = {{Q1}}*100 + {{Q2}}
A1 = {{Q1}}
A2 = {{Q2}}
T2 = {{Q3}}*10 + {{Q4}}
A3 = {{Q3}}
A4 = {{Q4}}</t>
  </si>
  <si>
    <t xml:space="preserve">Imagen M5-MyM-1b-3
-Si falla A1
{{T1}} cm = {{T3}} cm y {{Q2}} cm = {{Q1}} m y {{Q2}} cm
-Si falla A2
{{T2}} hm = {{T4}} hm y {{Q4}} hm = {{Q3}} km y {{Q4}} hm</t>
  </si>
  <si>
    <t xml:space="preserve">T3 = {{Q1}}*100
T4 = {{Q3}}*10</t>
  </si>
  <si>
    <t xml:space="preserve">{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</si>
  <si>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 xml:space="preserve">Expresa las siguientes longitudes en forma simple.
{{Q1}} dam y {{Q2}} m = {{A1}} m 
{{Q3}} dm y {{Q4}} cm = {{A2}} dm</t>
  </si>
  <si>
    <t xml:space="preserve">Q1: Mín = 1; Máx = 20; Step = 1
Q2: Mín = 1; Máx = 9; Step = 1
Q3: Mín = 1; Máx = 20; Step = 1
Q4: Mín = 1; Máx = 9; Step = 1</t>
  </si>
  <si>
    <t xml:space="preserve">A1 = {{Q1}}*10 + {{Q2}}
A2 = {{Q3}} + {{Q4}}/10</t>
  </si>
  <si>
    <t xml:space="preserve">Imagen M5-MyM-1b-3
-Si falla A1
{{Q1}} dam y {{Q2}} m = {{Q1}} dam × 10 + {{Q2}} = {{T1}} m + {{Q2}} m = {{T2}} m 
-Si falla A2
{{Q3}} dm y {{Q4}} cm = {{Q3}} dm + {{Q4}} cm : 10 = {{Q3}} dm + {{T3}} dm = {{T4}} dm</t>
  </si>
  <si>
    <t xml:space="preserve">T1 = {{Q1}}*10
T2 = {{Q1}}*10 + {{Q2}}
T3 = {{Q4}}/10
T4 = {{Q3}} + {{Q4}}/10</t>
  </si>
  <si>
    <t xml:space="preserve">{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</si>
  <si>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 xml:space="preserve">Emilia tiene &lt;span class=\"no-break\"&gt;{{Q1}} dam&lt;/span&gt; y &lt;span class=\"no-break\"&gt;{{Q2}} dm&lt;/span&gt; de tela roja para hacer un vestido. ¿A cuántos decímetros equivalen?
Emilia tiene &lt;span class=\"no-break\"&gt;{{A1}} dm&lt;/span&gt; de tela.</t>
  </si>
  <si>
    <t xml:space="preserve">Q1: Mín 1; Máx 20; Step: 1
Q2: Mín 10; Máx 99; Step: 1</t>
  </si>
  <si>
    <t xml:space="preserve">A1: {{Q1}}*100 + {{Q2}}</t>
  </si>
  <si>
    <t xml:space="preserve">¿Cuánta tela tiene Emilia?
Tiene &lt;span class=\"no-break\"&gt;{{A1}} dam&lt;/span&gt; y &lt;span class=\"no-break\"&gt;{{A2}} dm&lt;/span&gt; de tela.
Cloze math
A1 = {{Q1}}
A2 = {{Q2}}</t>
  </si>
  <si>
    <t xml:space="preserve">¿Qué pide el enunciado?
Los decímetros de tela que tiene Emilia.*
Los decámetros de tela que tiene Emilia.
Los metros de tela que tiene Emilia.</t>
  </si>
  <si>
    <t xml:space="preserve">Con esto en mente, completa el siguiente cálculo para obtener los decímetros de tela.
{{Q1}} dam y {{Q2}} dm = {{Q1}} dam × 100 + {{Q2}} dm = {{A1}} dm + {{Q2}} dm = {{A2}} dm
(Cloze math)
A1 = {{Q1}}*100
A2 = {{Q1}}*100 + {{Q2}}</t>
  </si>
  <si>
    <t xml:space="preserve">{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</si>
  <si>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 xml:space="preserve">Azucena tiene una pancarta de &lt;span class=\"no-break\"&gt;{{Q1}} m&lt;/span&gt; y &lt;span class=\"no-break\"&gt;{{Q2}} mm.&lt;/span&gt; ¿A cuántos milímetros equivale esta longitud?
La pancarta mide &lt;span class=\"no-break\"&gt;{{A1}} mm.&lt;/span&gt;</t>
  </si>
  <si>
    <t xml:space="preserve">Q1: Mín 1; Máx 9; Step: 1
Q2: Mín 100; Máx 999; Step: 1</t>
  </si>
  <si>
    <t xml:space="preserve">A1 = {{Q1}}*1000 + {{Q2}}</t>
  </si>
  <si>
    <t xml:space="preserve">¿Cuánto mide la pancarta?
La pancarta mide &lt;span class=\"no-break\"&gt;{{A1}} m&lt;/span&gt; y &lt;span class=\"no-break\"&gt;{{A2}} mm.&lt;/span&gt;
Cloze math
A1 = {{Q1}}
A2 = {{Q2}}</t>
  </si>
  <si>
    <t xml:space="preserve">¿Qué pide el enunciado?
Los milímetros que mide la pancarta.*
Los centímetros que mide la pancarta.
Los metros que mide la pancarta.</t>
  </si>
  <si>
    <t xml:space="preserve">Con esto en mente, completa el siguiente cálculo para obtener los milímetros de la pancarta.
{{Q1}} m y {{Q2}} mm = {{Q1}} m × 1 000 + {{Q2}} mm = {{A1}} mm + {{Q2}} mm = {{A2}} mm
(Cloze math)
A1 = {{Q1}}*1000
A2 = {{Q1}}*1000 + {{Q2}}</t>
  </si>
  <si>
    <t xml:space="preserve">{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</si>
  <si>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 xml:space="preserve">Lucas tiene una cuerda de &lt;span class=\"no-break\"&gt;{{Q1}} m&lt;/span&gt; y &lt;span class=\"no-break\"&gt;{{Q2}} cm&lt;/span&gt; de longitud. ¿Cuántos centímetros mide de largo?
La cuerda mide &lt;span class=\"no-break\"&gt;{{A1}} cm.&lt;/span&gt;</t>
  </si>
  <si>
    <t xml:space="preserve">Q1: Mín 1; Máx 20; Step: 1
Q2: Mín 1; Máx 99; Step: 1</t>
  </si>
  <si>
    <t xml:space="preserve">A1 = {{Q1}}*100 + {{Q2}}</t>
  </si>
  <si>
    <t xml:space="preserve">¿Cuánto mide la cuerda?
Mide {{A1}} m y {{A2}} cm.
(Cloze math)
A1 = {{Q1}}
A2 = {{Q2}}</t>
  </si>
  <si>
    <t xml:space="preserve">¿Qué pide el enunciado?
La longitud de la cuerda en centímetros.*
La longitud de la cuerda en metros.
La longitud de la cuerda en kilómetros.</t>
  </si>
  <si>
    <t xml:space="preserve">Con esto en mente, completa el siguiente cálculo para obtener los centímetros de cuerda.
{{Q1}} m y {{Q2}} cm = {{Q1}} m × 100 + {{Q2}} cm = {{A1}} cm + {{Q2}} cm = {{A2}} cm
(Cloze math)
A1 = {{Q1}}*100
A2 = {{Q1}}*100 + {{Q2}}</t>
  </si>
  <si>
    <t xml:space="preserve">{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</si>
  <si>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 xml:space="preserve">Se ha construido un rascacielos con una altura de {{T1}} m. ¿Cómo se expresaría en forma compleja?
El rascacielos mide {{A1}} hm y {{A2}} m.</t>
  </si>
  <si>
    <t xml:space="preserve">Q1: Mín 2;Máx 8; Step: 1
Q2: Mín 10;Máx 99; Step: 1</t>
  </si>
  <si>
    <t xml:space="preserve">A1 = {{Q1}}
A2 = {{Q2}}
T1 = {{Q1}}*100+{{Q2}}</t>
  </si>
  <si>
    <t xml:space="preserve">¿Cuánto mide el rascacielos?
Mide &lt;span class=\"no-break\"&gt;{{A3}} m.&lt;/span&gt;
(Cloze math)
{{A3}} = {{Q1}}*100+{{Q2}}</t>
  </si>
  <si>
    <t xml:space="preserve">¿Qué pide el enunciado?
La altura del rascacielos expresada en hectómetros y metros.*
La altura del rascacielos expresada en metros.
La altura del rascacielos expresada en hectómetros.</t>
  </si>
  <si>
    <t xml:space="preserve">Con esto en mente, completa el siguiente cálculo para obtener la altura del rascacielo.
{{T1}} m = {{A1}} m y {{Q2}} m = {{A2}} hm y {{A3}} m
(Cloze math)
A1 = {{Q1}}*100
A2 = {{Q1}}
A3 = {{Q2}}</t>
  </si>
  <si>
    <t xml:space="preserve">{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</si>
  <si>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 xml:space="preserve">En una ciudad se ha construido un nuevo tramo de carretera de &lt;span class=\"no-break\"&gt;{{T1}} m.&lt;/span&gt; ¿Cómo se expresaría esa distancia en forma compleja?
Se han construido &lt;span class=\"no-break\"&gt;{{A1}} km&lt;/span&gt; y &lt;span class=\"no-break\"&gt;{{A2}} m&lt;/span&gt; de carretera.</t>
  </si>
  <si>
    <t xml:space="preserve">Q1: Mín 1; Máx 9; Step: 1
Q2: Mín 10; Máx 999; Step: 1</t>
  </si>
  <si>
    <t xml:space="preserve">A1 = {{Q1}}
A2 = {{Q2}}
T1 = {{Q1}}*1000+{{Q2}}</t>
  </si>
  <si>
    <t xml:space="preserve">¿Cuánto mide el nuevo tramo de carretera?
Mide &lt;span class=\"no-break\"&gt;{{A2}} m.&lt;/span&gt;
(Cloze math)
A2 = {{Q1}}*1000+{{Q2}}</t>
  </si>
  <si>
    <t xml:space="preserve">¿Qué pide el enunciado?
La longitud del tramo de carretera expresada en kilómetros y metros.*
La longitud del tramo de carretera expresada en kilómetros.
La longitud del tramo de carretera expresada en hectómetros y metros.</t>
  </si>
  <si>
    <t xml:space="preserve">Con esto en mente, completa el siguiente cálculo para obtener la longitud del tramo de carretera.
{{T1}} m = {{A1}} m y {{Q2}} m = {{A2}} km y {{A3}} m
(Cloze math)
A1 = {{Q1}}*1000
A2 = {{Q1}}
A3 = {{Q2}}</t>
  </si>
  <si>
    <t xml:space="preserve">{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</si>
  <si>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 xml:space="preserve">M5-MyM-17b</t>
  </si>
  <si>
    <t xml:space="preserve">Ordena medidas de longitud dadas en forma simple y compleja</t>
  </si>
  <si>
    <t xml:space="preserve">Ordena las siguientes longitudes de mayor a menor.
{{T1}} m
{{T2}} dm
{{T3}} cm
{{T4}} dam</t>
  </si>
  <si>
    <t xml:space="preserve">Selecciona el resultado que cumpla las condiciones dadas.
{{Q1}} km y {{Q2}} m &lt; {{A1}} | {{A2}}| {{A3}}* m
{{Q3}} dm y {{Q4}} mm &gt; {{A4}}*| {{A5}} |{{A6}} mm
{{T5}} dam &lt; {{A7}} km y {{A8}} dam | {{A9}} km y {{A10}} dam *| {{A11}} km y {{A12}} dam</t>
  </si>
  <si>
    <t xml:space="preserve">Q1: Mín = 1; Máx = 9999; Step = 1
Q2: Mín = 1; Máx = 9999; Step = 1
Q3: Mín = 1; Máx = 9999; Step = 1
Q4: Mín = 1; Máx = 9999; Step = 1</t>
  </si>
  <si>
    <t xml:space="preserve">T1 = {{Q1}}/100
T2 = {{Q2}}/10
T3 = {{Q3}}
T4 = {{Q1}}/1000
Ordenar según valores de Q1-Q4.</t>
  </si>
  <si>
    <t xml:space="preserve">Transforma todas las medidas a la misma unidad.</t>
  </si>
  <si>
    <t xml:space="preserve">&lt;p&gt;Para ordenar estas medidas de mayor a menor, conviértelas todas a la misma unidad y después compáralas.&lt;/p&gt;
Imagen M5-MyM-1b-3
&lt;p&gt;{{T4}} dam = {{T4}} × 1 000 = {{Q4}} cm&lt;/p&gt;&lt;p&gt;{{T1}} m = {{T1}} × 100 = {{Q1}} cm&lt;/p&gt;&lt;p&gt;{{T2}} dm = {{T2}} × 10 = {{Q2}} cm&lt;/p&gt;&lt;p&gt;{{T3}} cm&lt;/p&gt;</t>
  </si>
  <si>
    <t xml:space="preserve">{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</si>
  <si>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 xml:space="preserve">Ordena de menor a mayor las siguientes medidas de longitud.
{{T11}} dm y {{T12}} cm
{{T21}} m y {{T22}} cm
{{T3}} dm
{{T4}} cm</t>
  </si>
  <si>
    <t xml:space="preserve">Q1: Mín = 100; Máx = 9999; Step = 1
Q2: Mín = 100; Máx = 9999; Step = 1
Q3: Mín = 100; Máx = 9999; Step = 1
Q4: Mín = 100; Máx = 9999; Step = 1</t>
  </si>
  <si>
    <t xml:space="preserve">T11 = math.floor({{Q1}}/10)
T12 = {{Q1}}-math.floor({{Q1}}/10)*10
T21 = math.floor({{Q2}}/100)
T22 = {{Q2}}-math.floor({{Q2}}/100)*100
T3 = {{Q3}}/10
T4 = {{Q4}}
Ordenar según los valores de Q1-Q4</t>
  </si>
  <si>
    <t xml:space="preserve">¿Qué pide el enunciado?
Ordenar de mayor a menor las medidas de longitud.
Ordenar de menor a mayor las medidas de longitud. *
(Single choice)</t>
  </si>
  <si>
    <t xml:space="preserve">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</si>
  <si>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</si>
  <si>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xml:space="preserve">{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</si>
  <si>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 xml:space="preserve">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</si>
  <si>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 xml:space="preserve">Q1: lista 1
Q2: Mín 1;Máx 9; Step: 2
Q3: Mín 1000;Máx 2000; Step: 200</t>
  </si>
  <si>
    <t xml:space="preserve">A1 = math.min({{Q1}}*1000+{{Q2}}*100, {{Q3}})</t>
  </si>
  <si>
    <t xml:space="preserve">¿Cuánto alambre necesita el granjero para cada cerco?
Necesita &lt;span class=\"no-break\"&gt;{{A2}} dam&lt;/span&gt; y &lt;span class=\"no-break\"&gt;{{A3}} m&lt;/span&gt; para el gallinero y &lt;span class=\"no-break\"&gt;{{A4}} cm&lt;/span&gt; para el corral de las ovejas.
[A2 = {{Q1}}
A3 = {{Q2}}
A4 = {{Q3}}]</t>
  </si>
  <si>
    <t xml:space="preserve">Según el enunciado, ¿qué hay que obtener?
La longitud del cerco más pequeño en centímetros.*
La longitud del cerco más grande en centímetros.
La longitud total de ambos cercos en centímetros.</t>
  </si>
  <si>
    <t xml:space="preserve">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</si>
  <si>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 xml:space="preserve">Como la longitud del gallinero está escrita en forma compleja, hay que convertirla en las unidades del corral de las ovejas. Completa este cálculo.
{{Q1}} dam y {{Q2}} m = {{Q1}} dam × 1 000 + {{Q2}} m × 100 = {{A5}} cm</t>
  </si>
  <si>
    <t xml:space="preserve">Por tanto, ¿cuál es la longitud de menor tamaño? ¿La del gallinero de {{T1}} cm o la del corral de {{Q3}} cm?
La longitud de menor tamaño mide {{A1}} cm.
[T1 = {{Q1}}*1000+{{Q2}}+100]</t>
  </si>
  <si>
    <t xml:space="preserve">{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</si>
  <si>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 xml:space="preserve">{{Q91}},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</si>
  <si>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 xml:space="preserve">Q1: Mín = 5010; Máx = 16000; Step = 20
Q2: Mín = 5000; Máx = 16000; Step = 10
Q3: Mín = 5000; Máx = 16000; Step = 10
Q91: Jorge, Felipe, Román
Q92: Catalina, Iria, Óliver
Q93: Eire, Carlota, Ayan</t>
  </si>
  <si>
    <t xml:space="preserve">T11 = math.floor({{Q1}}/100)
T12 = {{Q1}}/10-math.floor({{Q1}}/100)*10
T2 = {{Q2}}/10
Ordenar según los valores de Q1-Q4</t>
  </si>
  <si>
    <t xml:space="preserve">¿Qué pide el enunciado?
Ordenar de mayor a menor las longitudes de los hilos.*
Ordenar de menor a mayor las longitudes de los hilos.
(Single choice)</t>
  </si>
  <si>
    <t xml:space="preserve">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</si>
  <si>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</si>
  <si>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 xml:space="preserve">{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</si>
  <si>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 xml:space="preserve">Camila compró una comba de &lt;span class=\"no-break\"&gt;{{T1}} cm&lt;/span&gt; y su hermana, una de &lt;span class=\"no-break\"&gt;{{T21}} m&lt;/span&gt; y &lt;span class=\"no-break\"&gt;{{T22}} dm.&lt;/span&gt; ¿Cuántos decímetros mide la comba más corta?
La comba de menor longitud mide &lt;span class=\"no-break\"&gt;{{A1}} dm.&lt;/span&gt;</t>
  </si>
  <si>
    <t xml:space="preserve">Q1: Mín = 21; Máx = 41; Step = 2
Q2: Mín = 21; Máx = 41; Step = 2</t>
  </si>
  <si>
    <t xml:space="preserve">T1 = {{Q1}}*10
T21 = math.floor({{Q2}}/10)
T22 = {{Q2}}-math.floor({{Q2}}/10)*10
A1 = math.min({{Q1}}, {{Q2}})</t>
  </si>
  <si>
    <t xml:space="preserve">¿Cuánto mide cada comba?
La de Camila mide &lt;span class=\"no-break\"&gt;{{A1}} cm&lt;/span&gt; y la de su hermana, &lt;span class=\"no-break\"&gt;{{A2}} m&lt;/span&gt; y &lt;span class=\"no-break\"&gt;{{A3}} dm&lt;/span&gt;.
(Cloze math)
A2 = {{T1}}
A3 = {{T21}}
A4 = {{T22}}</t>
  </si>
  <si>
    <t xml:space="preserve">Según el enunciado, ¿qué hay que obtener?
La longitud de la comba más corta en decímetros.*
La longitud de la comba más larga en decímetros.
La longitud total de las dos combas en decímetros.</t>
  </si>
  <si>
    <t xml:space="preserve">Para comprobar cuál es la comba más corta, hay que convertir las dos longitudes en decímetros. ¿En qué tabla están las conversiones de unidades correctas?
Imagen M5-MyM-1b-3*
Imagen M5-MyM-1b-4
Imagen M5-MyM-1b-5</t>
  </si>
  <si>
    <t xml:space="preserve">Ahora completa estos cálculos para dejar las dos longitudes en decímetros.
La comba de Camila:
{{T1}} cm = {{T1}} : 10 = {{A5}} dm
La comba de su hermana:
{{T21}} m = {{T21}} × 10 = {{A6}} dm
{{T21}} m y {{T22}} dm = {{A7}} dm
(Cloze text)
A5 = {{Q1}}
A6 = math.floor({{Q2}}/10)*10
A7 = {{Q2}}</t>
  </si>
  <si>
    <t xml:space="preserve">Por tanto, ¿cuál es la comba de menor tamaño?
La comba de {{T3}} dm.*
La comba de {{T4}} dm.
(Single choice)
T3 = math.min({{Q1}}, {{Q2}})
T4 = math.max({{Q1}}, {{Q2}})</t>
  </si>
  <si>
    <t xml:space="preserve">{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</si>
  <si>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 xml:space="preserve">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</si>
  <si>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 xml:space="preserve">Q1: Mín = 601; Máx = 701; Step = 2
Q2: Mín = 600; Máx = 700; Step = 1
Q3: Mín = 601; Máx = 701; Step = 2</t>
  </si>
  <si>
    <t xml:space="preserve">T11 = math.floor({{Q1}}/100)
T12 = {{Q1}}-math.floor({{Q1}}/100)*100
T2 =  {{Q2}}/100
T31 = math.floor({{Q3}}/10)
T32 = {{Q3}}-math.floor({{Q3}}/10)*10</t>
  </si>
  <si>
    <t xml:space="preserve">¿Qué pide el enunciado?
Ordenar de menor a mayor la longitud de los saltos.
Ordenar de mayor a menor la longitud de los saltos.*
(Single choice)</t>
  </si>
  <si>
    <t xml:space="preserve">Ahora toma una de las tres medidas como ejemplo y conviértela a centímetros.
{{T11}} m = {{T11}} × 100 = {{A2}} cm
{{T11}} m y {{T12}} cm = {{A3}} cm
(Cloze Math)
A2 = math.floor({{Q1}}/100)*100
A3 = {{Q1}}</t>
  </si>
  <si>
    <t xml:space="preserve">Repitiendo los cálculos del paso anterior, ordena a las saltadoras de mayor a menor.
Carol: {{T11}} m y {{T12}} cm = {{Q1}} cm
Laura: {{T2}} m = {{Q2}} cm
Isabel: {{T31}} dm y {{T32}} cm = {{Q3}} cm
(Order list)</t>
  </si>
  <si>
    <t xml:space="preserve">{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</si>
  <si>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 xml:space="preserve">Un puente mide &lt;span class=\"no-break\"&gt;{{T1}} m&lt;/span&gt; de largo y otro, &lt;span class=\"no-break\"&gt;{{T21}} km&lt;/span&gt; y &lt;span class=\"no-break\"&gt;{{T22}} m.&lt;/span&gt; ¿Cuántos hectómetros mide el puente más largo?
El puente más largo mide &lt;span class=\"no-break\"&gt;{{A1}} hm.&lt;/span&gt;</t>
  </si>
  <si>
    <t xml:space="preserve">Q1: Mín = 600; Máx = 800; Step = 1
Q2: Mín = 600; Máx = 800; Step = 1</t>
  </si>
  <si>
    <t xml:space="preserve">T1 = {{Q1}}*10
T21 = math.floor({{Q2}}/100)
T22 = {{Q2}}*10-math.floor({{Q2}}/100)*1000
A1 = math.max({{Q1}}/10, {{Q2}}/10)</t>
  </si>
  <si>
    <t xml:space="preserve">¿Cuál es la longitud de cada puente?
El primer puente mide &lt;span class=\"no-break\"&gt;{{A2}} m&lt;/span&gt; y el segundo, &lt;span class=\"no-break\"&gt;{{A3}} km&lt;/span&gt; y &lt;span class=\"no-break\"&gt;{{A4}} m&lt;/span&gt;.
[A2 = {{T1}}
A3 = {{T21}}
A4 = {{T22}}]</t>
  </si>
  <si>
    <t xml:space="preserve">Según el enunciado, ¿qué hay que obtener?
La longitud del puente más largo en hectómetros.*
La longitud del puente más corto en hectómetros.
La longitud total de los dos puentes en hectómetros.</t>
  </si>
  <si>
    <t xml:space="preserve">Para comprobar cuál es el puente más largo, hay que convertir las longitudes en hectómetros. ¿En qué tabla están las conversiones de unidades correctas?
Imagen M5-MyM-1b-3*
Imagen M5-MyM-1b-4
Imagen M5-MyM-1b-5</t>
  </si>
  <si>
    <t xml:space="preserve">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</si>
  <si>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 xml:space="preserve">Por tanto, ¿cuál es el puente más largo?
El puente de {{T3}} hm.*
El puente de {{T4}} hm.
(Single choice)
T3 = math.max({{Q1}}/10, {{Q2}}/10)
T4 = math.min({{Q1}}/10, {{Q2}}/10)</t>
  </si>
  <si>
    <t xml:space="preserve">{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</si>
  <si>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 xml:space="preserve">M5-MyM-2a</t>
  </si>
  <si>
    <t xml:space="preserve">Elige la unidad más adecuada para la expresión de una medida de masa</t>
  </si>
  <si>
    <t xml:space="preserve">Elige la unidad más adecuada para expresar la masa de los siguientes elementos.
{{Q1}}: {{A1}}
{{Q2}}: {{A2}}
{{Q3}}: {{A3}}</t>
  </si>
  <si>
    <t xml:space="preserve">Q1 = "Armario", "Mesa", "Ordenador"
Q2 = "Libro", "Tableta de chocolate", "Bolsa de caramelos"
Q3 = "Grano de arroz", "Gota de agua", "Hoja de un árbol"</t>
  </si>
  <si>
    <t xml:space="preserve">A1: kg
A2: g
A3: mg</t>
  </si>
  <si>
    <t xml:space="preserve">1 kg = 1 000 g y 1 g = 1 000 mg</t>
  </si>
  <si>
    <t xml:space="preserve">&lt;p&gt;1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</si>
  <si>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 xml:space="preserve">{"id":"M5-MyM-2a-I-1","stimulus":"&lt;p&gt;Escolha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</si>
  <si>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 xml:space="preserve">Escribe, en su forma abreviada, en cuál de estas unidades de masa (kilogramos, gramos y miligramos) se expresan mejor los siguientes animales.
{{Q1}}: {{A1}}
{{Q2}}: {{A2}}
{{Q3}}: {{A3}}</t>
  </si>
  <si>
    <t xml:space="preserve">Q1 = "Hormiga", "Abeja", "Mariposa"
Q2 = "Elefante", "Rinoceronte", "Caballo"
Q3 = "Pez de acuario", "Hámster", "Periquito"</t>
  </si>
  <si>
    <t xml:space="preserve">A1: mg
A2: kg
A3: g</t>
  </si>
  <si>
    <t xml:space="preserve">&lt;p&gt;1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</si>
  <si>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 xml:space="preserve">{"id":"M5-MyM-2a-E-1","stimulus":"&lt;p&gt;Escreva,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</si>
  <si>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 xml:space="preserve">Escribe, en su forma abreviada, en cuál de estas unidades de masa (kilogramos, gramos y miligramos) se expresan mejor los siguientes animales.
{{Q3}}: {{A3}}
{{Q2}}: {{A2}}
{{Q1}}: {{A1}}</t>
  </si>
  <si>
    <t xml:space="preserve">&lt;p&gt;1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</si>
  <si>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 xml:space="preserve">{"id":"M5-MyM-2a-E-2","stimulus":"&lt;p&gt;Escreva,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</si>
  <si>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 xml:space="preserve">M5-MyM-27a</t>
  </si>
  <si>
    <t xml:space="preserve">Calcula conversiones de unidades de masa (números de hasta 4 cifras entera y 2 decimales)</t>
  </si>
  <si>
    <t xml:space="preserve">Selecciona la conversión de unidades correcta.
{{Q1}} kg = {{grupo1}} dm
{{Q2}} g = {{grupo2}} cg
{{Q3}} mg = {{grupo3}} dg</t>
  </si>
  <si>
    <t xml:space="preserve">Q1: Mín = 10; Máx = 99; Step = 0.1
Q2: Mín = 100; Máx = 999; Step = 1
Q3: Mín = 100; Máx = 900; Step = 10</t>
  </si>
  <si>
    <t xml:space="preserve">grupo 1: A1*|A2|A3
A1 = {{Q1}}*10000
A2 = {{Q1}}*1000
A3 = {{Q1}}*100
grupo 2: A4*|A5|A6
A4 = {{Q2}}*100
A5 = {{Q2}}*10
A6 = {{Q2}}*1000
grupo 3: A7*|A8|A9
A7 = {{Q3}}/100
A8 = {{Q3}}/10
A9 = {{Q3}}*100</t>
  </si>
  <si>
    <t xml:space="preserve">Imagen M5-MyM-2b-1</t>
  </si>
  <si>
    <t xml:space="preserve">Imagen M5-MyM-2b-1
- Si falla A1:
&lt;p&gt;{{Q1}} kg = {{Q1}} × 10 000 = {{T1}} dg&lt;/p&gt;
- Si falla A2:
&lt;p&gt;{{Q2}} g = {{Q2}} × 100 = {{T2}} cg&lt;/p&gt;
- Si falla A3:
&lt;p&gt;{{Q3}} mg = {{Q3}} : 100 = {{T3}} dg&lt;/p&gt;</t>
  </si>
  <si>
    <t xml:space="preserve">T1 = {{Q1}}*10000
T2 = {{Q2}}*100
T3 = {{Q3}}/100</t>
  </si>
  <si>
    <t xml:space="preserve">{"id":"M5-MyM-27a-I-1","stimulus":"&lt;p&gt;Selecione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</si>
  <si>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 xml:space="preserve">Selecciona la conversión de unidades correcta.
{{Q1}} dg = {{grupo1}} hg
{{Q2}} g = {{grupo2}} dag
{{Q3}} dag = {{grupo3}} dg</t>
  </si>
  <si>
    <t xml:space="preserve">Q1: Mín = 1000; Máx = 9900; Step = 10
Q2: Mín = 10; Máx = 99; Step = 0.1
Q3: Mín = 10; Máx = 99; Step = 0.1</t>
  </si>
  <si>
    <t xml:space="preserve">grupo 1: A1*|A2|A3
A1 = {{Q1}}/1000
A2 = {{Q1}}/100
A3 = {{Q1}}*10
grupo 2: A4*|A5|A6
A4 = {{Q2}}/10
A5 = {{Q2}}*10
A6 = {{Q2}}/100
grupo 3: A7*|A8|A9
A7 = {{Q3}}*100
A8 = {{Q3}}*10
A9 = {{Q3}}/100</t>
  </si>
  <si>
    <t xml:space="preserve">Imagen M5-MyM-2b-1
- Si falla A1:
&lt;p&gt;{{Q1}} dg = {{Q1}} : 1 000 = {{T1}} hg&lt;/p&gt;
- Si falla A2:
&lt;p&gt;{{Q2}} g = {{Q2}} : 10 = {{T2}} dag&lt;/p&gt;
- Si falla A3:
&lt;p&gt;{{Q3}} dag = {{Q3}} × 100 = {{T3}} dg&lt;/p&gt;</t>
  </si>
  <si>
    <t xml:space="preserve">T1 = Lemonlib.round({{Q1}}/1000, 2)
T2 = Lemonlib.round({{Q2}}/10, 2)
T3 = Lemonlib.round({{Q3}}*100, 2)</t>
  </si>
  <si>
    <t xml:space="preserve">{"id":"M5-MyM-27a-I-2","stimulus":"&lt;p&gt;Selecione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</si>
  <si>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 xml:space="preserve">Expresa las siguientes cantidades en la unidad de masa indicada.
{{Q1}} g = {{A1}} mg
{{Q2}} dg = {{A2}} kg</t>
  </si>
  <si>
    <t xml:space="preserve">Q1: Mín 0.01;Máx 9.99; Step: 0.01
Q2: Mín 100;Máx 9900; Step: 100</t>
  </si>
  <si>
    <t xml:space="preserve">A1: {{Q1}}*1000
A2: {{Q2}}/10000</t>
  </si>
  <si>
    <t xml:space="preserve">Imagen M5-MyM-2b-1
- Si falla A1: 
&lt;p&gt;{{Q1}} g = {{Q1}} × 1 000 = {{A1}} mg&lt;/p&gt;
- Si falla A2:
&lt;p&gt;{{Q2}} dg = {{Q2}} : 10 000 = {{A2}} kg</t>
  </si>
  <si>
    <t xml:space="preserve">{"id":"M5-MyM-27a-E-1","stimulus":"&lt;p&gt;Expresse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</si>
  <si>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 xml:space="preserve">Expresa las siguientes cantidades en la unidad de masa indicada.
{{Q1}} hg = {{A1}} g
{{Q2}} dag = {{A2}} cg</t>
  </si>
  <si>
    <t xml:space="preserve">Q1: Mín 10;Máx 99.9; Step: 0.1
Q2: Mín 0.01;Máx 9.99; Step: 0.01</t>
  </si>
  <si>
    <t xml:space="preserve">A1: {{Q1}}*100
A2: {{Q2}}*1000</t>
  </si>
  <si>
    <t xml:space="preserve">Imagen M5-MyM-2b-1
- Si falla A1:
&lt;p&gt;{{Q1}} hg = {{Q1}}  × 100 = {{A1}} g&lt;/p&gt;
- Si falla A2:
&lt;p&gt;{{Q2}} dag = {{Q2}} × 1 000 = {{A2}} cg&lt;/p&gt;</t>
  </si>
  <si>
    <t xml:space="preserve">{"id":"M5-MyM-27a-E-2","stimulus":"&lt;p&gt;Expresse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</si>
  <si>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 xml:space="preserve">Expresa las siguientes cantidades en la unidad de masa indicada.
{{Q1}} g = {{A1}} cg
{{Q2}} g = {{A2}} kg</t>
  </si>
  <si>
    <t xml:space="preserve">Q1: Mín 0.001;Máx 0.999; Step: 0.001
Q2: Mín 100;Máx 9900; Step: 100</t>
  </si>
  <si>
    <t xml:space="preserve">A1: {{Q1}}*100
A2:{{Q2}}/1000</t>
  </si>
  <si>
    <t xml:space="preserve">Imagen M5-MyM-2b-1
- Si falla A1:
&lt;p&gt;{{Q1}} g = {{Q1}} × 100 = {{A1}} cg&lt;/p&gt;
- Si falla A2:
&lt;p&gt;{{Q2}} g = {{Q2}} : 1 000 = {{A2}} kg&lt;/p&gt;
</t>
  </si>
  <si>
    <t xml:space="preserve">{"id":"M5-MyM-27a-E-3","stimulus":"&lt;p&gt;Expresse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</si>
  <si>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 xml:space="preserve">Nicolás ha comprado &lt;span class=\"no-break\"&gt;{{Q1}} kg&lt;/span&gt; de albaricoque para hacer mermelada. ¿Cómo se expresaría esta cantidad en gramos?
Nicolás ha comprado &lt;span class=\"no-break\"&gt;{{A1}} g&lt;/span&gt; de albaricoque.</t>
  </si>
  <si>
    <t xml:space="preserve">Q1: Mín 1;Máx 10; Step: 0.01</t>
  </si>
  <si>
    <t xml:space="preserve">A1: {{Q1}}*1000
</t>
  </si>
  <si>
    <t xml:space="preserve">¿Cuántos kilogramos de albaricoques ha comprado Nicolás?
Nicolás ha comprado &lt;span class=\"no-break\"&gt;{{A2}} kg&lt;/span&gt; de albaricoques.
[{{A2}}:{{Q1}}]</t>
  </si>
  <si>
    <t xml:space="preserve">¿Qué pide el enunciado?
Convertir los kilogramos en gramos.*
Convertir los gramos en kilogramos.
Convertir los kilogramos en miligramos.</t>
  </si>
  <si>
    <t xml:space="preserve">¿En qué tabla están las conversiones de unidades correctas?
M5-MyM-2b-1*
M5-MyM-2b-2
M5-MyM-2b-3
(Single choice)</t>
  </si>
  <si>
    <t xml:space="preserve">Realiza la siguiente operación para obtener los gramos de albaricoques.
{{Q1}} kg = {{Q1}} × 1 000 = {{A1}} g
(Cloze math)
{{A3}}: {{Q1}}*1000</t>
  </si>
  <si>
    <t xml:space="preserve">{"id":"M5-MyM-27a-A-1","seed":{"parameters":[{"name":"Q1","label":null,"min":1.01,"max":9.99,"step":0.01}],"uniques":true},"scaffolding":[{"id":"step-0","stimulus":"&lt;p&gt;Nicolás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</si>
  <si>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 xml:space="preserve">Un elefante pesa {{Q1}} toneladas. ¿A cuantós hectogramos equivale esa cantidad?
Equivale a &lt;span class=\"no-break\"&gt;{{A1}} hg.&lt;/span&gt;</t>
  </si>
  <si>
    <t xml:space="preserve">Q1: Mín 3;Máx 6; Step: 0.1</t>
  </si>
  <si>
    <t xml:space="preserve">A1 = {{Q1}}*10000</t>
  </si>
  <si>
    <t xml:space="preserve">¿Cuántas toneladas pesa el elefante?
El elefante pesa &lt;span class=\"no-break\"&gt;{{A2}} toneladas.&lt;/span&gt;
[{{A2}} = {{Q1}}]</t>
  </si>
  <si>
    <t xml:space="preserve">¿Qué pide el enunciado?
Convertir las toneladas en hectogramos.*
Convertir los hectogramos en toneladas.
Convertir las toneladas en kilogramos.</t>
  </si>
  <si>
    <t xml:space="preserve">¿Cuál de estas equivalencias de toneladas y kilogramos es correcta?
1 t = 1 000 kg*
1 t = 10 kg
1 t = 100 kg</t>
  </si>
  <si>
    <t xml:space="preserve">Realiza la siguiente operación para obtener los hectogramos del elefante.
{{Q1}} t = {{Q1}} × 10 000 = {{A1}} hg
(Cloze math)
A1 = {{Q1}}*10000</t>
  </si>
  <si>
    <t xml:space="preserve">{"id":"M5-MyM-27a-A-2","seed":{"parameters":[{"name":"Q1","label":null,"min":3,"max":6,"step":0.1}],"uniques":true},"scaffolding":[{"id":"step-0","stimulus":"&lt;p&gt;Um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</si>
  <si>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 xml:space="preserve">Una pastelería ha encargado &lt;span class=\"no-break\"&gt;{{Q1}} dag&lt;/span&gt; de harina. ¿Cuántos kilogramos son?
Ha pedido &lt;span class=\"no-break\"&gt;{{A1}} kg&lt;/span&gt; de harina.</t>
  </si>
  <si>
    <t xml:space="preserve">Q1: Mín 1000;Máx 9999; Step: 1</t>
  </si>
  <si>
    <t xml:space="preserve">¿Cuántos decagramos de harina ha encargado la pastelería?
Ha encargado &lt;span class=\"no-break\"&gt;{{A2}} dag.&lt;/span&gt;
[{{A2}}:{{Q1}}]</t>
  </si>
  <si>
    <t xml:space="preserve">¿Qué pide el enunciado?
Convertir los decagramos en kilogramos.*
Convertir los kilogramos en decagramos.
Convertir los gramos en kilogramos.</t>
  </si>
  <si>
    <t xml:space="preserve">Realiza la siguiente operación para obtener los kilogramos de harina.
{{Q1}} dag = {{Q1}} : 100 = {{A1}} kg
(Cloze math)
A1 = {{Q1}}/100</t>
  </si>
  <si>
    <t xml:space="preserve">{"id":"M5-MyM-27a-A-3","seed":{"parameters":[{"name":"Q1","label":null,"min":1000,"max":9999,"step":1}],"uniques":true},"scaffolding":[{"id":"step-0","stimulus":"&lt;p&gt;Uma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</si>
  <si>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 xml:space="preserve">Raquel ha comprado &lt;span class=\"no-break\"&gt;{{Q1}} cg&lt;/span&gt; de canela. ¿A cuántos decagramos equivalen?
Raquel ha comprado &lt;span class=\"no-break\"&gt;{{A1}} dag.&lt;/span&gt;</t>
  </si>
  <si>
    <t xml:space="preserve">Q1: Mín 100;Máx 999; Step: 1</t>
  </si>
  <si>
    <t xml:space="preserve">¿Cuántos centigramos de canela ha comprado Raquel?
Ha comprado &lt;span class=\"no-break\"&gt;{{A2}} cg.&lt;/span&gt;
[{{A2}}:{{Q1}}]</t>
  </si>
  <si>
    <t xml:space="preserve">¿Qué pide el enunciado?
Convertir los centigramos en decagramos.*
Convertir los decagramos en centigramos .
Convertir los centigramos en miligramos.</t>
  </si>
  <si>
    <t xml:space="preserve">Realiza la siguiente operación para obtener los decagramos de canela.
{{Q1}} cg = {{Q1}} : 1 000 = {{A1}} dag
(Cloze math)
A1 = {{Q1}}/1000</t>
  </si>
  <si>
    <t xml:space="preserve">{"id":"M5-MyM-27a-A-4","seed":{"parameters":[{"name":"Q1","label":null,"min":100,"max":999,"step":1}],"uniques":true},"scaffolding":[{"id":"step-0","stimulus":"&lt;p&gt;Raquel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</si>
  <si>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 xml:space="preserve">Sonia ha comprado &lt;span class=\"no-break\"&gt;{{Q1}} dag&lt;/span&gt; de abono para sus plantas. ¿Cuántos hectogramos son?
Ha comprado &lt;span class=\"no-break\"&gt;{{A1}} hg&lt;/span&gt; de abono.</t>
  </si>
  <si>
    <t xml:space="preserve">Q1: Mín 500;Máx 5500; Step: 1</t>
  </si>
  <si>
    <t xml:space="preserve">¿Cuántos decagramos de abono ha comprado Sonia?
Ha comprado &lt;span class=\"no-break\"&gt;{{A2}} dag.&lt;/span&gt;
[{{A2}}:{{Q1}}]</t>
  </si>
  <si>
    <t xml:space="preserve">¿Qué pide el enunciado?
Convertir los decagramos en hectogramos.*
Convertir los hectogramos en decagramos.
Convertir los gramos en hectogramos.</t>
  </si>
  <si>
    <t xml:space="preserve">Realiza la siguiente operación para obtener los hectogramos de abono.
{{Q1}} dag = {{Q1}} : 10 = {{A1}} hg
(Cloze math)
A1 = {{Q1}}/10</t>
  </si>
  <si>
    <t xml:space="preserve">{"id":"M5-MyM-27a-A-5","seed":{"parameters":[{"name":"Q1","label":null,"min":500,"max":5500,"step":1}],"uniques":true},"scaffolding":[{"id":"step-0","stimulus":"&lt;p&gt;Sonia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</si>
  <si>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 xml:space="preserve">M5-MyM-28a</t>
  </si>
  <si>
    <t xml:space="preserve">Ordena medidas de masa con números de hasta 4 cifras y 2 decimales</t>
  </si>
  <si>
    <t xml:space="preserve">Ordena de mayor a menor las siguientes medidas de masa.
{{Q1}} {{Q9}}
{{Q2}} {{Q9}}
{{Q3}} {{Q9}}
{{Q4}} {{Q9}}</t>
  </si>
  <si>
    <t xml:space="preserve">Q1: Mín 1;Máx 100; Step: 1
Q2: Mín 1;Máx 100; Step: 1
Q3: Mín 1;Máx 100; Step: 1
Q4: Mín 1;Máx 100; Step: 1
Q9 Lista: dg, cg, g, dag, hg, kg</t>
  </si>
  <si>
    <t xml:space="preserve">A1 = {{Q1}}
A2 = {{Q2}}
A3 = {{Q3}}
A4 = {{Q4}}</t>
  </si>
  <si>
    <t xml:space="preserve">&lt;p&gt;Para comparar medidas de masa, estas tienen que estar expresadas en la misma unidad. Después, se comparan sus cifras empezando por la izquierda. Por ejemplo, 50 {{Q9}} es mayor que 40 {{Q9}}.&lt;/p&gt;</t>
  </si>
  <si>
    <t xml:space="preserve">{"id":"M5-MyM-28a-I-1","stimulus":"&lt;p&gt;Arraste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</si>
  <si>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 xml:space="preserve">Ordena de mayor a menor las siguientes medidas de masa.
{{T1}} cg
{{T2}} dg
{{T3}} g
{{T4}} dag</t>
  </si>
  <si>
    <t xml:space="preserve">Q1: Mín 1;Máx 100; Step: 0.1
Q2: Mín 1;Máx 100; Step: 0.1
Q3: Mín 1;Máx 100; Step: 0.1
Q4: Mín 1;Máx 100; Step: 0.1</t>
  </si>
  <si>
    <t xml:space="preserve">T1 = {{Q1}}*100
T2 = {{Q2}}*10
T3 = {{Q3}}
T4 = {{Q4}}/10
A1 = {{Q1}}
A2 = {{Q2}}
A3 = {{Q3}}
A4 = {{Q4}}</t>
  </si>
  <si>
    <t xml:space="preserve">¿Qué pide el enunciado?
Ordenar las medidas de masa de mayor a menor.*
Ordenar las medidas de masa de menor a mayor.
Averiguar la medida de masa de mayor peso.
Averiguar la medida de masa de menor peso.
[single choice]</t>
  </si>
  <si>
    <t xml:space="preserve">Para ordenar las distintas medidas, hay que expresarlas en la misma unidad. ¿En qué tabla están las conversiones de unidades correctas?
Imagen M5-MyM-2b-1*
Imagen M5-MyM-2b-2
Imagen M5-MyM-2b-3
(Single choice)</t>
  </si>
  <si>
    <t xml:space="preserve">Con la ayuda de la anterior tabla de conversiones, convierte todas las cantidades a gramos.
{{T1}} cg = {{T1}} : 100 = {{A1}} g
{{T2}} dg = {{T2}} : 10 = {{A2}} g 
{{Q3}} g
{{T4}} dag = {{T4}} × 10 = {{A4}} g 
[cloze with math]
T1 = {{Q1}}*100
T2 = {{Q2}}*10
T4 = {{Q4}}/10
[Respuesta: A1={{Q1}}]
[Respuesta: A2={{Q2}}]
[Respuesta: A4={{Q4}}]</t>
  </si>
  <si>
    <t xml:space="preserve">Con los resultados anteriores, ordena las medidas de masa de mayor a menor.
{{T1}} cg = {{Q1}} g 
{{T2}} dg = {{Q2}} g
{{Q3}} g
{{T4}} dag = {{Q4}} g
[order list]
T1 = {{Q1}}*100
T2 = {{Q2}}*10
T4 = {{Q4}}/10</t>
  </si>
  <si>
    <t xml:space="preserve">{"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</si>
  <si>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 xml:space="preserve">A un museo acaban de llegar dos fósiles de trilobites. Uno pesa &lt;span class=\"no-break\"&gt;{{T1}} dag&lt;/span&gt; y el otro, &lt;span class=\"no-break\"&gt;{{T2}} dg.&lt;/span&gt; ¿Cuántos gramos pesa el más ligero de los dos?
El fósil de menor masa pesa &lt;span class=\"no-break\"&gt;{{A1}} g.&lt;/span&gt;</t>
  </si>
  <si>
    <t xml:space="preserve">Mauricio tiene un perro que pesa {{Q1}} dag Y Micky tiene un gato que pesa {{Q2}} g. ¿Cuántos decigramos pesa el animal de menor masa?
El animal de menor masa tiene {{A1}} dag.</t>
  </si>
  <si>
    <t xml:space="preserve">Q1: Mín 100;Máx 999 ; Step: 0.1
Q2: Mín 100;Máx 999; Step: 0.1</t>
  </si>
  <si>
    <t xml:space="preserve">T1 = {{Q1}}/10
T2 = {{Q2}}*10
A1 = math.min({{Q1}}, {{Q2}})</t>
  </si>
  <si>
    <t xml:space="preserve">¿Cuánto pesan los fósiles de trilobites?
El primero pesa {{T1}} dag.
El segundo pesa {{T2}} dg.</t>
  </si>
  <si>
    <t xml:space="preserve">¿Qué pide el enunciado?
Indicar cuántos gramos pesa el fósil más ligero. *
Indicar cuántos gramos pesa el fósil más pesado.
Indicar cuántos gramos pesan los fósiles juntos.
[single choice]</t>
  </si>
  <si>
    <t xml:space="preserve">Con la ayuda de la anterior tabla de conversiones, calcula los gramos que pesa cada fósil.
{{T1}} dag = {{T1}} × 10 = {{A2}} g
{{T2}} dg = {{T2}} : 10 = {{A3}} g
[cloze with math]
A2 = Q1
A3 = Q2</t>
  </si>
  <si>
    <t xml:space="preserve">Selecciona por tanto cuál es el fósil más ligero.
El trilobite de {{T3}} g
El trilobite de {{T4}} g*
(single choice) 
T3 = math.max({{Q1}}, {{Q2}})
T4 = math.min({{Q1}}, {{Q2}})</t>
  </si>
  <si>
    <t xml:space="preserve">{"id":"M5-MyM-28a-A-1","seed":{"parameters":[{"name":"Q1","label":null,"min":100,"max":999,"step":0.1},{"name":"Q2","label":null,"min":100,"max":999,"step":1}],"uniques":true},"scaffolding":[{"id":"step-0","stimulus":"&lt;p&gt;Em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</si>
  <si>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 xml:space="preserve">El padre de Mariano tiene una camioneta que pesa {{T1}} toneladas y su tío, un coche que pesa &lt;span class=\"no-break\"&gt;{{T2}} hg.&lt;/span&gt; ¿Cuántos kilogramos pesa el vehículo de mayor masa?
El vehículo de mayor masa pesa &lt;span class=\"no-break\"&gt;{{A1}} kg.&lt;/span&gt;</t>
  </si>
  <si>
    <t xml:space="preserve">Q1: Mín = 2000; Máx = 5000; Step = 100.
Q2: Mín = 2000; Máx = 5000; Step = 10.</t>
  </si>
  <si>
    <t xml:space="preserve">T1 = {{Q1}}/1000
T2 = {{Q2}}*10
A1 = math.max({{Q1}}, {{Q2}})</t>
  </si>
  <si>
    <t xml:space="preserve">¿Cuánto pesan los vehículos?
La camioneta pesa {{T1}} toneladas.
El coche pesa {{T2}} hg.</t>
  </si>
  <si>
    <t xml:space="preserve">¿Qué pide el enunciado?
Indicar cuántos kilogramos pesa el vehículo de mayor masa. *
Indicar cuántos kilogramos pesa el vehículo de menor masa.
Indicar cuántos gramos pesa el vehículo de menor masa.
[single choice]</t>
  </si>
  <si>
    <t xml:space="preserve">Con la ayuda de la anterior tabla de conversiones, calcula los kilogramos que pesa cada vehículo.
{{T1}} toneladas = {{T1}} × 1 000 = {{A2}} kg
{{T2}} hg = {{T2}} : 10 = {{A3}} kg
[cloze with math]
A2 = {{Q1}}
A3 = {{Q2}}</t>
  </si>
  <si>
    <t xml:space="preserve">Selecciona, por tanto, cuál es el vehículo más pesado.
La camioneta de {{T3}} kg*
El coche de {{T4}} kg
(single choice) 
T3 = math.max({{Q1}}, {{Q2}})
T4 = math.min({{Q1}}, {{Q2}})</t>
  </si>
  <si>
    <t xml:space="preserve">{"id":"M5-MyM-28a-A-2","seed":{"parameters":[{"name":"Q1","label":null,"min":2000,"max":5000,"step":100},{"name":"Q2","label":null,"min":2000,"max":5000,"step":10}],"uniques":true},"scaffolding":[{"id":"step-0","stimulus":"&lt;p&gt;O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</si>
  <si>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 xml:space="preserve">Rodrigo está cocinando una gran lasaña y necesita comprar un gran trozo de queso. Ordena de mayor a menor las siguientes opciones.
{{T1}} kg de {{Qa}}
{{T2}} hg de {{Qb}}
{{T3}} dag de {{Qc}}
{{Q4}} g de {{Qd}}</t>
  </si>
  <si>
    <t xml:space="preserve">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</si>
  <si>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 xml:space="preserve">T1 = {{Q1}}/1000
T2 = {{Q2}}/100
T3 = {{Q3}}/10</t>
  </si>
  <si>
    <t xml:space="preserve">¿Qué pide el enunciado?
Ordenar de mayor a menor las masas de los quesos.*
Ordenar de menor a mayor las masas de los quesos.
Seleccionar el queso de menor masa.
Seleccionar el queso de mayor masa.</t>
  </si>
  <si>
    <t xml:space="preserve">Con la ayuda de la anterior tabla de conversiones, convierte todas las cantidades a gramos.
{{T1}} kg = {{T1}} × 1 000 = {{A1}} g de {{Qa}}
{{T2}} hg = {{T2}} × 100 = {{A2}} g de {{Qb}}
{{T3}} dag = {{T3}} × 10 = {{A3}} g de {{Qc}}
{{Q4}} g de {{Qd}}
[Cloze with math]
A1 = Q1
A2 = Q2
A3 = Q3</t>
  </si>
  <si>
    <t xml:space="preserve">Con los resultados anteriores, ordena las masas de los quesos de mayor a menor.
{{T1}} kg × 1 000 = {{A1}} g de {{Qa}}
{{T2}} hg × 100 = {{A2}} g de {{Qb}}
{{T3}} dag × 10 = {{A3}} g de {{Qc}}
{{Q4}} g de {{Qd}}</t>
  </si>
  <si>
    <t xml:space="preserve">{"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</si>
  <si>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 xml:space="preserve">Alejandro ha comprado las siguientes cantidades de fruta. Ordénalas de menor a mayor masa.
{{T1}} kg de picotas
{{T2}} hg de frambuesas
{{T3}} dag de uvas</t>
  </si>
  <si>
    <t xml:space="preserve">Q1: Mín 1;Máx 2; Step: 0.1
Q2: Mín 1;Máx 2; Step: 0.1
Q3: Mín 1;Máx 2; Step: 0.1</t>
  </si>
  <si>
    <t xml:space="preserve">{{T1}} = {{Q1}}
{{T2}} = {{Q2}}*10
{{T3}} = {{Q3}}*100</t>
  </si>
  <si>
    <t xml:space="preserve">¿Qué pide el enunciado?
Ordenar de menor a mayor las masas de las frutas.*
Ordenar de mayor a menor las masas de las frutas.
Seleccionar qué fruta compró en menor cantidad.</t>
  </si>
  <si>
    <t xml:space="preserve">Con la ayuda de la anterior tabla de conversiones, convierte todas las cantidades a kilogramos.
{{T1}} kg
{{T2}} hg = {{T2}} : 10 = {{A2}} kg
{{T3}} dag = {{T3}} : 100 = {{A2}} kg
[Cloze with math]
A2 = Q2
A3 = Q3</t>
  </si>
  <si>
    <t xml:space="preserve">Con los resultados anteriores, ordena la masa de las frutas de menor a mayor.
{{T1}} kg de picotas
{{T2}} hg de frambuesas = {{A2}} kg
{{T3}} dag de uvas = {{A3}} kg</t>
  </si>
  <si>
    <t xml:space="preserve">{"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</si>
  <si>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 xml:space="preserve">Juan Pablo ha comprado una bolsa con &lt;span class=\"no-break\"&gt;{{T1}} dg&lt;/span&gt; de caramelos y Vera, una con &lt;span class=\"no-break\"&gt;{{T2}} dag.&lt;/span&gt; ¿Cuántos gramos tiene la bolsa que pesa más?
La bolsa que pesa más tiene &lt;span class=\"no-break\"&gt;{{A1}} g.&lt;/span&gt;</t>
  </si>
  <si>
    <t xml:space="preserve">Q1: Mín 500;Máx 750; Step: 1
Q1: Mín 500;Máx 750; Step: 1</t>
  </si>
  <si>
    <t xml:space="preserve">T1 = {{Q1}}*10
T2 = {{Q2}}/10
A1 = math.max({{Q1}}, {{Q2}})</t>
  </si>
  <si>
    <t xml:space="preserve">¿Cuánto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</si>
  <si>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</si>
  <si>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 xml:space="preserve">Con la ayuda de la anterior tabla de conversiones, calcula los gramos que pesa cada bolsa.
{{T1}} dg = {{T1}} : 10 = {{A2}} g
{{T2}} dag = {{T2}} × 10 = {{A3}} g
[Cloze with math]
A3 = {{Q1}}
A3 = {{Q2}}</t>
  </si>
  <si>
    <t xml:space="preserve">Selecciona, por tanto, cuál es la bolsa más pesada.
La bolsa de {{T3}} g*
La bolsa de {{T4}} g
(single choice) 
T3 = math.max({{Q1}}, {{Q2}})
T4 = math.min({{Q1}}, {{Q2}})</t>
  </si>
  <si>
    <t xml:space="preserve">{"id":"M5-MyM-28a-A-5","seed":{"parameters":[{"name":"Q1","label":null,"min":500,"max":750,"step":1},{"name":"Q2","label":null,"min":500,"max":750,"step":1}],"uniques":true},"scaffolding":[{"id":"step-0","stimulus":"&lt;p&gt;Paulo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</si>
  <si>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 xml:space="preserve">M5-MyM-18a</t>
  </si>
  <si>
    <t xml:space="preserve">Expresa en forma simple una medición de masa dada en forma compleja y viceversa con números de hasta 4 cifras y 2 decimales </t>
  </si>
  <si>
    <t xml:space="preserve">Señala cuáles de las siguientes equivalencias son correctas.
{{A1}} g = {{Q1}} g y {{Q2}} cg *
{{Q3}} dag y {{Q4}} g = {{T2}} g *
{{T3}} kg = {{Q5}} kg y {{Q6}} g
{{T4}} mg = {{Q7}} g y {{Q8}} mg
{{Q9}} g y {{Q10}} cg = {{T5}} g
{{Q11}} hg y {{Q12}} dg = {{T6}} dg
(Se ven 3 opciones, 1 correcta)</t>
  </si>
  <si>
    <t xml:space="preserve">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</si>
  <si>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 xml:space="preserve">T1: {{Q1}}+ {{Q2}}/100
T2: {{Q3}}*10 + {{Q4}}
T3: {{Q5}}*100 + {{Q6}}
T4: {{Q7}}*100 + {{Q8}}
T5: {{Q9}} + {{Q10}}/10
T6: {{Q11}}*10000 + {{Q12}}</t>
  </si>
  <si>
    <t xml:space="preserve">Imagen: M5-MyM-2b-1</t>
  </si>
  <si>
    <t xml:space="preserve">Imagen: M5-MyM-2b-1
-Si falla {{A3}}:
{{T3}} kg = {{T7}} g + {{Q6}} g = {{T14}} kg y {{Q6}} g
-Si falla {{A4}}:
{{T4}} mg = {{T8}} mg + {{Q8}} mg = {{T13}} g y {{Q8}} mg
-Si falla {{A5}}:
{{Q9}} g y {{Q10}} cg = {{Q9}} g + {{T9}} g = {{T10}} g
-Si falla {{A6}}:
{{Q11}} hg y {{Q12}} dg = {{T11}} dg + {{Q12}} dg = {{T12}} dg</t>
  </si>
  <si>
    <t xml:space="preserve">T7 = {{Q5}} * 100
T8 = {{Q7}}*100
T9 = {{Q10}}/100
T10 = Lemonlib.round({{Q10}}/100, 2)+{{Q9}}
T11 = {{Q11}}*1000
T12 = {{Q11}}*1000 + {{Q12}}
T13 = {{Q7}}/10
T14 = {{Q5}}/10</t>
  </si>
  <si>
    <t xml:space="preserve">{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</si>
  <si>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 xml:space="preserve">Expresa las siguientes masas en forma simple.
{{Q1}} hg y {{Q2}} g = {{A1}} hg
{{Q3}} dag y {{Q4}} cg = {{A2}} cg</t>
  </si>
  <si>
    <t xml:space="preserve">Q1: Mín 1;Máx 99; Step: 1
Q2: Mín 1;Máx 99; Step: 1
Q3: Mín 1;Máx 9; Step: 1
Q4: Mín 1;Máx 999; Step: 1</t>
  </si>
  <si>
    <t xml:space="preserve">A1 = {{Q1}} + {{Q2}}/100
A2 = {{Q3}}*1000 + {{Q4}}</t>
  </si>
  <si>
    <t xml:space="preserve">Imagen: M5-MyM-2b-1
-Si falla {{A1}}:
&lt;p&gt;{{Q1}} hg y {{Q2}} g = {{Q1}} hg + {{Q2}} g : 100 = {{Q1}} hg + {{T1}} hg = &lt;span class=\"no-break\"&gt;{{T2}} hg&lt;/span&gt;&lt;/p&gt;
-Si falla {{A2}}:
&lt;p&gt;{{Q3}} dag y {{Q4}} cg = {{Q3}} dag × 1 000 + {{Q4}} cg = {{T3}} cg + {{Q4}} cg = &lt;span class=\"no-break\"&gt;{{T4}} cg&lt;/span&gt;&lt;/p&gt;</t>
  </si>
  <si>
    <t xml:space="preserve">T1 = {{Q2}}/100
T2 = {{Q1}} + {{Q2}}/100
T3 = {{Q3}}*1000
T4 = {{Q3}}*1000 +  {{Q4}}</t>
  </si>
  <si>
    <t xml:space="preserve">{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</si>
  <si>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 xml:space="preserve">Expresa las siguientes masas en forma compleja.
{{T1}} mg = {{A1}} dg y {{A2}} mg
{{T2}} kg = {{A3}} kg y {{A4}} dg</t>
  </si>
  <si>
    <t xml:space="preserve">Q1: Mín 1;Máx 99; Step: 1
Q2: Mín 1;Máx 99; Step: 1
Q3: Mín 1; Máx 99; Step: 1
Q4: Mín 1;Máx 9999; Step: 1</t>
  </si>
  <si>
    <t xml:space="preserve">T1 = {{Q1}}*100 + {{Q2}}
A1 = {{Q1}}
A2 = {{Q2}}
T2 = {{Q3}} + {{Q4}}/10000
A3 = {{Q3}}
A4 = {{Q4}}</t>
  </si>
  <si>
    <t xml:space="preserve">Imagen: M5-MyM-2b-1
-Si falla A1
{{T1}} mg = {{T3}} mg y {{Q2}} mg = {{Q1}} dg y {{Q2}} mg
-Si falla A2
{{T2}} kg = {{Q3}} kg y {{T4}} kg = {{Q3}} kg y {{Q4}} dg</t>
  </si>
  <si>
    <t xml:space="preserve">T3 = {{Q1}}*100 
T4 = {{Q4}}/10000</t>
  </si>
  <si>
    <t xml:space="preserve">{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</si>
  <si>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 xml:space="preserve">Una empresa ha comprado &lt;span class=\"no-break\"&gt;{{T1}} dag&lt;/span&gt; de arena para una construccion. ¿Cómo se escribiría esa cantidad en forma compleja?
Se han comprado &lt;span class=\"no-break\"&gt;{{A1}} kg&lt;/span&gt; y &lt;span class=\"no-break\"&gt;{{A2}} dag&lt;/span&gt; de arena.</t>
  </si>
  <si>
    <t xml:space="preserve">Q1: Mín 20;Máx 99; Step: 1
Q2: Mín 1;Máx 99; Step: 1</t>
  </si>
  <si>
    <t xml:space="preserve">T1 = {{Q1}}*100 + {{Q2}}
A1 = {{Q1}}
A2 = {{Q2}}</t>
  </si>
  <si>
    <t xml:space="preserve">¿Cuánta arena ha comprado la empresa?
Ha comprado {{A3}} dag de arena.
A3 = {{Q1}}*100 + {{Q2}}</t>
  </si>
  <si>
    <t xml:space="preserve">¿Qué pide el enunciado?
La masa de arena expresada en kilogramos y decagramos.*
La masa de arena expresada en kilogramos.
La masa de arena expresada en gramos.</t>
  </si>
  <si>
    <t xml:space="preserve">¿En qué tabla están las conversiones de unidades correctas?
Imagen M5-MyM-2b-1*
Imagen M5-MyM-2b-2
Imagen M5-MyM-2b-3</t>
  </si>
  <si>
    <t xml:space="preserve">Con esto en mente, completa el siguiente cálculo para obtener la masa de arena.
{{T1}} dag = {{A1}} dag y {{Q2}} dag = {{A2}} kg y {{A3}} dag
(Cloze math)
A1 = {{Q1}}*100
A2 = {{Q1}}
A3 = {{Q2}}</t>
  </si>
  <si>
    <t xml:space="preserve">{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</si>
  <si>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 xml:space="preserve">Rocky, el perro de Camila, pesa &lt;span class=\"no-break\"&gt;{{Q1}} kg&lt;/span&gt; y &lt;span class=\"no-break\"&gt;{{Q2}} hg.&lt;/span&gt; ¿A cuántos hectogramos equivale esta masa?
Rocky pesa &lt;span class=\"no-break\"&gt;{{A1}} hg.&lt;/span&gt;</t>
  </si>
  <si>
    <t xml:space="preserve">Q1: Mín 5;Máx 70; Step: 1
Q2: Mín 1;Máx 9; Step: 1</t>
  </si>
  <si>
    <t xml:space="preserve">A1 = {{Q1}}*10 + {{Q2}}</t>
  </si>
  <si>
    <t xml:space="preserve">¿Cuánto pesa Rocky?
Rocky pesa &lt;span class=\"no-break\"&gt;{{Q1}} kg&lt;/span&gt; y &lt;span class=\"no-break\"&gt;{{Q2}} hg.&lt;/span&gt;</t>
  </si>
  <si>
    <t xml:space="preserve">¿Qué pide el enunciado?
El peso de Rocky en hectogramos.*
El peso de Rocky en kilogramos.
El peso de Rocky en gramos.</t>
  </si>
  <si>
    <t xml:space="preserve">Con esto en mente, completa el siguiente cálculo para obtener los hectogramos de Rocky.
{{Q1}} kg y {{Q2}} hg = {{Q1}} kg × 10 + {{Q2}} hg = {{A1}} hg + {{Q2}} hg = {{A2}} hg
(Cloze math)
A1 = {{Q1}}*10
A2 = {{Q1}}*10 + {{Q2}}</t>
  </si>
  <si>
    <t xml:space="preserve">{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</si>
  <si>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 xml:space="preserve">Un zoo necesita &lt;span class=\"no-break\"&gt;{{T1}} g&lt;/span&gt; de verduras al día dar de comer a las tortugas. ¿Cuántos kilogramos y gramos comen diariamente?
Las tortugas comen &lt;span class=\"no-break\"&gt;{{A1}} kg&lt;/span&gt; y &lt;span class=\"no-break\"&gt;{{A2}} g&lt;/span&gt; al día.</t>
  </si>
  <si>
    <t xml:space="preserve">Q1: Mín 1;Máx 9; Step: 1
Q: Mín 100;Máx 999; Step: 10</t>
  </si>
  <si>
    <t xml:space="preserve">T1 = {{Q1}} *1000 + {{Q2}}
A1 = {{Q1}}
A2 = {{Q2}}</t>
  </si>
  <si>
    <t xml:space="preserve">¿Cuánta verdura comen las tortugas?
Comen &lt;span class=\"no-break\"&gt;{{T1}} g&lt;/span&gt; de verduras al día.
A3 = {{Q1}} *1000 + {{Q2}}</t>
  </si>
  <si>
    <t xml:space="preserve">¿Qué pide el enunciado?
La masa de las verduras expresada en kilogramos y gramos.*
La masa de las verduras expresada en kilogramos.
La masa de las verduras expresada en decagramos y gramos.</t>
  </si>
  <si>
    <t xml:space="preserve">Con esto en mente, completa el siguiente cálculo para obtener la masa de verduras que comen las tortugas.
{{T1}} g = {{A1}} g y {{Q2}} g = {{A2}} kg y {{A3}} g
(Cloze math)
A1 = {{Q1}}*1000
A2 = {{Q1}}
A3 = {{Q2}}</t>
  </si>
  <si>
    <t xml:space="preserve">{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</si>
  <si>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 xml:space="preserve">Para hacer una tarta se han usado &lt;span class=\"no-break\"&gt;{{Q1}} g&lt;/span&gt; y &lt;span class=\"no-break\"&gt;{{Q2}} dg&lt;/span&gt; de azúcar. ¿A cuántos gramos equivalen?
Se han necesitado &lt;span class=\"no-break\"&gt;{{A1}} g.&lt;/span&gt;</t>
  </si>
  <si>
    <t xml:space="preserve">Q1: Mín 100;Máx 500; Step: 10
Q2: Mín 1;Máx 9; Step: 1</t>
  </si>
  <si>
    <t xml:space="preserve">A1 = {{Q1}} + {{Q2}}/10</t>
  </si>
  <si>
    <t xml:space="preserve">¿Cuánto azúcar se ha utilizado para la tarta?
Se han utilizado &lt;span class=\"no-break\"&gt;{{A2}} g&lt;/span&gt; y &lt;span class=\"no-break\"&gt;{{A3}} dg&lt;/span&gt; de azúcar.
[{{A2}} ={{Q1}}
{{A3}} = {{Q2}}]</t>
  </si>
  <si>
    <t xml:space="preserve">¿Qué pide el enunciado?
El total de gramos de azúcar.*
El total de decigramos de azúcar.
El total de centigramos de azúcar.</t>
  </si>
  <si>
    <t xml:space="preserve">Con esto en mente, completa el siguiente cálculo para obtener los gramos de azúcar.
{{Q1}} g y {{Q2}} dg = {{Q1}} g + {{Q2}} dg : 10 = {{Q1}} g + {{A1}} g = {{A2}} g
(Cloze math)
A1 = {{Q2}}/10
A2 = {{Q1}} + {{Q2}}/10</t>
  </si>
  <si>
    <t xml:space="preserve">{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</si>
  <si>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 xml:space="preserve">La maleta de Jorge pesa &lt;span class=\"no-break\"&gt;{{Q1}} kg&lt;/span&gt; y &lt;span class=\"no-break\"&gt;{{Q2}} dag.&lt;/span&gt; ¿Cómo se escribiría esa cantidad en kilogramos?
La maleta pesa &lt;span class=\"no-break\"&gt;{{A1}} kg.&lt;/span&gt;</t>
  </si>
  <si>
    <t xml:space="preserve">Q1: Mín 5;Máx 32; Step: 1
Q2: Mín 1;Máx 99; Step: 1</t>
  </si>
  <si>
    <t xml:space="preserve">A1 = {{Q1}} + {{Q2}}/100</t>
  </si>
  <si>
    <t xml:space="preserve">¿Cuánto pesa la maleta de Jorge?
La maleta pesa &lt;span class=\"no-break\"&gt;{{A2}} kg&lt;/span&gt; y &lt;span class=\"no-break\"&gt;{{A3}} dag.&lt;/span
(cloze math)
{{A2}} = {{Q1}}
{{A3}} = {{Q2}}</t>
  </si>
  <si>
    <t xml:space="preserve">¿Qué pide el enunciado?
La masa en kilogramos de la maleta.*
La masa en decagramos de la maleta.
La masa en gramos de la maleta.</t>
  </si>
  <si>
    <t xml:space="preserve">Con esto en mente, completa el siguiente cálculo para obtener los kilogramos que pesa la maleta.
{{Q1}} kg y {{Q2}} dag = {{Q1}} kg + {{Q2}} dag : 100 = {{Q1}} kg + {{A1}} kg = {{A2}} kg
(Cloze math)
A1 = {{Q2}}/100
A2 = {{Q1}} + {{Q2}}/100</t>
  </si>
  <si>
    <t xml:space="preserve">{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</si>
  <si>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 xml:space="preserve">M5-MyM-18b</t>
  </si>
  <si>
    <t xml:space="preserve">Ordena medidas de masa dadas en forma simple y compleja</t>
  </si>
  <si>
    <t xml:space="preserve">Ordena las siguientes masas de mayor a menor.
{{T1}} g
{{T2}} dg
{{T3}} cg
{{T4}} dag</t>
  </si>
  <si>
    <t xml:space="preserve">T1 = {{Q1}}/100
T2 = {{Q2}}/10
T3 = {{Q3}}
T4 = {{Q4}}/1000
Ordenar según valores de Q1-Q4.</t>
  </si>
  <si>
    <t xml:space="preserve">&lt;p&gt;Para ordenar estas medidas de mayor a menor, conviértelas todas a la misma unidad y después compáralas.&lt;/p&gt;
Imagen M5-MyM-2b-1
&lt;p&gt;{{T4}} dag = {{T4}} × 1 000 = {{Q4}} cg&lt;/p&gt;&lt;p&gt;{{T1}} g = {{T1}} × 100 = {{Q1}} cg&lt;/p&gt;&lt;p&gt;{{T2}} dg = {{T2}} × 10 = {{Q2}} cg&lt;/p&gt;&lt;p&gt;{{T3}} cg&lt;/p&gt;</t>
  </si>
  <si>
    <t xml:space="preserve">{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</si>
  <si>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 xml:space="preserve">Ordena de menor a mayor las siguientes medidas de masa.
{{T11}} hg y {{T12}} dag
{{T21}} kg y {{T22}} dag
{{T3}} hg
{{T4}} dag</t>
  </si>
  <si>
    <t xml:space="preserve">Q1: Mín = 101; Máx = 9999; Step = 2
Q2: Mín = 101; Máx = 9999; Step = 2
Q3: Mín = 101; Máx = 9999; Step = 2
Q4: Mín = 101; Máx = 9999; Step = 2</t>
  </si>
  <si>
    <t xml:space="preserve">T11 = math.floor({{Q1}}/10)
T12 = {{Q1}}-math.floor({{Q1}}/10)*10
T21 = math.floor({{Q2}}/100)
T22 = {{Q2}}-math.floor({{Q2}}/100)*100
T3 = {{Q3}}*10
T4 = {{Q4}}
Ordenar según los valores de Q1-Q4</t>
  </si>
  <si>
    <t xml:space="preserve">¿Qué pide el enunciado?
Ordenar de mayor a menor las medidas de masa.
Ordenar de menor a mayor las medidas de masa. *
(Single choice)</t>
  </si>
  <si>
    <t xml:space="preserve">Ahora toma una de las cuatro medidas como ejemplo y conviértela a decagramos.
{{T21}} kg = {{T21}} × 100 = {{A2}} dag
{{T21}} kg y {{T22}} dag = {{A4}} dag
(Cloze Math)
A2 = math.floor({{Q1}}/10)*10
A4 = {{Q1}}</t>
  </si>
  <si>
    <t xml:space="preserve">Repitiendo los cálculos del paso anterior, ordena las medidas de menor a mayor.
{{T11}} hg y {{T12}} dag = {{Q1}} dag
{{T21}} kg y {{T22}} dag = {{Q2}} dag
{{T3}} hg = {{Q3}} dag
{{T4}} dag
(Order list)</t>
  </si>
  <si>
    <t xml:space="preserve">{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</si>
  <si>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 xml:space="preserve">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</si>
  <si>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 xml:space="preserve">Máx, uno de los perros de Lucia, come diariamente {{Q1}} hg, Toby come {{Q2}} dag y {{Q3}} g. ¿Cuántos gramos ingiere diariamente el perro que come más?
El perro que come mas ingiere {{A1}} g.</t>
  </si>
  <si>
    <t xml:space="preserve">Q1: Mín = 1010; Máx = 1510; Step: 20
Q2: Mín = 1010; Máx = 1510; Step: 20</t>
  </si>
  <si>
    <t xml:space="preserve">T1 = math.floor({{Q1}}/100)
T2 = {{Q1}}/10-math.floor({{Q1}}/100)*10
T3 = {{Q2}}/10
A1 = math.min({{Q1}},{{Q2}})</t>
  </si>
  <si>
    <t xml:space="preserve">¿Cuál es la masa de cada tienda de campaña?
La masa de la primera tienda de campaña es &lt;span class=\"no-break\"&gt;{{A1}} hg&lt;/span&gt; y &lt;span class=\"no-break\"&gt;{{A2}} dag&lt;/span&gt; y de la segunda, &lt;span class=\"no-break\"&gt;{{A3}} dag.&lt;/span&gt;
(cloze math)
[A1 = {{T1}}
A2 = {{T2}}
A3 = {{T3}}]</t>
  </si>
  <si>
    <t xml:space="preserve">Según el enunciado, ¿qué hay que obtener?
La masa de la tienda de campaña más ligera en gramos.*
La masa de la tienda de campaña más pesada en gramos.
La masa total de las dos tiendas de campaña en gramos.</t>
  </si>
  <si>
    <t xml:space="preserve">Para comprobar cuál es la tienda de campaña más ligera, hay que convertir las masas en gramos. ¿En qué tabla están las conversiones de unidades correctas?
Imagen M5-MyM-2b-1*
Imagen M5-MyM-2b-2
Imagen M5-MyM-2b-3</t>
  </si>
  <si>
    <t xml:space="preserve">Ahora completa estos cálculos para saber los gramos de las dos masas.
La primera tienda de campaña:
{{T1}} hg = {{T1}} × 100 = {{A5}} g
{{T2}} dag = {{T2}} × 10 = {{A6}} g
{{T1}} hg y {{T2}} dag = {{A7}} g
La segunda tienda de campaña:
{{T3}} dag = {{T3}} × 10 = {{A8}} g
(Cloze text)
A5 = {{T1}}*100
A6 = {{T2}}*10
A7 = {{Q1}}
A8 = {{T3}}*10</t>
  </si>
  <si>
    <t xml:space="preserve">Por tanto, ¿cuál es la tienda de campaña más ligera?
La tienda de campaña de {{T3}} g.*
La tienda de campaña de {{T4}} g.
(Single choice)
T3 = math.min({{Q1}}, {{Q2}})
T4 = math.max({{Q1}}, {{Q2}})</t>
  </si>
  <si>
    <t xml:space="preserve">{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</si>
  <si>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 xml:space="preserve">Las siguientes son las masas que pueden subir los ascensores de tres torres diferentes. Ordénalas de menor a mayor.
El ascensor de la torre {{QA}} levanta {{T1}} kg .
El ascensor de la torre {{QB}} levanta {{T2}} hg.
El ascensor de la torre {{QC}} levanta {{T3}} dag.</t>
  </si>
  <si>
    <t xml:space="preserve">Q1-Q3: Mín = 300; Máx = 500; Step = 10
QA, QB, QC = "gótica", "barroca", "neoclásica"</t>
  </si>
  <si>
    <t xml:space="preserve">T1 = {{Q1}}
T2 = {{Q2}}*10
T3 = {{Q3}}*100</t>
  </si>
  <si>
    <t xml:space="preserve">¿Qué pide el enunciado?
Ordenar la masa que pueden levantar los ascensores de menor a mayor.*
Ordenar la masa que pueden levantar los ascensores de mayor a menor.
(Single choice)</t>
  </si>
  <si>
    <t xml:space="preserve">Para ordenar las distintas masas, hay que expresarlas en la misma unidad. ¿En qué tabla están las conversiones de unidades correctas?
Imagen M5-MyM-2b-1*
Imagen M5-MyM-2b-2
Imagen M5-MyM-2b-3
(Single choice)</t>
  </si>
  <si>
    <t xml:space="preserve">Completa los siguientes cálculos para convertir todas las masas a kilogramos.
{{T1}} kg
{{T2}} hg = {{T2}} : 10 = {{A2}} kg
{{T3}} dag = {{T3}} : 100 = {{A3}} kg
(Cloze Math)
A2 = {{Q2}}
A3 = {{Q3}}</t>
  </si>
  <si>
    <t xml:space="preserve">Ahora ordena la masa que pueden subir los ascensores de menor a mayor.
La torre {{QA}}: {{Q1}} kg
La torre {{QB}}: {{T2}} hg = {{Q2}} kg
La torre {{QC}}: {{T3}} dag = {{Q3}} kg
(Order list)</t>
  </si>
  <si>
    <t xml:space="preserve">{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</si>
  <si>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 xml:space="preserve">{{Q11}},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</si>
  <si>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 xml:space="preserve">Q1-Q3: Mín = 2500; Máx = 4000; Step = 1
Q11-Q13: "Lorena", "Matilde", "Diana", "María", "Sabela", "Juana", "Esther", "Ruth", "Ainhoa"</t>
  </si>
  <si>
    <t xml:space="preserve">T1 = {{Q1}}/1000
T21 = math.floor({{Q2}}/1000)
T22 = {{Q2}}-math.floor({{Q2}}/1000)*1000
T3 = {{Q3}}/100
A1 = math.min({{Q1}}, {{Q2}}, {{Q3}})</t>
  </si>
  <si>
    <t xml:space="preserve">¿Cuál fue la masa de cada trilliza?
{{Q11}} pesaba &lt;span class=\"no-break\"&gt;{{A1}} kg.&lt;/span&gt;
{{Q12}} pesaba &lt;span class=\"no-break\"&gt;{{A2}} kg&lt;/span&gt; y &lt;span class=\"no-break\"&gt;{{A3}} g.&lt;/span&gt;
{{Q13}} pesaba &lt;span class=\"no-break\"&gt;{{A4}} hg.&lt;/span&gt;
(cloze math)
A2 = {{T1}}
A3 = {{T21}}
A4 = {{T22}}
A5 = {{T3}}</t>
  </si>
  <si>
    <t xml:space="preserve">Según el enunciado, ¿qué hay que obtener?
La masa de la trilliza más ligera en gramos.*
La masa de la trilliza más pesada en gramos.
La masa total de las trillizas en gramos.</t>
  </si>
  <si>
    <t xml:space="preserve">Para comprobar cuál es la trilliza más ligera, hay que convertir las masas en gramos. ¿En qué tabla están las conversiones de unidades correctas?
Imagen M5-MyM-2b-1*
Imagen M5-MyM-2b-2
Imagen M5-MyM-2b-3</t>
  </si>
  <si>
    <t xml:space="preserve">Ahora completa estos cálculos para saber los gramos de las tres masas.
La masa de {{Q11}}:
{{T1}} kg = {{T1}} × 1 000 = {{A8}} g
La masa de {{Q12}}:
{{T21}} kg = {{T21}} × 1 000 = {{A5}} g
{{T21}} kg y {{T22}} g = {{A7}} g
La masa de {{Q13}}:
{{T3}} hg = {{T3}} × 100 = {{A8}} g
(Cloze text)
A5 = {{Q1}}
A6 = math.floor({{Q2}}/1000)*1000
A7 = {{Q2}}
A8 = {{Q3}}</t>
  </si>
  <si>
    <t xml:space="preserve">Por tanto, ¿qué trilliza fue la más ligera?
La recién nacida de {{T3}} g.*
La recién nacida de {{T4}} g.
La recién nacida de {{T5}} g.
(Single choice)
T3 = math.min({{Q1}}, {{Q2}}, {{Q3}})
T4 = math.max({{Q1}}, {{Q2}}, {{Q3}})
T5 = {{Q1}}+{{Q2}}+{{Q3}}-math.min({{Q1}}, {{Q2}}, {{Q3}})-math.max({{Q1}}, {{Q2}}, {{Q3}})</t>
  </si>
  <si>
    <t xml:space="preserve">{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</si>
  <si>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</si>
  <si>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 xml:space="preserve">Romina y Emilia se fueron de viaje, 
la valija de Romina pesa {{Q1}} kg y {{Q2}} g, 
la de Emilia {{Q3}} dag. 
¿Cuanto kilogramos pesa la valija más liviana?
La valija más liviana pesa {{A1}} kg.</t>
  </si>
  <si>
    <t xml:space="preserve">Q1-Q4: Mín = 1; Máx = 9999; Step = 1</t>
  </si>
  <si>
    <t xml:space="preserve">T1 = {{Q1}}*100
T2 = {{Q2}}
T3 = {{Q3}}/100
T4 = {{Q4}}/1000</t>
  </si>
  <si>
    <t xml:space="preserve">¿Qué pide el enunciado?
Ordenar la masa de los animales de mayor a menor.*
Ordenar la masa de los animales de menor a mayor. 
(Single choice)</t>
  </si>
  <si>
    <t xml:space="preserve">Para ordenar la masa de los animales, hay que expresarlas en la misma unidad. ¿En qué tabla están las conversiones de unidades correctas?
Imagen M5-MyM-2b-1*
Imagen M5-MyM-2b-2
Imagen M5-MyM-2b-3
(Single choice)</t>
  </si>
  <si>
    <t xml:space="preserve">Completa los siguientes cálculos para convertir todas las masas a gramos.
{{T1}} cg = {{T1}} : 100 = {{A1}} g
{{T2}} g
{{T3}} hg = {{T3}} × 100 = {{A2}} g
{{T4}} kg = {{T4}} × 1 000 = {{A3}} g
(Cloze Math)
A1 = {{Q1}}
A2 = {{Q3}}
A3 = {{Q4}}</t>
  </si>
  <si>
    <t xml:space="preserve">Ahora ordena la masa de los animales de mayor a menor.
{{T1}} cg = {{Q1}} g
{{T2}} g
{{T3}} hg = {{Q3}} g
{{T4}} kg = {{Q4}} g
(Order list)</t>
  </si>
  <si>
    <t xml:space="preserve">{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</si>
  <si>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 xml:space="preserve">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</si>
  <si>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 xml:space="preserve">Q1-Q3: Mín = 20000; Máx = 45000; Step = 10</t>
  </si>
  <si>
    <t xml:space="preserve">T1 = {{Q1}}/1000
T21 = math.floor({{Q2}}/1000)
T22 = {{Q2}}-math.floor({{Q2}}/1000)*1000
T31 = math.floor({{Q3}}/100)
T32 = {{Q3}}/10-math.floor({{Q3}}/100)*10
A1 = math.max({{Q1}}, {{Q2}}, {{Q3}})</t>
  </si>
  <si>
    <t xml:space="preserve">¿Cuánto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</si>
  <si>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 xml:space="preserve">Según el enunciado, ¿qué hay que obtener?
La masa en gramos que levanta la persona más fuerte.*
La masa en gramos que levanta la persona más débil.
La masa en gramos que levantan entre todos.</t>
  </si>
  <si>
    <t xml:space="preserve">Para comprobar quién sube más peso, hay que convertir las masas en gramos. ¿En qué tabla están las conversiones de unidades correctas?
Imagen M5-MyM-2b-1*
Imagen M5-MyM-2b-2
Imagen M5-MyM-2b-3</t>
  </si>
  <si>
    <t xml:space="preserve">Ahora toma esta medida como ejemplo para convertirla a gramos.
La masa que levanta Alicia:
{{T31}} hg = {{T31}} × 100 = {{A5}} g
{{T32}} dag = {{T32}} × 10 = {{A6}} g
{{T31}} hg y {{T32}} dag = {{A7}} g
(Cloze text)
A5 = math.floor({{Q3}}/100)*100
A6 = {{Q3}}-math.floor({{Q3}}/100)*100
A7 = {{Q3}}</t>
  </si>
  <si>
    <t xml:space="preserve">Por tanto, ¿cuál es la masa que levanta el más fuerte de los tres?
{{T4}} g*
{{T5}} g
{{T6}} g
(Single choice)
T4 = math.max({{Q1}}, {{Q2}}, {{Q3}})
T5 = math.min({{Q1}}, {{Q2}}, {{Q3}})
T6 = {{Q1}}+{{Q2}}+{{Q3}}-math.min({{Q1}}, {{Q2}}, {{Q3}})-math.max({{Q1}}, {{Q2}}, {{Q3}})</t>
  </si>
  <si>
    <t xml:space="preserve">{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</si>
  <si>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 xml:space="preserve">M5-MyM-3a</t>
  </si>
  <si>
    <t xml:space="preserve">Elige la unidad más adecuada para la expresión de una medida de volumen</t>
  </si>
  <si>
    <t xml:space="preserve">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</si>
  <si>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 xml:space="preserve">Q1: Mín = 10; Máx = 30; Step = 5.
Q2: "l"; "dal", "hl", "kl", "ml"
Q3: Mín = 5; Máx = 30; Step = 5.
Q4: "l"; "dal", "hl", "kl", "ml"
Q5: Mín = 100; Máx = 200; Step = 5.
Q6: "ml"; "dl", "cl", "kl"
Q7: Mín = 5; Máx = 20; Step = 1.
Q8: "ml"; "dl", "cl", "kl"</t>
  </si>
  <si>
    <t xml:space="preserve">1 kl = 1 000 l y 1 l = 1 000 ml</t>
  </si>
  <si>
    <t xml:space="preserve">&lt;p&gt;1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</si>
  <si>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 xml:space="preserve">{"id":"M5-MyM-3a-I-1","stimulus":"&lt;p&gt;Selecione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</si>
  <si>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 xml:space="preserve">Completa las siguientes oraciones con la unidad de volumen abreviada correspondiente.
El depósito de un coche tiene una capacidad de {{Q1}} {{A1}}.
Estefanía ha llenado una taza con {{Q2}} {{A2}} de leche.
El volumen de una lágrima es de {{Q3}} {{A3}}.</t>
  </si>
  <si>
    <t xml:space="preserve">Q1: Mín = 40; Máx = 70; Step = 1.
Q2: Mín = 20; Máx = 30; Step = 0.5.
Q3: Mín = 0.001; Máx = 0.007; Step = 0.001.</t>
  </si>
  <si>
    <t xml:space="preserve">A1 = "l"
A2 = "cl"
A3 = "ml"</t>
  </si>
  <si>
    <t xml:space="preserve">&lt;p&gt;1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</si>
  <si>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 xml:space="preserve">{"id":"M5-MyM-3a-E-1","stimulus":"&lt;p&gt;Complete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</si>
  <si>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 xml:space="preserve">Completa las siguientes oraciones con la unidad de volumen abreviada correspondiente.
El volumen de un tarro de mermelada mide {{Q1}} {{A1}}.
Es recomendable beber {{Q2}} {{A2}} de agua al día.
Un brik tiene una capacidad de {{Q3}} {{A3}} de leche.</t>
  </si>
  <si>
    <t xml:space="preserve">Q1: Mín = 20; Máx = 30; Step = 1.
Q2: Mín = 2; Máx = 3; Step = 0.1.
Q3: Mín = 950; Máx = 1000; Step = 1.</t>
  </si>
  <si>
    <t xml:space="preserve">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</si>
  <si>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</si>
  <si>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 xml:space="preserve">{"id":"M5-MyM-3a-E-2","stimulus":"&lt;p&gt;Complete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</si>
  <si>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 xml:space="preserve">Completa las siguientes oraciones con la unidades de volumen abreviada correspondiente.
Una dosis de una vacuna contiene {{Q1}} {{A1}}.
Una garrafa tiene un volumen de {{Q2}} {{A2}}.
Una lata de refresco tiene una capacidad de {{Q3}} {{A3}}.</t>
  </si>
  <si>
    <t xml:space="preserve">Q1: Mín = 0.1; Máx = 0.5; Step = 0.1.
Q2: Mín = 5; Máx = 20; Step = 0.1.
Q3: Mín = 25; Máx = 35; Step = 1.</t>
  </si>
  <si>
    <t xml:space="preserve">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</si>
  <si>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</si>
  <si>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 xml:space="preserve">{"id":"M5-MyM-3a-E-3","stimulus":"&lt;p&gt;Complete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</si>
  <si>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 xml:space="preserve">M5-MyM-29a</t>
  </si>
  <si>
    <t xml:space="preserve">Calcula conversiones de unidades de volumen (números de hasta 4 cifras entera y 2 decimales)</t>
  </si>
  <si>
    <t xml:space="preserve">Selecciona la conversión de unidades correcta.
{{Q1}} l = {{grupo1}} ml
{{Q2}} dl = {{grupo2}} dal
{{Q3}} hl = {{grupo3}} kl</t>
  </si>
  <si>
    <t xml:space="preserve">Q1: Mín = 1; Máx = 9; Step = 0.01
Q2: Mín = 100; Máx = 999; Step = 1
Q3: Mín = 100; Máx = 900; Step = 1</t>
  </si>
  <si>
    <t xml:space="preserve">grupo 1: A1*|A2|A3
A1 = {{Q1}}*1000
A2 = {{Q1}}*10
A3 = {{Q1}}*100
grupo 2: A4*|A5|A6
A4 = {{Q2}}/100
A5 = {{Q2}}/1000
A6 = {{Q2}}/10
grupo 3: A7*|A8|A9
A7 = {{Q3}}/10
A8 = {{Q3}}*10
A9 = {{Q3}}/100</t>
  </si>
  <si>
    <t xml:space="preserve">Imagen M5-MyM-3c-1</t>
  </si>
  <si>
    <t xml:space="preserve">Imagen M5-MyM-3c-1
- Si falla A1:
&lt;p&gt;{{Q1}} l = {{Q1}} × 1 000 = {{T1}} ml&lt;/p&gt;
- Si falla A2:
&lt;p&gt;{{Q2}} dl = {{Q2}} : 100 = {{T2}} dal&lt;/p&gt;
- Si falla A3:
&lt;p&gt;{{Q3}} hl = {{Q3}} : 10 = {{T3}} kl&lt;/p&gt;</t>
  </si>
  <si>
    <t xml:space="preserve">T1 = {{Q1}}*1000
T2 = {{Q2}}/100
T3 = {{Q3}}/10</t>
  </si>
  <si>
    <t xml:space="preserve">{"id":"M5-MyM-29a-I-1","stimulus":"&lt;p&gt;Selecione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</si>
  <si>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 xml:space="preserve">Selecciona la conversión de unidades correcta.
{{Q1}} cl = {{grupo1}} dal
{{Q2}} ml = {{grupo2}} dl
{{Q3}} hl = {{grupo3}} dl</t>
  </si>
  <si>
    <t xml:space="preserve">Q1: Mín = 100; Máx = 9900; Step = 10
Q2: Mín = 100; Máx = 9900; Step = 10
Q3: Mín = 1; Máx = 9; Step = 0.01</t>
  </si>
  <si>
    <t xml:space="preserve">grupo 1: A1*|A2|A3
A1 = {{Q1}}/1000
A2 = {{Q1}}/10
A3 = {{Q1}}/100
grupo 2: A4|A5|A6*
A4 = {{Q2}}/100
A5 = {{Q2}}*100
A6 = {{Q2}}/10
grupo 3: A7|A8|A9*
A7 = {{Q3}}*1000
A8 = {{Q3}}*10
A9 = {{Q3}}*100</t>
  </si>
  <si>
    <t xml:space="preserve">Imagen M5-MyM-3c-1
- Si falla A1:
&lt;p&gt;{{Q1}} cl = {{Q1}} : 1 000 = {{T1}} dal&lt;/p&gt;
- Si falla A2:
&lt;p&gt;{{Q2}} ml = {{Q2}} : 100 = {{T2}} dl&lt;/p&gt;
- Si falla A3:
&lt;p&gt;{{Q3}} hl = {{Q3}} × 1000 = {{T3}} dl&lt;/p&gt;</t>
  </si>
  <si>
    <t xml:space="preserve">T1 = {{Q1}}/1000
T2 = {{Q2}}/100
T3 = {{Q3}}*1000</t>
  </si>
  <si>
    <t xml:space="preserve">{"id":"M5-MyM-29a-I-2","stimulus":"&lt;p&gt;Selecione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</si>
  <si>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 xml:space="preserve">Calcula las siguientes conversiones.
{{Q1}} kl = {{A1}} dal
{{Q2}} dl = {{A2}} l</t>
  </si>
  <si>
    <t xml:space="preserve">Q1: Mín 0.01;Máx 0.09; Step: 0.01
Q2: Mín 1;Máx 9.99; Step: 0.1</t>
  </si>
  <si>
    <t xml:space="preserve">A1 = {{Q1}}*100
A2 = {{Q2}}/10</t>
  </si>
  <si>
    <t xml:space="preserve">Imagen M5-MyM-3c-1
- Si falla A1 
&lt;p&gt;{{Q1}} kl = {{Q1}} × 100 = {{A1}} dal&lt;/p&gt;
- Si falla A2
&lt;p&gt;{{Q2}} dl = {{Q2}} : 10 = {{A2}} l</t>
  </si>
  <si>
    <t xml:space="preserve">{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</si>
  <si>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 xml:space="preserve">Calcula las siguientes conversiones.
{{Q3}} cl = {{A3}} ml
{{Q1}} l = {{A1}} cl</t>
  </si>
  <si>
    <t xml:space="preserve">Q3: Mín 10;Máx 90; Step: 0.1
Q1: Mín 0.01;Máx 0.99; Step: 0.01</t>
  </si>
  <si>
    <t xml:space="preserve">A3 = {{Q3}}*10
A1 = {{Q1}}*100</t>
  </si>
  <si>
    <t xml:space="preserve">Imagen M5-MyM-3c-1
- Si falla A1
&lt;p&gt;{{Q3}} cl = {{Q3}} × 10 = {{A3}} ml&lt;/p&gt;
- Si falla A2 
&lt;p&gt;{{Q1}} l = {{Q1}} × 100 = {{A1}} cl&lt;/p&gt;</t>
  </si>
  <si>
    <t xml:space="preserve">{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</si>
  <si>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 xml:space="preserve">Calcula las siguientes conversiones.
{{Q2}} dl = {{A2}} dal
{{Q3}} hl = {{A3}} kl</t>
  </si>
  <si>
    <t xml:space="preserve">Q2: Mín 10;Máx 99.9; Step: 0.1
Q3: Mín 10;Máx 90; Step: 0.1</t>
  </si>
  <si>
    <t xml:space="preserve">A2 = {{Q2}}/100
A3 = {{Q3}}/10</t>
  </si>
  <si>
    <t xml:space="preserve">Imagen M5-MyM-3c-1
- Si falla A1
&lt;p&gt;{{Q2}} dl = {{Q2}} : 100 = {{A2}} dal
- Si falla A2 
&lt;p&gt;{{Q3}} hl = {{Q3}} : 10 = {{A3}} kl&lt;/p&gt;</t>
  </si>
  <si>
    <t xml:space="preserve">{"id":"M5-MyM-29a-E-3","stimulus":"&lt;p&gt;Calcule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</si>
  <si>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 xml:space="preserve">Una botella tiene una capacidad de &lt;span class=\"no-break\"&gt;{{Q1}} dl.&lt;/span&gt; ¿A cuántos centilitros equivalen?
Tiene &lt;span class=\"no-break\"&gt;{{A1}} cl.&lt;/span&gt; de capacidad</t>
  </si>
  <si>
    <t xml:space="preserve">Q1: Mín 5;Máx 10; Step: 0.1</t>
  </si>
  <si>
    <t xml:space="preserve">¿Qué capacidad en decilitros tiene la botella?
En la botella caben &lt;span class=\"no-break\"&gt;{{A2}} dl.&lt;/span&gt;
[{{A2}}:{{Q1}}]</t>
  </si>
  <si>
    <t xml:space="preserve">¿Qué pide el enunciado?
Convertir los decilitros en centilitros.*
Convertir los centilitros en decilitros.
Convertir los decilitros en litros.</t>
  </si>
  <si>
    <t xml:space="preserve">¿En qué tabla están las conversiones de unidades correctas?
M5-MyM-3c-1*
M5-MyM-3c-2
M5-MyM-3c-3</t>
  </si>
  <si>
    <t xml:space="preserve">Realiza la siguiente operación para obtener los centilitros que caben en la botella.
{{Q1}} dl = {{Q1}} × 10 = {{A1}} cl*
A1 = {{Q1}}*10</t>
  </si>
  <si>
    <t xml:space="preserve">{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</si>
  <si>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 xml:space="preserve">Se quiere llenar un recipiente que tiene &lt;span class=\"no-break\"&gt;{{Q1}} ml&lt;/span&gt; de capacidad. ¿Cuántos centilitros de líquido serán necesarios?
Se necesitarán &lt;span class=\"no-break\"&gt;{{A1}} cl.&lt;/span&gt;</t>
  </si>
  <si>
    <t xml:space="preserve">Q1: Mín 1000;Máx 9990; Step: 10</t>
  </si>
  <si>
    <t xml:space="preserve">¿Qué capacidad en mililitros tiene el recipiente?
En el recipiente caben &lt;span class=\"no-break\"&gt;{{A2}} ml.&lt;/span&gt;
[{{A2}}:{{Q1}}]</t>
  </si>
  <si>
    <t xml:space="preserve">¿Qué pide el enunciado?
Convertir los mililitros en centilitros.*
Convertir los centilitros en mililitros.
Convertir los decalitros en centilitros.</t>
  </si>
  <si>
    <t xml:space="preserve">Realiza la siguiente operación para obtener los centilitros que caben en el recipiente.
{{Q1}} ml = {{Q1}} : 10 = {{A1}} cl*
A1 = {{Q1}}/10</t>
  </si>
  <si>
    <t xml:space="preserve">{"id":"M5-MyM-29a-A-2","seed":{"parameters":[{"name":"Q1","label":null,"min":1000,"max":9990,"step":10}],"uniques":true},"scaffolding":[{"id":"step-0","stimulus":"&lt;p&gt;Uma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</si>
  <si>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 xml:space="preserve">Un contenedor tiene una capacidad de &lt;span class=\"no-break\"&gt;{{Q1}} dal.&lt;/span&gt; ¿A cuántos litros equivalen?
El contenedor tiene &lt;span class=\"no-break\"&gt;{{A1}} l&lt;/span&gt; de capacidad.</t>
  </si>
  <si>
    <t xml:space="preserve">Q1: Mín 30;Máx 70; Step: 0.1</t>
  </si>
  <si>
    <t xml:space="preserve">¿Qué capacidad en decalitros tiene el contenedor?
En el contenedor caben &lt;span class=\"no-break\"&gt;{{A2}} dal.&lt;/span&gt;
[{{A2}}:{{Q1}}]</t>
  </si>
  <si>
    <t xml:space="preserve">¿Qué pide el enunciado?
Convertir los decalitros en litros.*
Convertir los litros en decalitros.
Convertir los decilitros en litros.</t>
  </si>
  <si>
    <t xml:space="preserve">Realiza la siguiente operación para obtener los litros que caben en el contenedor.
{{Q1}} dal = {{Q1}} × 10 = {{A1}} l
A1 = {{Q1}}*10</t>
  </si>
  <si>
    <t xml:space="preserve">{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</si>
  <si>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 xml:space="preserve">En el laboratorio de ciencias, Sebastián ha llenado su pipeta con {{Q1}} ml de agua. ¿A cuántos decilitros equivalen?
La pipeta contiene {{A1}} dl de agua.</t>
  </si>
  <si>
    <t xml:space="preserve">Q1: Mín 5;Máx 20; Step: 0.1</t>
  </si>
  <si>
    <t xml:space="preserve">¿Cuántos mililitros contiene la pipeta?
La pipeta contiene &lt;span class=\"no-break\"&gt;{{A2}} ml.&lt;/span&gt;
[{{A2}}:{{Q1}}]</t>
  </si>
  <si>
    <t xml:space="preserve">¿Qué pide el enunciado?
Convertir los mililitros en decilitros.*
Convertir los decilitros en mililitros.
Convertir los mililitros en litros.</t>
  </si>
  <si>
    <t xml:space="preserve">Realiza la siguiente operación para obtener los decilitros que caben en el contenedor.
{{Q1}} ml = {{Q1}} : 100 = {{A1}} dl
A1 = {{Q1}}/100</t>
  </si>
  <si>
    <t xml:space="preserve">{"id":"M5-MyM-29a-A-4","seed":{"parameters":[{"name":"Q1","label":null,"min":5,"max":20,"step":0.1}],"uniques":true},"scaffolding":[{"id":"step-0","stimulus":"&lt;p&gt;No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</si>
  <si>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 xml:space="preserve">Un camión cisterna de bomberos tiene una capacidad de &lt;span class=\"no-break\"&gt;{{Q1}} dl.&lt;/span&gt; ¿A cuántos litros de capacidad equivalen?
La capacidad del camión es de &lt;span class=\"no-break\"&gt;{{A1}} l.&lt;/span&gt;</t>
  </si>
  <si>
    <t xml:space="preserve">Q1: Mín 3000;Máx 4500; Step: 10</t>
  </si>
  <si>
    <t xml:space="preserve">¿Qué capacidad en decilitros tiene el camión cisterna?
En el camión cisterna caben &lt;span class=\"no-break\"&gt;{{A2}} dl.&lt;/span&gt;
[{{A2}}:{{Q1}}]</t>
  </si>
  <si>
    <t xml:space="preserve">¿Qué pide el enunciado?
Convertir los decilitros en litros.*
Convertir los litros en decilitros.
Convertir los decilitros en kilolitros.</t>
  </si>
  <si>
    <t xml:space="preserve">Realiza la siguiente operación para obtener los litros que caben en el camión cisterna.
{{Q1}} dl = {{Q1}} : 10 = {{A1}} l
A1 = {{Q1}}/10</t>
  </si>
  <si>
    <t xml:space="preserve">{"id":"M5-MyM-29a-A-5","seed":{"parameters":[{"name":"Q1","label":null,"min":3000,"max":4500,"step":10}],"uniques":true},"scaffolding":[{"id":"step-0","stimulus":"&lt;p&gt;Um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</si>
  <si>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 xml:space="preserve">M5-MyM-30a</t>
  </si>
  <si>
    <t xml:space="preserve">Ordena medidas de volumen con números de hasta 4 cifras y 2 decimales</t>
  </si>
  <si>
    <t xml:space="preserve">Señala si las siguientes comparaciones son correctas o no.
{{Q1}} {{Q21}} &lt; {{Q2}} {{Q21}} *
{{Q3}} {{Q22}} &gt; {{Q4}} {{Q22}}*
{{Q5}} {{Q23}} &lt; {{Q6}} {{Q23}}*
{{Q7}} {{Q24}} &gt; {{Q8}} {{Q24}}
{{Q9}} {{Q25}} &lt; {{Q10}} {{Q25}}
{{Q11}} {{Q26}} &gt; {{Q12}} {{Q26}}
(2 Verdaderas y 1 Falsa)</t>
  </si>
  <si>
    <t xml:space="preserve">Clasificar como verdadero o falso los siguientes enunciados.
{{Q1}} m^3 &lt; {{Q2}} dm^3 (T)
{{Q3}} dam^3 &lt; {{Q4}} m^3
{{Q5}} hm^3 &gt; {{Q6}} dam^3
{{Q7}} mm^3 &gt; {{Q8}} cm^3
{{Q9}} cm^3 = {{T1}} dm^3 (T)
{{Q10}} km^3 &lt; {{Q11}} hm^3 (T)</t>
  </si>
  <si>
    <t xml:space="preserve">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</si>
  <si>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 xml:space="preserve">&lt;p&gt;Como las medidas están expresadas en la &lt;b&gt;misma unidad,&lt;/b&gt; solo hay que comparar sus cifras empezando por la izquierda.&lt;/p&gt;</t>
  </si>
  <si>
    <t xml:space="preserve">&lt;p&gt;Para comparar medidas de volumen, estas tienen que estar expresadas en la misma unidad. Después se comparan sus cifras empezando por la izquierda. Por ejemplo, 50 l es mayor que 40 l.&lt;/p&gt;
(No TE individual)</t>
  </si>
  <si>
    <t xml:space="preserve">{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</si>
  <si>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 xml:space="preserve">Ordena de mayor a menor los siguientes volúmenes.
{{T1}} dal
{{T2}} l
{{T3}} dl
{{T4}} cl</t>
  </si>
  <si>
    <t xml:space="preserve">Ordena de mayor a menor los siguientes volumenes.
{{Q4}} m^3 | {{Q2}} dam^3 | {{Q1}} m^3 | {{Q3}} dm^3</t>
  </si>
  <si>
    <t xml:space="preserve">Q1: Mín = 100; Máx = 9999; Step = 1
Q2: Mín = 100; Máx = 9999; Step = 1
Q3: Mín = 100; Máx = 9999; Step = 1
Q4: Mín = 100; Máx = 9999; Step = 1
</t>
  </si>
  <si>
    <t xml:space="preserve">T1 = {{Q1}}/1000
T2 = {{Q2}}/100
T3 = {{Q3}}/10
T4 = {{Q4}}</t>
  </si>
  <si>
    <t xml:space="preserve">¿Qué pide el enunciado?
Ordenar los volúmenes de mayor a menor.*
Ordenar los volúmenes de menor a mayor.
Seleccionar el volumen mayor.
[single choice]</t>
  </si>
  <si>
    <t xml:space="preserve">Para ordenar las distintas medidas, hay que expresarlas en la misma unidad. ¿En qué tabla están las conversiones de unidades correctas?
Imagen M5-MyM-3c-1*
Imagen M5-MyM-3c-2
Imagen M5-MyM-3c-3
(Single choice)</t>
  </si>
  <si>
    <t xml:space="preserve">Con la ayuda de la anterior tabla de conversiones, convierte todas las cantidades a centilitros.
{{T1}} dal = {{T1}} × 1 000 = {{A2}} cl
{{T2}} l = {{T2}} × 100 = {{A3}} cl
{{T3}} dl = {{T3}} × 10 = {{A4}} cl
{{T4}} cl
T1 = {{Q1}}/1000
T2 = {{Q2}}/100
T3 = {{Q3}}/10
A2={{Q1}}
A3={{Q2}}
A4={{Q3}}
[cloze with math]</t>
  </si>
  <si>
    <t xml:space="preserve">Con los resultados anteriores, ordena los volúmenes de mayor a menor.
{{T1}} dal = {{Q1}} cl
{{T2}} l = {{Q2}} cl
{{T3}} dl = {{Q3}} cl
{{T4}} cl
[order list]
T1 = {{Q1}}/1000
T2 = {{Q2}}/100
T3 = {{Q3}}/10</t>
  </si>
  <si>
    <t xml:space="preserve">{"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</si>
  <si>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 xml:space="preserve">En una finca hay tres depósitos de agua con lo siguientes volúmenes. Ordénalos de mayor a menor.
{{T1}} hl
{{T2}} dal
{{T3}} kl</t>
  </si>
  <si>
    <t xml:space="preserve">Leo tiene tres depositos llenos de agua, el primero tiene {{Q1}}, el segundo {{Q2}} y el tercero {{Q3}}. Ordenar los volumenes de mayor a menor.
{{Q3}} km^3 {{Q1}} hm^3  {{Q2}} dam^3</t>
  </si>
  <si>
    <t xml:space="preserve">Q1: Mín = 1; Máx = 100; Step = 1
Q2: Mín = 1; Máx = 100; Step = 1
Q3: Mín = 1; Máx = 100; Step = 1</t>
  </si>
  <si>
    <t xml:space="preserve">A1 = {{Q1}}/10
A2 = {{Q2}}
A3 = {{Q3}}/100</t>
  </si>
  <si>
    <t xml:space="preserve">¿Qué pide el enunciado?
Ordenar el volumen de los depósitos de mayor a menor.*
Ordenar el volumen de los depósitos de menor a mayor.
Seleccionar el depósito de mayor volumen.
[single choice]</t>
  </si>
  <si>
    <t xml:space="preserve">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</si>
  <si>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</si>
  <si>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 xml:space="preserve">{"id":"M5-MyM-30a-A-1","seed":{"parameters":[{"name":"Q1","label":null,"min":1,"max":100,"step":1},{"name":"Q2","label":null,"min":1,"max":100,"step":1},{"name":"Q3","label":null,"min":1,"max":100,"step":1}],"uniques":true},"scaffolding":[{"id":"step-0","stimulus":"&lt;p&gt;Em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</si>
  <si>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 xml:space="preserve">Joaquín ha comprado tres floreros con las siguientes capacidades. Ordénalas de menor a mayor.
{{Q1}} dl
{{Q2}} cl
{{Q3}} l</t>
  </si>
  <si>
    <t xml:space="preserve">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</si>
  <si>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</si>
  <si>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 xml:space="preserve">¿Qué pide el enunciado?
Ordenar el volumen de los floreros de menor a mayor.*
Ordenar el volumen de los floreros de mayor a menor.
Seleccionar el florero de mayor volumen.
[single choice]</t>
  </si>
  <si>
    <t xml:space="preserve">Con la ayuda de la anterior tabla de conversiones, convierte todas las cantidades a centilitros.
{{T1}} dl = {{T1}} × 10 = {{A2}} cl
{{Q2}} cl
{{T3}} l = {{T3}} × 100 = {{A3}} cl
T1 = {{Q1}}/10
T3 = {{Q3}}/100
A2={{Q1}}
A3={{Q3}}
[cloze with math]</t>
  </si>
  <si>
    <t xml:space="preserve">Con los resultados anteriores, ordena el volumen de los floreros de menor a mayor.
{{T1}} dl = {{Q1}} cl
{{Q2}} cl
{{T3}} l = {{Q3}} cl
[order list]
T1 = {{Q1}}/10
T3 = {{Q3}}/100</t>
  </si>
  <si>
    <t xml:space="preserve">{"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</si>
  <si>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 xml:space="preserve">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</si>
  <si>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 xml:space="preserve">Q1: Mín = 300;Máx = 500; Step = 1
Q2: Mín = 300;Máx = 500; Step = 1</t>
  </si>
  <si>
    <t xml:space="preserve">T1 = {{Q1}}/100
T2 = {{Q2}}/10
A1 = math.max({{Q1}}, {{Q2}})</t>
  </si>
  <si>
    <t xml:space="preserve">¿Cuánta tinta tienen los dos bolígrafos?
El azul contiene {{A2}} dl.
El rojo contiene {{A3}} cl.
(cloze math)
A2 = {{T1}}
A3 = {{T2}}</t>
  </si>
  <si>
    <t xml:space="preserve">¿Qué pide el enunciado?
Indicar cuántos mililitros contiene el bolígrafo con mayor capacidad.*
Indicar cuántos mililitros contiene el bolígrafo con menor capacidad.
Indicar cuántos mililitros contienen los dos bolígrafos juntos.
[single choice]</t>
  </si>
  <si>
    <t xml:space="preserve">Con la ayuda de la anterior tabla de conversiones, calcula los mililitros de cada bolígrafo.
{{T1}} dl = {{T1}} × 100 = {{A2}} ml
{{T2}} cl = {{T2}} × 10 = {{A3}} ml
[cloze with math]
A2 = Q1
A3 = Q2</t>
  </si>
  <si>
    <t xml:space="preserve">Selecciona, por tanto, cuál es el bolígrafo con más tinta.
El bolígrafo con {{T3}} ml*
El bolígrafo con {{T4}} ml
(single choice) 
T3 = math.max({{Q1}}, {{Q2}})
T4 = math.min({{Q1}}, {{Q2}})</t>
  </si>
  <si>
    <t xml:space="preserve">{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</si>
  <si>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 xml:space="preserve">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</si>
  <si>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 xml:space="preserve">Q1: Mín = 50; Máx = 300; Step = 10
Q2: Mín = 50; Máx = 300; Step = 10</t>
  </si>
  <si>
    <t xml:space="preserve">T1 = {{Q1}}/10
T2 = {{Q2}}*10
A1 = math.max({{Q1}}, {{Q2}})</t>
  </si>
  <si>
    <t xml:space="preserve">¿Qué capacidad tienen las dos cantimploras?
La verde tiene una capacidad de {{A2}} dl.
La amarilla tiene una capacidad de {{A3}} ml.
(cloze math)
A2 = {{T1}}
A3 = {{T2}}</t>
  </si>
  <si>
    <t xml:space="preserve">¿Qué pide el enunciado?
Indicar cuántos centilitros contiene la cantimplora de mayor capacidad.*
Indicar cuántos centilitros contiene la cantimplora de menor capacidad.
Indicar cuántos centilitros contienen las dos cantimploras juntas.
[single choice]</t>
  </si>
  <si>
    <t xml:space="preserve">Con la ayuda de la anterior tabla de conversiones, calcula los centilitros de cada cantimplora.
{{T1}} dl = {{T1}} × 10 = {{A2}} cl
{{T2}} ml = {{T2}} : 10 = {{A3}} cl
[cloze with math]
A2 = Q1
A3 = Q2</t>
  </si>
  <si>
    <t xml:space="preserve">Selecciona, por tanto, cuál es la cantimplora con mayor capacidad.
La cantimplora de {{T3}} cl*
La cantimplora de {{T4}} cl
(single choice) 
T3 = math.max({{Q1}}, {{Q2}})
T4 = math.min({{Q1}}, {{Q2}})</t>
  </si>
  <si>
    <t xml:space="preserve">{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</si>
  <si>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 xml:space="preserve">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</si>
  <si>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 xml:space="preserve">Q1: Mín = 500; Máx = 1000; Step = 10
Q2: Mín = 500; Máx = 1000; Step = 10</t>
  </si>
  <si>
    <t xml:space="preserve">T1 = {{Q1}}/100
T2 = {{Q2}}/10000
A1 = math.max({{Q1}}, {{Q2}})</t>
  </si>
  <si>
    <t xml:space="preserve">¿Cuánta capacidad tienen los globos de agua?
Los primeros tienen una capacidad de {{A2}} dl.
Los segundos tienen una capacidad de {{A3}} dal.
(cloze math)
A2 = {{T1}}
A3 = {{T2}}</t>
  </si>
  <si>
    <t xml:space="preserve">¿Qué pide el enunciado?
Indicar cuántos mililitros contienen los globos de menor capacidad.*
Indicar cuántos mililitros contienen los globos de mayor capacidad.
Indicar cuántos mililitros contienen todos los globos juntos.
[single choice]</t>
  </si>
  <si>
    <t xml:space="preserve">Con la ayuda de la anterior tabla de conversiones, calcula los mililitros de cada tipo de globo.
{{T1}} dl = {{T1}} × 100 = {{A2}} ml
{{T2}} dal = {{T2}} × 10 000 = {{A3}} ml
[cloze with math]
A2 = Q1
A3 = Q2</t>
  </si>
  <si>
    <t xml:space="preserve">Selecciona, por tanto, cuál es el globo con menor capacidad.
El globo de {{T3}} ml
El globo de {{T4}} ml*
(single choice) 
T3 = math.max({{Q1}}, {{Q2}})
T4 = math.min({{Q1}}, {{Q2}})</t>
  </si>
  <si>
    <t xml:space="preserve">{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</si>
  <si>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 xml:space="preserve">M5-MyM-19a</t>
  </si>
  <si>
    <t xml:space="preserve">Expresa en forma simple una medición de volumen dada en forma compleja y viceversa con números de hasta 4 cifras y 2 decimales </t>
  </si>
  <si>
    <t xml:space="preserve">Selecciona la equivalencia correcta.
{{T1}} l = {{Q1}} kl y {{Q2}} l*
{{T2}} l = {{Q3}} dal y {{Q4}} l*
{{Q5}} dl y {{Q6}} ml =  {{T3}} ml *
{{T4}} cl = {{Q7}} dl y {{Q8}} cl
{{Q9}} kl y {{Q10}} dal = {{T5}} dal
{{Q11}} hl y {{Q12}} l = {{T6}} l
(Se ven 3, 1 bien)</t>
  </si>
  <si>
    <t xml:space="preserve">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</si>
  <si>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 xml:space="preserve">T1 = {{Q1}}*1000 + {{Q2}}
T2 = {{Q3}}*10 + {{Q4}}
T3 = {{Q5}}*10 + {{Q6}}
T4 = {{Q7}}*100 + {{Q8}}
T5 = {{Q9}}*1000 + {{Q10}}
T6 = {{Q11}}*10 + {{Q12}}</t>
  </si>
  <si>
    <t xml:space="preserve">Imagen: M5-MyM-3c-1</t>
  </si>
  <si>
    <t xml:space="preserve">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</si>
  <si>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 xml:space="preserve">T7 = {{Q9}}*100 + {{Q10}}  
T8 = {{Q11}}*100 + {{Q12}}</t>
  </si>
  <si>
    <t xml:space="preserve">{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</si>
  <si>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 xml:space="preserve">Expresa los siguientes volúmenes en forma simple.
{{Q1}} kl y {{Q2}} l = {{A1}} l
{{Q3}} dl y {{Q4}} ml = {{A2}} ml</t>
  </si>
  <si>
    <t xml:space="preserve">Q1: Mín 1;Máx 9; Step: 1
Q2: Mín 1;Máx 999; Step: 1
Q3: Mín 1;Máx 9; Step: 1
Q4: Mín 1;Máx 99; Step: 1</t>
  </si>
  <si>
    <t xml:space="preserve">A1 = {{Q1}}*1000 + {{Q2}}
A2 = {{Q3}}*100 + {{Q4}}</t>
  </si>
  <si>
    <t xml:space="preserve">Imagen: M5-MyM-3c-2</t>
  </si>
  <si>
    <t xml:space="preserve">Imagen: M5-MyM-3c-1
-Si falla A1
&lt;p&gt;{{Q1}} kl y {{Q2}} l = ({{Q1}} kl × 1 000) + {{Q2}} l = {{Q1}} 000 l + {{Q2}} l = {{A1}} l&lt;/p&gt;
-Si falla A2
&lt;p&gt;{{Q3}} dl y {{Q4}} ml = ({{Q3}} dl × 100) + {{Q4}} ml = {{Q3}}00 cl + {{Q4}} ml = {{A2}} ml&lt;/p&gt;</t>
  </si>
  <si>
    <t xml:space="preserve">{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</si>
  <si>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 xml:space="preserve">Expresa los siguientes volúmenes en forma compleja.
{{T1}} cl = {{A1}} dal y {{A2}} cl
{{T2}} l = {{A3}} hl y {{A4}} l</t>
  </si>
  <si>
    <t xml:space="preserve">Q1: Mín 1;Máx 99; Step: 1 
Q2: Mín 1;Máx 999; Step: 1
Q3: Mín 1;Máx 99; Step: 1
Q4: Mín 1;Máx 99; Step: 1</t>
  </si>
  <si>
    <t xml:space="preserve">T1 = {{Q1}}*1000 + {{Q2}}
A1 = {{Q1}}
A2 = {{Q2}}
T2 = {{Q3}}*100 + {{Q4}}
A3 = {{Q3}}
A4 = {{Q4}}</t>
  </si>
  <si>
    <t xml:space="preserve">Imagen: M5-MyM-3c-3</t>
  </si>
  <si>
    <t xml:space="preserve">Imagen: M5-MyM-3c-1
-Si falla A1
&lt;p&gt;{{T1}} cl = {{Q1}} 000 cl y {{Q2}} cl = {{Q1}} dal y {{Q2}} cl&lt;/p&gt;
-Si falla A2
&lt;p&gt;{{T2}} l = {{T3}} l y {{Q4}} l = {{Q3}} hl y {{Q4}} l&lt;/p&gt;</t>
  </si>
  <si>
    <t xml:space="preserve">T3 = {{Q3}}*100</t>
  </si>
  <si>
    <t xml:space="preserve">{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</si>
  <si>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 xml:space="preserve">Para jugar a morder la manzana, en una fiesta han colocado un barreño en el que caben &lt;span class=\"no-break\"&gt;{{Q1}} l&lt;/span&gt; y &lt;span class=\"no-break\"&gt;{{Q2}} cl&lt;/span&gt; de agua. ¿A cuántos decilitros equivalen?
La capacidad del barreño es de &lt;span class=\"no-break\"&gt;{{A1}} cl.&lt;/span&gt;</t>
  </si>
  <si>
    <t xml:space="preserve">Q1: Mín 1;Máx 9; Step: 1
Q2: Mín 1;Máx 99; Step: 1</t>
  </si>
  <si>
    <t xml:space="preserve">¿Qué capacidad tiene el barreño?
Su capacidad es de {{A1}} l y {{A2}} cl.
[A1 = {{Q1}}
A2 = {{Q2}}]</t>
  </si>
  <si>
    <t xml:space="preserve">¿Qué pide el enunciado?
Obtener la capacidad del barreño en centilitros.*
Obtener la capacidad del barreño en decilitros.
Obtener la capacidad del barreño en litros.
(Single choice)</t>
  </si>
  <si>
    <t xml:space="preserve">¿En qué tabla están las conversiones de unidades correctas?
Imagen M5-MyM-3c-1*
Imagen M5-MyM-3c-2
Imagen M5-MyM-3c-3
(Single choice)</t>
  </si>
  <si>
    <t xml:space="preserve">Con esto en mente, completa el siguiente cálculo para obtener los centilitros del barreño.
{{Q1}} l y {{Q2}} cl = ({{Q1}} × 100) cl y {{Q2}} cl = {{A1}} cl + {{Q2}} cl = {{A2}} cl
(Cloze math)
A1 = {{Q1}}*100
A2 = {{Q1}}*100 + {{Q2}}</t>
  </si>
  <si>
    <t xml:space="preserve">{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</si>
  <si>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 xml:space="preserve">Una cacerola tiene una capacidad de &lt;span class=\"no-break\"&gt;{{T1}} cl.&lt;/span&gt; ¿A cuántos decilitros y centilitros equivalen?
La capacidad de la cacerola es de &lt;span class=\"no-break\"&gt;{{A1}} dl&lt;/span&gt; y &lt;span class=\"no-break\"&gt;{{A2}} cl.&lt;/span&gt;</t>
  </si>
  <si>
    <t xml:space="preserve">Q1: Mín 4;Máx 9;Step: 1
Q2: Mín 1;Máx 9;Step: 1</t>
  </si>
  <si>
    <t xml:space="preserve">T1 = {{Q1}}*10 + {{Q2}}
A1 = {{Q1}}
A2 = {{Q2}}</t>
  </si>
  <si>
    <t xml:space="preserve">¿Qué capacidad tiene la cacerola?
Su capacidad es de {{A1}} cl.
[A1 = {{Q1}}*10 + {{Q2}}]</t>
  </si>
  <si>
    <t xml:space="preserve">¿Qué pide el enunciado?
Obtener la capacidad de la cacerola en decilitros y centilitros.*
Obtener la capacidad de la cacerola en litros y decilitros.
Obtener la capacidad de la cacerola en litros y centilitros.</t>
  </si>
  <si>
    <t xml:space="preserve">Con esto en mente, completa el siguiente cálculo para obtener la capacidad de la cacerola en decilitros y centilitros.
{{T1}} cl = {{A1}} cl + {{Q2}} cl = {{A2}} dl y {{A3}} cl
(Cloze math)
A1 = {{Q1}}*10
A2 = {{Q1}}
A3 = {{Q2}}</t>
  </si>
  <si>
    <t xml:space="preserve">{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</si>
  <si>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 xml:space="preserve">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</si>
  <si>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 xml:space="preserve">Q1: Mín 1;Máx 9; Step: 1
Q2: Mín 10;Máx 990; Step: 10</t>
  </si>
  <si>
    <t xml:space="preserve">T1 = {{Q1}}*1000 + {{Q2}}
A1 = {{Q1}}
A2 = {{Q2}}</t>
  </si>
  <si>
    <t xml:space="preserve">¿Qué capacidad tiene el depósito de agua?
Su capacidad es de {{A1}} l.
[A1 = {{Q1}}*1000 + {{Q2}}]</t>
  </si>
  <si>
    <t xml:space="preserve">¿Qué pide el enunciado?
Obtener la capacidad del depósito de agua en kilolitros y litros.*
Obtener la capacidad del depósito de agua en litros y decilitros.
Obtener la capacidad del depósito de agua en kilolitros y decilitros.</t>
  </si>
  <si>
    <t xml:space="preserve">Con esto en mente, completa el siguiente cálculo para obtener la capacidad del depósito en kilolitros y litros.
{{T1}} l = {{A1}} l + {{Q2}} l = {{A2}} kl y {{A3}} l
(Cloze math)
A1 = {{Q1}}*1000
A2 = {{Q1}}
A3 = {{Q2}}</t>
  </si>
  <si>
    <t xml:space="preserve">{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</si>
  <si>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 xml:space="preserve">Después de usar su coche, Lucas observa que tiene &lt;span class=\"no-break\"&gt;{{Q1}} l&lt;/span&gt; y &lt;span class=\"no-break\"&gt;{{Q2}} cl&lt;/span&gt; de gasolina. ¿Cuántos centilitros de combustible quedan en el depósito?
El coche tiene &lt;span class=\"no-break\"&gt;{{A1}} cl&lt;/span&gt; de gasolina.</t>
  </si>
  <si>
    <t xml:space="preserve">Q1: Mín 20;Máx 40; Step: 1
Q2: Mín 1;Máx 99; Step: 1</t>
  </si>
  <si>
    <t xml:space="preserve">¿Cuánta gasolina le queda a Lucas?
Le quedan {{A1}} l y {{A2}} cl.
[A1 = {{Q1}}
A2 = {{Q2}}]</t>
  </si>
  <si>
    <t xml:space="preserve">¿Qué pide el enunciado?
Calcular la gasolina que le queda en centilitros.*
Calcular la gasolina que le queda en decilitros.
Calcular la gasolina que le queda en litros.</t>
  </si>
  <si>
    <t xml:space="preserve">Con esto en mente, completa el siguiente cálculo para obtener los centilitros de gasolina.
{{Q1}} l y {{Q2}} cl = ({{Q1}} × 100) cl y {{Q2}} cl = {{A1}} cl + {{Q2}} cl = {{A2}} cl
(Cloze math)
A1 = {{Q1}}*100
A2 = {{Q1}}*100 + {{Q2}}</t>
  </si>
  <si>
    <t xml:space="preserve">{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</si>
  <si>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 xml:space="preserve">Una yogurtera tiene una capacidad de &lt;span class=\"no-break\"&gt;{{T1}} ml.&lt;/span&gt; ¿A cuántos decilitros y mililitros equivale?
La heladera tiene &lt;span class=\"no-break\"&gt;{{A1}} dl&lt;/span&gt; y &lt;span class=\"no-break\"&gt;{{A2}} ml&lt;/span&gt; de capacidad.</t>
  </si>
  <si>
    <t xml:space="preserve">Q1: Mín 1;Máx 4; Step: 1
Q2: Mín 10;Máx 90; Step: 10</t>
  </si>
  <si>
    <t xml:space="preserve">T1 = {{Q1}}*100+{{Q2}}
A1 = {{Q1}}
A2 = {{Q2}}</t>
  </si>
  <si>
    <t xml:space="preserve">¿Qué capacidad tiene la yogurtera?
Su capacidad es de {{A1}} ml.
[A1 = {{Q1}}*100+{{Q2}}]</t>
  </si>
  <si>
    <t xml:space="preserve">¿Qué pide el enunciado?
Obtener la capacidad de la yogurtera en decilitros y mililitros.*
Obtener la capacidad de la yogurtera  en litros y decilitros.
Obtener la capacidad de la yogurtera  en litros y mililitros.</t>
  </si>
  <si>
    <t xml:space="preserve">Con esto en mente, completa el siguiente cálculo para obtener la capacidad de la yogurtera en decilitros y mililitros.
{{T1}} ml = {{A1}} ml + {{Q2}} ml = {{A2}} dl y {{A3}} ml
(Cloze math)
A1 = {{Q1}}*100
A2 = {{Q1}}
A3 = {{Q2}}</t>
  </si>
  <si>
    <t xml:space="preserve">{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</si>
  <si>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 xml:space="preserve">M5-MyM-19b</t>
  </si>
  <si>
    <t xml:space="preserve">Ordena medidas de volumen dadas en forma simple y compleja</t>
  </si>
  <si>
    <t xml:space="preserve">Ordena las siguientes medidas de volumen de mayor a menor.
{{T1}} cl
{{T2}} dl
{{T3}} l
{{T4}} dal</t>
  </si>
  <si>
    <t xml:space="preserve">Q1: Mín 10;Máx 9999; Step: 1
Q2: Mín 10;Máx 9999; Step: 1
Q3: Mín 10;Máx 9999; Step: 1
Q4: Mín 10;Máx 9999; Step: 1</t>
  </si>
  <si>
    <t xml:space="preserve">T1 = {{Q1}}
T2 = {{Q2}}/10
T3 = {{Q3}}/100
T4 = {{Q4}}/1000</t>
  </si>
  <si>
    <t xml:space="preserve">&lt;p&gt;Para ordenar estas medidas de mayor a menor, conviértelas todas a la misma unidad y después compáralas.&lt;/p&gt;
Imagen 
&lt;p&gt;{{T2}} dl = {{T2}} × 10 = {{Q2}} cl&lt;/p&gt;
&lt;p&gt;{{T3}} l = {{T1}} × 100 = {{Q1}} cl&lt;/p&gt;
&lt;p&gt;{{T4}} dal = {{T4}} × 1 000 = {{Q4}} cl&lt;/p&gt;</t>
  </si>
  <si>
    <t xml:space="preserve">{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</si>
  <si>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 xml:space="preserve">Ordena las siguientes medidas de volumen de menor a mayor.
{{T11}} l y {{T12}} dl
{{T2}} dl
{{T31}} l y {{T32}} cl
{{T4}} l</t>
  </si>
  <si>
    <t xml:space="preserve">{{Q4}} m^3 y {{Q5}} dm^3 
{{Q1}} m^3 y {{Q2}} dm^3 
{{Q6}} m^3
{{Q3}} dm^3</t>
  </si>
  <si>
    <t xml:space="preserve">Q1: Mín 100;Máx 9990; Step: 20
Q2: Mín 100Máx 9990; Step: 20
Q3: Mín 100;Máx 9990; Step: 20
Q4: Mín 100;Máx 9990; Step: 20</t>
  </si>
  <si>
    <t xml:space="preserve">T11 = math.floor({{Q1}}/100)
T12 = {{Q1}}/10-math.floor({{Q1}}/100)*10
T2 = {{Q2}}/10
T31 = math.floor({{Q3}}/100)
T32 = {{Q3}}-math.floor({{Q3}}/100)*100
T4 = {{Q4}}/100</t>
  </si>
  <si>
    <t xml:space="preserve">¿Qué pide el enunciado?
Ordenar los volúmenes de mayor a menor.
Ordenar los volúmenes de menor a mayor.*
Seleccionar el volumen mayor.
[single choice]</t>
  </si>
  <si>
    <t xml:space="preserve">Ahora toma una de las cuatro medidas como ejemplo y conviértela a centilitros.
{{T11}} l  = {{T11}} l × 100 = {{A2}} cl
{{T12}} dl = {{T12}} × 10 = {{A3}} cl
{{T11}} l + {{T12}} dl = {{A4}} cl
A2=math.floor({{Q1}}/100)*100
A3={{Q1}}-math.floor({{Q1}}/100)*100
A4={{Q1}}
[cloze with math]</t>
  </si>
  <si>
    <t xml:space="preserve">Repitiendo los cálculos del paso anterior, ordena las medidas de menor a mayor.
{{T11}} l y {{T12}} dl = {{Q1}} cl
{{T2}} dl = {{Q2}} cl
{{T31}} l y {{T32}} cl = {{Q3}} cl
{{T4}} l = {{Q4}} cl
[order list]</t>
  </si>
  <si>
    <t xml:space="preserve">{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</si>
  <si>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 xml:space="preserve">Augusto tiene tres recipientes de comida con las siguientes capacidades. Ordénalos de menor a mayor.
{{Q1}} cl
{{T2}} dl
{{T31}} dl y {{T32}} cl</t>
  </si>
  <si>
    <t xml:space="preserve">{{Q1}} cm^3
{{Q3}} dm^3 {{Q4}} cm^3 
{{Q2}} dm3 </t>
  </si>
  <si>
    <t xml:space="preserve">Q1-Q3: Mín = 35; Máx = 101; Step = 2</t>
  </si>
  <si>
    <t xml:space="preserve">T2 = {{Q2}}/10
T31 = math.floor({{Q3}}/10)
T32 = {{Q3}}-math.floor({{Q3}}/10)*10</t>
  </si>
  <si>
    <t xml:space="preserve">Ahora toma una de las tres medidas como ejemplo y conviértela a centilitros.
{{T31}} dl = {{T31}} dl × 10 = {{A2}} cl
{{T31}} dl + {{T32}} cl = {{A3}} cl
A2=math.floor({{Q3}}/10)*10
A3={{Q3}}
[cloze with math]</t>
  </si>
  <si>
    <t xml:space="preserve">Repitiendo los cálculos del paso anterior, ordena las medidas de menor a mayor.
{{Q1}} cl
{{T2}} dl = {{Q2}} cl
{{T31}} dl y {{T32}} cl = {{Q3}} cl
[order list]</t>
  </si>
  <si>
    <t xml:space="preserve">{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</si>
  <si>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 xml:space="preserve">Los padres de Sandra quieren comprar una piscina y dudan entre tres que tienen las siguientes capacidades. Ordénalas de mayor a menor.
{{T11}} hl y {{T12}} l
{{T2}} dal
{{T3}} kl</t>
  </si>
  <si>
    <t xml:space="preserve">{{Q4}} dam^3 0.1/0.15
{{Q3}} m^3 75/99
{{Q1}} {{Q2}}</t>
  </si>
  <si>
    <t xml:space="preserve">Q1-Q3: Mín = 6000; Máx = 30000; Step = 1</t>
  </si>
  <si>
    <t xml:space="preserve">T11 = math.floor({{Q1}}/100)
T12 = {{Q1}}-math.floor({{Q1}}/100)*100
T2 = {{Q2}}/10
T3 = {{Q3}}/1000</t>
  </si>
  <si>
    <t xml:space="preserve">Ahora toma una de las tres medidas como ejemplo y conviértela a litros.
{{T11}} hl = {{T11}} hl × 100 = {{A2}} l
{{T11}} hl + {{T12}} l = {{A3}} l
A2=math.floor({{Q1}}/100)*100
A3={{Q1}}
[cloze with math]</t>
  </si>
  <si>
    <t xml:space="preserve">Repitiendo los cálculos del paso anterior, ordena las medidas de mayor a menor.
{{T11}} hl y {{T12}} l = {{Q1}} l
{{T2}} dal = {{Q2}} l
{{T3}} kl = {{Q3}} l
[order list]</t>
  </si>
  <si>
    <t xml:space="preserve">{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</si>
  <si>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 xml:space="preserve">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</si>
  <si>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 xml:space="preserve">Q1-Q2: Mín = 55; Máx = 155; Step = 10</t>
  </si>
  <si>
    <t xml:space="preserve">T1 = {{Q1}}/100
T21 = math.floor({{Q2}}/10)
T22 = {{Q2}}-math.floor({{Q2}}/10)*10
A1 = math.max({{Q1}}/10, {{Q2}}/10)</t>
  </si>
  <si>
    <t xml:space="preserve">¿Qué cantidades tiene cada uno de los botes de demaquillantes?
El primer bote contiene &lt;span class=\"no-break\"&gt;{{T1}} dl.&lt;/span&gt;
El segundo bote contiene &lt;span class=\"no-break\"&gt;{{A3}} cl&lt;/span&gt; y &lt;span class=\"no-break\"&gt;{{A4}} ml.&lt;/span&gt;
A2 = {{T1}}
A3 = {{T21}}
A4 = {{T22}}
(cloze math)</t>
  </si>
  <si>
    <t xml:space="preserve">Según el enunciado, ¿qué hay que obtener?
El volumen en centilitros del bote con más desmaquillante.*
El volumen en centilitros del bote con menos desmaquillante.
El volumen total en centilitros de los dos botes de desmaquillante.</t>
  </si>
  <si>
    <t xml:space="preserve">Para comprobar qué bote tiene más desmaquillante, hay que convertir los volúmenes a la misma unidad. ¿En qué tabla están las conversiones de unidades correctas?
Imagen M5-MyM-3c-1*
Imagen M5-MyM-3c-2
Imagen M5-MyM-3c-3
(Single choice)</t>
  </si>
  <si>
    <t xml:space="preserve">Ahora toma esta medida como ejemplo para convertirla a centilitros.
El volumen del segundo bote:
{{T22}} ml = {{T22}} ml : 10 = {{A5}} cl
{{T21}} cl y {{T22}} ml = {{A6}} cl
(Cloze text)
A5 = {{Q2}}/10-math.floor({{Q2}}/10)
A6 = {{Q2}}/10</t>
  </si>
  <si>
    <t xml:space="preserve">Por tanto, ¿cuál es el volumen del bote con más desmaquillante?
{{T4}} cl*
{{T5}} cl
(Single choice)
T4 = math.max({{Q1}}, {{Q2}})
T5 = math.min({{Q1}}, {{Q2}})</t>
  </si>
  <si>
    <t xml:space="preserve">{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</si>
  <si>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 xml:space="preserve">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</si>
  <si>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 xml:space="preserve">Q1-Q2: Mín 300;Máx 500; Step: 1</t>
  </si>
  <si>
    <t xml:space="preserve">T21 = math.floor({{Q2}}/100)
T22 = {{Q2}}-math.floor({{Q2}}/100)*100
A1 = math.min({{Q1}}/10, {{Q2}}/10)</t>
  </si>
  <si>
    <t xml:space="preserve">¿Qué cantidad de agua utiliza cada una de las fuentes de agua?
La fuente del pueblo utiliza &lt;span class=\"no-break\"&gt;{{A2}} l.&lt;/span&gt;
La del pueblo de al lado utiliza &lt;span class=\"no-break\"&gt;{{A3}} hl&lt;/span&gt; y &lt;span class=\"no-break\"&gt;{{A4}} l.&lt;/span&gt;
A2 = {{Q1}}
A3 = {{T21}}
A4 = {{T22}}
(cloze math)</t>
  </si>
  <si>
    <t xml:space="preserve">Según el enunciado, ¿qué hay que obtener?
El volumen en decalitros de agua que usa la fuente con menor capacidad.*
El volumen en decalitros de agua que usa la fuente con mayor capacidad.
El volumen en decalitros de agua que usan las dos fuentes.</t>
  </si>
  <si>
    <t xml:space="preserve">Para comprobar qué fuente usa más agua, hay que convertir los volúmenes a la misma unidad. ¿En qué tabla están las conversiones de unidades correctas?
Imagen M5-MyM-3c-1*
Imagen M5-MyM-3c-2
Imagen M5-MyM-3c-3
(Single choice)</t>
  </si>
  <si>
    <t xml:space="preserve">Ahora toma esta medida como ejemplo para convertirla a decalitros.
El volumen de la segunda fuente:
{{T21}} hl = {{T21}} hl × 10 = {{A5}} dal
{{T22}} l = {{T22}} l : 10 = {{A6}} dal
{{T21}} hl + {{T22}} l = {{A7}} dal
(Cloze text)
A5 = math.floor({{Q2}}/100)*10
A6 = {{Q2}}/10-math.floor({{Q2}}/100)*10
A7 = {{Q2}}/10</t>
  </si>
  <si>
    <t xml:space="preserve">Por tanto, ¿cuál es el volumen de la fuente con menos agua?
{{T4}} dal
{{T5}} dal*
(Single choice)
T4 = math.max({{Q1}}, {{Q2}})
T5 = math.min({{Q1}}, {{Q2}})</t>
  </si>
  <si>
    <t xml:space="preserve">{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</si>
  <si>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 xml:space="preserve">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</si>
  <si>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 xml:space="preserve">Q1-Q2: Mín 100;Máx 300; Step: 1 (ml)</t>
  </si>
  <si>
    <t xml:space="preserve">T1 = {{Q1}}/10
T21 = math.floor({{Q2}}/100)
T22 = {{Q2}}-math.floor({{Q2}}/100)*100
A1 = math.max({{Q1}}, {{Q2}})</t>
  </si>
  <si>
    <t xml:space="preserve">¿Qué cantidad de refresco queda en cada botella?
En la botella de Ana quedan &lt;span class=\"no-break\"&gt;{{A2}} cl.&lt;/span&gt;
En la botella de Raquel quedan &lt;span class=\"no-break\"&gt;{{A3}} dl&lt;/span&gt; y &lt;span class=\"no-break\"&gt;{{A4}} ml.&lt;/span&gt;
A2 = {{T1}}
A3 = {{T21}}
A4 = {{T22}}
(cloze math)</t>
  </si>
  <si>
    <t xml:space="preserve">Según el enunciado, ¿qué hay que obtener?
El volumen en mililitros de refresco que queda en la botella más llena.*
El volumen en mililitros de refresco que queda en la botella más vacía.
El volumen en mililitros de refresco que quedan en las dos botellas.</t>
  </si>
  <si>
    <t xml:space="preserve">Para comprobar en qué botella queda más refresco, hay que convertir los volúmenes a la misma unidad. ¿En qué tabla están las conversiones de unidades correctas?
Imagen M5-MyM-3c-1*
Imagen M5-MyM-3c-2
Imagen M5-MyM-3c-3
(Single choice)</t>
  </si>
  <si>
    <t xml:space="preserve">Ahora toma esta medida como ejemplo para convertirla a mililitros.
El volumen de la segunda botella:
{{T21}} dl = {{T21}} dl × 100 = {{A5}} ml
{{T21}} dl y {{T22}} ml = {{A6}} cl
(Cloze text)
A5 = math.floor({{Q2}}/100)*100
A6 = {{Q2}}</t>
  </si>
  <si>
    <t xml:space="preserve">Por tanto, ¿cuál es el volumen de la botella con más refresco?
{{T4}} ml*
{{T5}} ml
(Single choice)
T4 = math.max({{Q1}}, {{Q2}})
T5 = math.min({{Q1}}, {{Q2}})</t>
  </si>
  <si>
    <t xml:space="preserve">{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</si>
  <si>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 xml:space="preserve">M5-MyM-4a</t>
  </si>
  <si>
    <t xml:space="preserve">Realiza sumas y restas con magnitudes (longitud, masa, volumen) expresadas de forma simple (sumandos, minuendo y sustraendo con hasta 3 decimales con 3 enteros)</t>
  </si>
  <si>
    <t xml:space="preserve">Escoge el resultado correcto de esta suma.
{{Q1}} {{Q3}} + {{Q2}} {{Q3}} = ...
{{A1}} {{Q3}}*
{{A2}} {{Q3}}
{{A3}} {{Q3}}
{{A4}} {{Q3}}
{{A5}} {{Q3}}</t>
  </si>
  <si>
    <t xml:space="preserve">Une las operaciones con sus resultados.
{{Q1}} {{Q7}} + {{Q2}} {{Q7}} - {{A1}} {{Q7}}
{{Q3}} {{Q8}} − {{Q4}} {{Q8}} - {{A2}} {{Q8}}
{{Q5}} {{Q9}} − {{Q6}} {{Q9}} - {{A3}} {{Q9}}</t>
  </si>
  <si>
    <t xml:space="preserve">Q1: Mín 1;Máx 999; Step: 0.01
Q2: Mín 1;Máx 500; Step: 0.01
Q3: "km", "hm", "dam", "m", "dm", "cm", "mm", "kg", "hg", "dag", "g", "dg", "cg", "mg", "kl", "hl", "dal", "l", "dl", "cl", "ml"
Q4: Mín = 1; Máx = 10; Step = 0.1
Q5: Mín = 1; Máx = 10; Step = 1
Q6: Mín = 1; Máx = 10; Step = 0.1
Q7: Mín = 1; Máx = 10; Step = 1</t>
  </si>
  <si>
    <t xml:space="preserve">A1 = {{Q1}}+{{Q2}}
A2 = {{Q1}}+{{Q2}}+{{Q4}}
A3 = {{Q1}}+{{Q2}}+{{Q5}}
A4 = {{Q1}}+{{Q2}}-{{Q6}}
A5 = {{Q1}}+{{Q2}}-{{Q7}}</t>
  </si>
  <si>
    <t xml:space="preserve">Cuando las unidades son las mismas, se suma igual que una suma de números decimales.</t>
  </si>
  <si>
    <t xml:space="preserve">&lt;p&gt;Cuando las unidades son las mismas, se suma igual que una suma de números decimales.&lt;/p&gt;
Suma vertical 2 sumandos de 5 posiciones</t>
  </si>
  <si>
    <t xml:space="preserve">{"id":"M5-MyM-4a-I-1","stimulus":"&lt;p&gt;Escolha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</si>
  <si>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 xml:space="preserve">Escoge el resultado correcto de esta resta.
{{T1}} {{Q3}} − {{Q2}} {{Q3}} = ...
{{A1}} {{Q3}}*
{{A2}} {{Q3}}
{{A3}} {{Q3}}
{{A4}} {{Q3}}
{{A5}} {{Q3}}</t>
  </si>
  <si>
    <t xml:space="preserve">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</si>
  <si>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</si>
  <si>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 xml:space="preserve">Cuando las unidades son las mismas, se resta igual que una resta de números decimales.</t>
  </si>
  <si>
    <t xml:space="preserve">&lt;p&gt;Cuando las unidades son las mismas, se resta igual que una resta de números decimales.&lt;/p&gt;
Resta vertical de 5 posiciones</t>
  </si>
  <si>
    <t xml:space="preserve">{"id":"M5-MyM-4a-I-2","stimulus":"&lt;p&gt;Escolha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</si>
  <si>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 xml:space="preserve">Realiza la siguiente suma.
{{Q1}} {{Q11}} + {{Q2}} {{Q11}} = {{A1}} {{Q11}}</t>
  </si>
  <si>
    <t xml:space="preserve">Q1: Mín 1000;Máx 9999; Step: 0.1
Q2: Mín 1000;Máx 9999; Step: 0.1
Q11: "km", "hm", "dam", "m", "dm", "cm", "mm", "kg", "hg", "dag", "g", "dg", "cg", "mg", "kl", "hl", "dal", "l", "dl", "cl", "ml"</t>
  </si>
  <si>
    <t xml:space="preserve">A1 = {{Q1}} + {{Q2}}</t>
  </si>
  <si>
    <t xml:space="preserve">{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</si>
  <si>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 xml:space="preserve">Realiza la siguiente resta.
{{T1}} {{Q12}} − {{Q3}} {{Q12}} = {{A2}} {{Q12}}</t>
  </si>
  <si>
    <t xml:space="preserve">Q3: Mín 1000;Máx 9999; Step: 0.1
Q4: Mín 1000;Máx 9999; Step: 0.1
Q12: "km", "hm", "dam", "m", "dm", "cm", "mm", "kg", "hg", "dag", "g", "dg", "cg", "mg", "kl", "hl", "dal", "l", "dl", "cl", "ml"</t>
  </si>
  <si>
    <t xml:space="preserve">T1 = {{Q3}} + {{Q4}}
A1 = {{Q1}} + {{Q2}}
A2 = {{Q4}}</t>
  </si>
  <si>
    <t xml:space="preserve">{"id":"M5-MyM-4a-E-2","stimulus":"&lt;p&gt;Calcule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</si>
  <si>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 xml:space="preserve">Un camión puede llevar un peso máximo de {{T1}} t. Si se han cargado &lt;span class=\"no-break\"&gt;{{Q2}} kg&lt;/span&gt; en él, ¿cuántos kilogramos más puede llevar?
Puede cargar &lt;span class=\"no-break\"&gt;{{A1}} kg&lt;/span&gt; más.</t>
  </si>
  <si>
    <t xml:space="preserve">Q1: Mín 1000;Máx 3000; Step: 10
Q2: Mín 1000;Máx 3000; Step: 10</t>
  </si>
  <si>
    <t xml:space="preserve">T1 = math.ceil({{Q1}}/100+{{Q2}}/100)/10
A1 = {{T1}}*1000-{{Q2}}</t>
  </si>
  <si>
    <t xml:space="preserve">¿Cuál es el peso máximo que se puede cargar en el camión? ¿Y cuál es su carga?
El peso máximo es de {{A2}} t.
Se han cargado {{A3}} kg.
(Cloze math)
A1 = math.ceil({{Q1}}/100+{{Q2}}/100)/10
A2 {{Q2}}</t>
  </si>
  <si>
    <t xml:space="preserve">¿Qué pide el enunciado?
Los kilogramos que se pueden añadir al camión. *
Las toneladas que se pueden añadir al camión.
Los gramos que se pueden añadir al camión.</t>
  </si>
  <si>
    <t xml:space="preserve">Para hacer esta resta, todas las cantidades tienen que estar en la misma unidad. ¿Cuál es la conversión correcta de toneladas a kilogramos?
1 t = 1 000 kg*
1 t = 10 kg
1 000 t = 1 kg
(Single choice)</t>
  </si>
  <si>
    <t xml:space="preserve">Sabiendo esto, convierte las toneladas del peso máximo del camión en kilogramos.
{{T1}} t = {{T1}} × 1 000 = {{A4}} kg
(Cloze math)
A4 = {{T1}}*1000</t>
  </si>
  <si>
    <t xml:space="preserve">Por último, opera para obtener el peso que todavía se puede cargar en el camión.
{{T2}} kg − {{Q2}} kg = {{A5}} kg
(cloze math)
T2 = {{T1}}*1000
A5 = {{T1}}*1000-{{Q2}}</t>
  </si>
  <si>
    <t xml:space="preserve">{"id":"M5-MyM-4a-A-1","seed":{"parameters":[{"name":"Q1","label":null,"min":1000,"max":3000,"step":10},{"name":"Q2","label":null,"min":1000,"max":3000,"step":10}],"uniques":true},"scaffolding":[{"id":"step-0","stimulus":"&lt;p&gt;Um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</si>
  <si>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 xml:space="preserve">Lucía ha comprado &lt;span class=\"no-break\"&gt;{{Q1}} kg&lt;/span&gt; de chocolate para hacer huevos de pascua y, además, en su casa tenía otros &lt;span class=\"no-break\"&gt;{{Q2}} dg.&lt;/span&gt; ¿Cuántos gramos de chocolate tiene ahora?
Lucía tiene &lt;span class=\"no-break\"&gt;{{A1}} g&lt;/span&gt; de chocolate.</t>
  </si>
  <si>
    <t xml:space="preserve">Q1: Mín 0.1;Máx 1.5; Step: 0.1
Q2: Mín 1000;Máx 9000; Step: 100</t>
  </si>
  <si>
    <t xml:space="preserve">A1 = {{Q1}}*1000 + {{Q2}}/10</t>
  </si>
  <si>
    <t xml:space="preserve">¿Cuánto chocolate compró Lucía? ¿Y cuánto tenía en casa?
Compró {{A1}} kg de chocolate.
Tenía en casa {{A2}} dg.
[A1 = {{Q1}}
A2 = {{Q2}}]</t>
  </si>
  <si>
    <t xml:space="preserve">¿Qué pide el enunciado?
Los gramos de chocolate que tiene Lucía.*
Los decigramos de chocolate que tiene Lucía.
Los kilogramos de chocolate que tiene Lucía.</t>
  </si>
  <si>
    <t xml:space="preserve">Para hacer esta suma, hay que convertir las masas a la misma unidad. ¿En qué tabla están las conversiones de unidades correctas?
Imagen M5-MyM-2b-1*
Imagen M5-MyM-2b-2
Imagen M5-MyM-2b-3
(Single choice)</t>
  </si>
  <si>
    <t xml:space="preserve">Sabiendo esto, convierte las dos cantidades a gramos.
{{Q1}} kg = {{Q1}} × 1 000 = {{A1}} g
{{Q2}} dg = {{Q2}} : 10 = {{A2}} g
(Cloze math)
A1 = {{Q1}}*1000
A2 = {{Q2}}/10</t>
  </si>
  <si>
    <t xml:space="preserve">Por último, opera para obtener los gramos de chocolate que tiene Lucía.
{{T1}} g + {{T2}} g = {{A1}} g
(cloze math)
T1 = {{Q1}}*1000
T2 = {{Q2}}/10
A1 = {{Q1}}*1000 + {{Q2}}/10</t>
  </si>
  <si>
    <t xml:space="preserve">{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</si>
  <si>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 xml:space="preserve">Una camioneta tenía &lt;span class=\"no-break\"&gt;{{T1}} dl&lt;/span&gt; de gasolina, pero durante un viaje ha gastado &lt;span class=\"no-break\"&gt;{{Q2}} cl.&lt;/span&gt; ¿Cuántos centilitros de combustible le quedan?
La camioneta tiene &lt;span class=\"no-break\"&gt;{{A1}} cl&lt;/span&gt; de gasolina.</t>
  </si>
  <si>
    <t xml:space="preserve">Q1: Mín 1000;Máx 3000; Step: 1
Q2: Mín 1000;Máx 3000; Step: 1</t>
  </si>
  <si>
    <t xml:space="preserve">T1 = ({{Q1}}+{{Q2}})/10
A1 = {{T1}}*10-{{Q2}}</t>
  </si>
  <si>
    <t xml:space="preserve">¿Cuánta gasolina tenía la camioneta al comenzar el viaje? ¿Y cuánta ha gastado?
Tenía {{A1}} dl de gasolina.
Ha gastado {{A2}} cl.
[A1 = ({{Q1}}+{{Q2}})/10
A2 = {{Q2}}]</t>
  </si>
  <si>
    <t xml:space="preserve">¿Qué pide el enunciado?
Los centilitros de gasolina que quedan en la camioneta.*
Los decilitros de gasolina que quedan en la camioneta.
Los litros de gasolina que quedan en la camioneta.</t>
  </si>
  <si>
    <t xml:space="preserve">Para hacer esta resta, hay que convertir los volúmenes a la misma unidad. ¿En qué tabla están las conversiones de unidades correctas?
Imagen M5-MyM-3c-1*
Imagen M5-MyM-3c-2
Imagen M5-MyM-3c-3
(Single choice)</t>
  </si>
  <si>
    <t xml:space="preserve">Sabiendo esto, convierte los decilitros de gasolina iniciales a centilitros.
{{T1}} dl = {{T1}} × 10 = {{A4}} cl
(Cloze math)
A4 = {{T1}}*10</t>
  </si>
  <si>
    <t xml:space="preserve">Por último, opera para obtener la gasolina que se ha gastado durante el viaje.
{{T2}} cl − {{Q2}} cl = {{A5}} cl
(cloze math)
T2 = {{T1}}*10
A5 = {{T1}}*10-{{Q2}}</t>
  </si>
  <si>
    <t xml:space="preserve">{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</si>
  <si>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 xml:space="preserve">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</si>
  <si>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 xml:space="preserve">Anahí está participando en una carrera, en el primer tramo recorre 1200 Decámetros, en el segundo 90 hectómetros y en el último tramo 4 Kilómetros. ¿Cuantos Kilometros recorrio Anahi?
Anahi recorrió</t>
  </si>
  <si>
    <t xml:space="preserve">Q1: Mín: 0.5; Máx: 3; Step: 0.1
Q2: Mín: 100; Máx: 300; Step: 1</t>
  </si>
  <si>
    <t xml:space="preserve">A1 = {{Q1}}*10 + {{Q2}}/100</t>
  </si>
  <si>
    <t xml:space="preserve">¿Cuánto medía la ballena en la última medición? ¿Y cuánto ha crecido desde entonces?
Medía {{A1}} dam.
Ha crecido {{A2}} cm.
[A1 = {{Q1}}
A2 = {{Q2}}]</t>
  </si>
  <si>
    <t xml:space="preserve">¿Qué pide el enunciado?
La longitud total de la ballena en metros.*
La longitud total de la ballena en decámetros.
La longitud total de la ballena en centímetros.</t>
  </si>
  <si>
    <t xml:space="preserve">Para hacer esta suma, hay que convertir las longitudes a la misma unidad. ¿En qué tabla están las conversiones de unidades correctas?
Imagen M5-MyM-1b-3*
Imagen M5-MyM-1b-4
Imagen M5-MyM-1b-5
(Single choice)</t>
  </si>
  <si>
    <t xml:space="preserve">Sabiendo esto, convierte las dos cantidades a metros.
{{Q1}} dam = {{Q1}} × 10 = {{A1}} m
{{Q2}} cm = {{Q2}} : 100 = {{A2}} m
(Cloze math)
A1 = {{Q1}}*10
A2 = {{Q2}}/100</t>
  </si>
  <si>
    <t xml:space="preserve">Por último, opera para obtener la longitud de la ballena.
{{T1}} m + {{T2}} m = {{A1}} m
(cloze math)
T1 = {{Q1}}*10
T2 = {{Q2}}/100
A1 = {{Q1}}*10 + {{Q2}}/100</t>
  </si>
  <si>
    <t xml:space="preserve">{"id":"M5-MyM-4a-A-4","seed":{"parameters":[{"name":"Q1","label":null,"min":0.5,"max":3,"step":0.1},{"name":"Q2","label":null,"min":100,"max":300,"step":1}],"uniques":true},"scaffolding":[{"id":"step-0","stimulus":"&lt;p&gt;Um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</si>
  <si>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 xml:space="preserve">Para hacer un viaje Manuel necesita &lt;span class=\"no-break\"&gt;{{Q1}} l&lt;/span&gt; de gasolina, pero en el depósito de su coche solo hay &lt;span class=\"no-break\"&gt;{{Q2}} cl.&lt;/span&gt; ¿Cuántos litros de combustible tiene que repostar?
Manuel tiene que repostar &lt;span class=\"no-break\"&gt;{{A1}} l.&lt;/span&gt;</t>
  </si>
  <si>
    <t xml:space="preserve">El cabello de Rocio media 0.045 Decámetros, pero ayer fue a la peluqueria y se cortó 150 Milímetros. ¿cuántos cetímetros mide el pelo de rocio ahora?
El pelo de Rocio mide</t>
  </si>
  <si>
    <t xml:space="preserve">Q1: Mín 40;Máx 100; Step: 0.1
Q2: Mín 1000;Máx 2000; Step: 1</t>
  </si>
  <si>
    <t xml:space="preserve">A1 = {{Q1}} - {{Q2}}/100</t>
  </si>
  <si>
    <t xml:space="preserve">¿Cuánto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</si>
  <si>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</si>
  <si>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 xml:space="preserve">Sabiendo esto, convierte los centilitros de gasolina del depósito a litros.
{{Q2}} cl = {{Q2}} : 100 = {{A3}} l
(Cloze math)
A3 = {{Q2}}/100</t>
  </si>
  <si>
    <t xml:space="preserve">Por último, opera para obtener la gasolina repostada.
{{Q1}} l − {{T1}} l = {{A4}} l
(cloze math)
T1 = {{Q2}}/100
A4 = {{Q1}}-{{Q2}}/100</t>
  </si>
  <si>
    <t xml:space="preserve">{"id":"M5-MyM-4a-A-5","seed":{"parameters":[{"name":"Q1","label":null,"min":40,"max":100,"step":0.1},{"name":"Q2","label":null,"min":1000,"max":2000,"step":1}],"uniques":true},"scaffolding":[{"id":"step-0","stimulus":"&lt;p&gt;Para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</si>
  <si>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 xml:space="preserve">M5-MyM-4b</t>
  </si>
  <si>
    <t xml:space="preserve">Realiza multiplicaciones y divisiones con magnitudes (longitud, masa, volumen) expresadas de forma simple (en multiplicaciones: un factor de hasta 2 decimales y 3 enteros; el otro factor, de una cifra. En divisiones, dividendo de hasta 2 decimales y 3 enteros; divisor de una cifra)</t>
  </si>
  <si>
    <t xml:space="preserve">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</si>
  <si>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</si>
  <si>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 xml:space="preserve">A1 = {{Q1}}*{{Q2}}
Distractores:
A2 = {{Q1}}*{{Q2}}+{{Q3}}
A3 = {{Q1}}*{{Q2}}+{{Q4}}
A4 = {{Q1}}*{{Q2}}-{{Q3}}
A5 = {{Q1}}*{{Q2}}-{{Q4}}</t>
  </si>
  <si>
    <t xml:space="preserve">La multiplicación se calcula igual que las multiplicaciones de números decimales.</t>
  </si>
  <si>
    <t xml:space="preserve">&lt;p&gt;La multiplicación se calcula igual que las multiplicaciones de números decimales.&lt;/p&gt;
Multiplicación vertical</t>
  </si>
  <si>
    <t xml:space="preserve">{"id":"M5-MyM-4b-I-1","stimulus":"&lt;p&gt;Selecione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</si>
  <si>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 xml:space="preserve">Selecciona el resultado correcto de esta división.
{{T1}} {{Q11}} : {{Q1}} = ...
A1 {{Q11}}*
A2 {{Q11}}
A3 {{Q11}}
A4 {{Q11}}
A5 {{Q11}}</t>
  </si>
  <si>
    <t xml:space="preserve">Q1: Mín 2;Máx 9; Step: 1
Q2: Mín 200;Máx 999; Step: 0.1
Q3: Mín 1;Máx 100; Step: 1
Q4: Mín 1;Máx 100; Step: 10
Q11: "km", "hm", "dam", "m", "dm", "cm", "mm", "kg", "hg", "dag", "g", "dg", "cg", "mg", "kl", "hl", "dal", "l", "dl", "cl", "ml"</t>
  </si>
  <si>
    <t xml:space="preserve">T1 = {{Q1}}*{{Q2}}
A1 = {{Q2}}
Distractores:
A2 = {{Q2}}+{{Q5}}
A3 = {{Q2}}+{{Q6}}
A4 = {{Q2}}-{{Q5}}
A5 = {{Q2}}-{{Q6}}</t>
  </si>
  <si>
    <t xml:space="preserve">La división se calcula igual que las divisiones de números decimales.</t>
  </si>
  <si>
    <t xml:space="preserve">&lt;p&gt;La división se calcula igual que las divisiones de números decimales.&lt;/p&gt;</t>
  </si>
  <si>
    <t xml:space="preserve">{"id":"M5-MyM-4b-I-2","stimulus":"&lt;p&gt;Selecione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</si>
  <si>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 xml:space="preserve">Realiza la siguiente multiplicación.
{{Q4}} {{Q11}} × {{Q3}} = {{A2}} {{Q11}}</t>
  </si>
  <si>
    <t xml:space="preserve">Q3: Mín 2;Máx 9; Step: 1
Q4: Mín 100;Máx 999; Step: 0.1
Q11: "km", "hm", "dam", "m", "dm", "cm", "mm", "kg", "hg", "dag", "g", "dg", "cg", "mg", "kl", "hl", "dal", "l", "dl", "cl", "ml"</t>
  </si>
  <si>
    <t xml:space="preserve">A2 = {{Q3}}*{{Q4}}</t>
  </si>
  <si>
    <t xml:space="preserve">{"id":"M5-MyM-4b-E-1","stimulus":"&lt;p&gt;Faça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</si>
  <si>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 xml:space="preserve">Realiza la siguiente división.
{{T1}} {{Q11}} : {{Q2}} = {{A1}} {{Q11}}</t>
  </si>
  <si>
    <t xml:space="preserve">Q1: Mín 100;Máx 999; Step: 0.1
Q2: Mín 2;Máx 9; Step: 1
Q11: "km", "hm", "dam", "m", "dm", "cm", "mm", "kg", "hg", "dag", "g", "dg", "cg", "mg", "kl", "hl", "dal", "l", "dl", "cl", "ml"</t>
  </si>
  <si>
    <t xml:space="preserve">T1 = {{Q1}}*{{Q2}}
A1 = {{Q1}}</t>
  </si>
  <si>
    <t xml:space="preserve">{"id":"M5-MyM-4b-E-2","stimulus":"&lt;p&gt;Faça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</si>
  <si>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 xml:space="preserve">Maximiliano ha comido {{Q2}} yogures, cada uno de los cuales le ha aportado &lt;span class=\"no-break\"&gt;{{Q1}} mg&lt;/span&gt; de calcio. ¿Cuántos miligramos de calcio ha ingerido gracias a estos yogures?
Ha ingerido &lt;span class=\"no-break\"&gt;{{A1}} mg&lt;/span&gt; de calcio.</t>
  </si>
  <si>
    <t xml:space="preserve">Q1: Mín 150;Máx 200; Step: 0.1
Q2: Mín 2;Máx 9; Step: 1</t>
  </si>
  <si>
    <t xml:space="preserve">{"id":"M5-MyM-4b-A-1","stimulus":"&lt;p&gt;Maximiliano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</si>
  <si>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 xml:space="preserve">Cuando Andrés sale a pasear hace un recorrido de &lt;span class=\"no-break\"&gt;{{Q1}} dam.&lt;/span&gt; Si ha realizado el mismo trayecto {{Q2}} veces, ¿cuántos decámetros ha andado?
Andrés ha andado &lt;span class=\"no-break\"&gt;{{A1}} dam.&lt;/span&gt;</t>
  </si>
  <si>
    <t xml:space="preserve">Q1: Mín 100;Máx 999; Step: 1
Q2: Mín 2;Máx 9;Step: 1</t>
  </si>
  <si>
    <t xml:space="preserve">{"id":"M5-MyM-4b-A-2","stimulus":"&lt;p&gt;Quando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</si>
  <si>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 xml:space="preserve">Alicia tiene un rollo de &lt;span class=\"no-break\"&gt;{{T1}} m&lt;/span&gt; de cinta que necesita cortar en {{Q1}} trozos iguales. ¿Cuántos metros medirá cada uno?
Cada trozo medirá &lt;span class=\"no-break\"&gt;{{A1}} m.&lt;/span&gt;</t>
  </si>
  <si>
    <t xml:space="preserve">Q1: Mín 2;Máx 9; Step: 1
Q2: Mín 5;Máx 20;Step: 0.1</t>
  </si>
  <si>
    <t xml:space="preserve">T1 = {{Q1}}*{{Q2}}
A1 = {{Q2}}</t>
  </si>
  <si>
    <t xml:space="preserve">{"id":"M5-MyM-4b-A-3","stimulus":"&lt;p&gt;Alice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</si>
  <si>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 xml:space="preserve">Para pintar un aula se necesitan &lt;span class=\"no-break\"&gt;{{Q1}} dl&lt;/span&gt; de pintura. ¿Cuántos decilitros se necesitan para pintar {{Q2}} aulas?
Se necesitan &lt;span class=\"no-break\"&gt;{{A1}} dl&lt;/span&gt; de pintura.</t>
  </si>
  <si>
    <t xml:space="preserve">Q1: Mín 4;Máx 12; Step: 0.01
Q2: Mín 3;Máx 9; Step: 1</t>
  </si>
  <si>
    <t xml:space="preserve">{"id":"M5-MyM-4b-A-4","stimulus":"&lt;p&gt;Para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</si>
  <si>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 xml:space="preserve">Una granja ha tenido una producción de &lt;span class=\"no-break\"&gt;{{T1}} l&lt;/span&gt; de leche que se han distribuido en {{Q1}} tanques. ¿Cuántos litros contiene cada tanque?
Cada tanque contiene &lt;span class=\"no-break\"&gt;{{A1}} l&lt;/span&gt; de leche.</t>
  </si>
  <si>
    <t xml:space="preserve">Q1: Mín 3; Máx 9; Step: 1
Q2: Mín 150; Máx 1000; Step: 10</t>
  </si>
  <si>
    <t xml:space="preserve">{"id":"M5-MyM-4b-A-5","stimulus":"&lt;p&gt;Uma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</si>
  <si>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 xml:space="preserve">M5-MyM-23a</t>
  </si>
  <si>
    <t xml:space="preserve">Realiza operaciones de suma y resta de magnitudes (longitud, masa, volumen) expresadas de forma simple y compleja. Se da el resultado en una unidad determinada de antemano (Sumanos, minuendo y sustraendo de hasta cuatro cifras)</t>
  </si>
  <si>
    <t xml:space="preserve">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</si>
  <si>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 xml:space="preserve">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</si>
  <si>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 xml:space="preserve">T1 = {{Q1}} + {{Q2}}*1000 + {{Q3}}
T2 = {{Q4}}*100 +{{Q5}} - {{Q6}}
T3 = {{Q7}} - ({{Q8}}*10 - {{Q9}})
T4 = {{Q10}}*1000 + {{Q11}} + {{Q12}} + {{Q20}}
T5 = {{Q13}}*100 +{{Q14}} - {{Q15}} +{{Q21}}
T6 = {{Q16}} + {{Q17}}*100 + {{Q18}}</t>
  </si>
  <si>
    <t xml:space="preserve">Para realizar estas sumas y restas, expresa todas las magnitudes en la misma unidad.</t>
  </si>
  <si>
    <t xml:space="preserve">&lt;p&gt;Para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</si>
  <si>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 xml:space="preserve">T7 = {{Q2}}*1000
T8 = {{Q4}}*100
T9 = {{Q8}}*10
T10 = {{Q10}}*1000
T11 = {{Q10}}*1000 + {{Q11}} + {{Q12}}
T12 = {{Q13}}*100
T13 = {{Q13}}*100 +{{Q14}} - {{Q15}}
T14 = {{Q17}}*100
T15 = {{Q16}} + {{Q17}}*100 + {{Q18}}</t>
  </si>
  <si>
    <t xml:space="preserve">{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</si>
  <si>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 xml:space="preserve">Realiza la siguiente suma.
{{Q1}} ml + {{Q2}} l y {{Q3}} ml = {{A1}} ml</t>
  </si>
  <si>
    <t xml:space="preserve">Q1: Mín 1000;Máx 9999; Step: 1
Q2: Mín 1;Máx 9; Step: 1
Q3: Mín 1;Máx 999; Step: 1</t>
  </si>
  <si>
    <t xml:space="preserve">A1 = {{Q1}} + {{Q2}}*1000 + {{Q3}}</t>
  </si>
  <si>
    <t xml:space="preserve">Para realizar esta suma, expresa todas las magnitudes en la misma unidad.</t>
  </si>
  <si>
    <t xml:space="preserve">&lt;p&gt;Primero expresa todas las magnitudes en la misma unidad:&lt;/p&gt;&lt;p&gt;{{Q1}} ml + {{Q2}} l y {{Q3}} ml = {{Q1}} ml + {{T1}} ml + {{Q3}} ml&lt;/p&gt;&lt;p&gt;A continuación, opera:&lt;/p&gt;&lt;p&gt;{{Q1}} ml + {{T1}} ml + {{Q3}} ml = {{A1}} ml&lt;/p&gt;</t>
  </si>
  <si>
    <t xml:space="preserve">T1 = {{Q2}}*1000</t>
  </si>
  <si>
    <t xml:space="preserve">{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</si>
  <si>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 xml:space="preserve">Realiza la siguiente resta.
{{T1}} g y {{T2}} mg − {{Q4}} mg = {{A2}} mg</t>
  </si>
  <si>
    <t xml:space="preserve">Q4: Mín 1000;Máx 9999; Step: 1
Q5: Mín 1000;Máx 9999; Step: 1</t>
  </si>
  <si>
    <t xml:space="preserve">T1 = math.floor(({{Q4}}+{{Q5}})/1000)
T2 = {{Q4}}+{{Q5}}-math.floor(({{Q4}}+{{Q5}})/1000)*1000
A1 = {{Q5}}</t>
  </si>
  <si>
    <t xml:space="preserve">Para realizar esta resta, expresa todas las magnitudes en la misma unidad.</t>
  </si>
  <si>
    <t xml:space="preserve">&lt;p&gt;Primero expresa todas las magnitudes en la misma unidad.&lt;/p&gt;&lt;p&gt;{{T1}} g y {{T2}} mg − {{Q4}} mg = {{T3}} mg + {{T2}} mg − {{Q4}} mg&lt;/p&gt;&lt;p&gt;A continuación, opera:&lt;/p&gt;&lt;p&gt;{{T3}} mg + {{T2}} mg − {{Q4}} mg = {{Q5}} mg&lt;/p&gt;</t>
  </si>
  <si>
    <t xml:space="preserve">T3 = {{T1}}*1000</t>
  </si>
  <si>
    <t xml:space="preserve">{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</si>
  <si>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 xml:space="preserve">Realiza la siguiente suma.
{{Q1}} hm y {{Q2}} m + {{Q3}} m = {{A1}} m</t>
  </si>
  <si>
    <t xml:space="preserve">A1 = {{Q1}}*100 + {{Q2}} + {{Q3}}</t>
  </si>
  <si>
    <t xml:space="preserve">&lt;p&gt;Primero expresa todas las magnitudes en la misma unidad.&lt;/p&gt;&lt;p&gt;{{Q1}} hm y {{Q2}} m + {{Q3}} m = {{T1}} m + {{Q2}} m + {{Q3}} m&lt;/p&gt;&lt;p&gt;A continuación, opera:&lt;/p&gt;&lt;p&gt;{{T1}} m + {{Q2}} m + {{Q3}} m = {{A1}} m&lt;/p&gt;</t>
  </si>
  <si>
    <t xml:space="preserve">T1 = {{Q1}}*100</t>
  </si>
  <si>
    <t xml:space="preserve">{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</si>
  <si>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 xml:space="preserve">Realiza la siguiente resta.
{{T1}} dal − {{Q4}} dal y {{T2}} dl = {{A2}} dl</t>
  </si>
  <si>
    <t xml:space="preserve">Q4: Mín = 1; Máx = 9; Step = 1
Q5: Mín = 1; Máx = 999; Step = 1</t>
  </si>
  <si>
    <t xml:space="preserve">A2 = {{Q5}}
T1 = {{Q4}}+1+math.floor({{Q5}}/100)
T2 = 100-{{Q5}}+math.floor({{Q5}}/100)*100</t>
  </si>
  <si>
    <t xml:space="preserve">&lt;p&gt;Primero expresa todas las magnitudes en la misma unidad.&lt;/p&gt;&lt;p&gt;{{T1}} dal − {{Q4}} dal y {{T2}} dl = {{T3}} dl − {{T4}} dl − {{T2}} dl&lt;/p&gt;&lt;p&gt;A continuación, opera:&lt;/p&gt;&lt;p&gt;{{T3}} dl − {{T4}} dl − {{T2}} dl = {{Q5}} dl&lt;/p&gt;</t>
  </si>
  <si>
    <t xml:space="preserve">T3 = {{T1}}*100
T4 = {{Q4}}*100</t>
  </si>
  <si>
    <t xml:space="preserve">{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</si>
  <si>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 xml:space="preserve">Un tigre pesa al nacer &lt;span class=\"no-break\"&gt;{{Q1}} kg.&lt;/span&gt; Ahora pesa &lt;span class=\"no-break\"&gt;{{Q2}} kg&lt;/span&gt; y &lt;span class=\"no-break\"&gt;{{Q3}} hg.&lt;/span&gt; ¿Cuántos kilogramos ha engordado? 
Su peso ha aumentado en &lt;span class=\"no-break\"&gt;{{A1}} kg.&lt;/span&gt;</t>
  </si>
  <si>
    <t xml:space="preserve">Datos de referencia
Cachorro 800-1500 g
Adulro 100 a 230 kg</t>
  </si>
  <si>
    <t xml:space="preserve">Q1: Mín 0.8;Máx 1.5; Step: 0.01
Q2: Mín 100;Máx 230; Step: 1
Q3: Mín 1;Máx 9; Step: 1</t>
  </si>
  <si>
    <t xml:space="preserve">A1 = {{Q2}} + {{Q3}}/10 - {{Q1}}</t>
  </si>
  <si>
    <t xml:space="preserve">Opera expresando todas las magnitudes en la misma unidad.</t>
  </si>
  <si>
    <t xml:space="preserve">&lt;p&gt;Primero expresa todas las magnitudes en la misma unidad.&lt;/p&gt;&lt;p&gt;{{Q2}} kg y {{Q3}} hg − {{Q1}} kg = {{Q2}} kg + {{T1}} kg − {{Q1}} kg&lt;/p&gt;&lt;p&gt;A continuación, opera:&lt;/p&gt;&lt;p&gt;{{Q2}} kg + {{T1}} kg − {{Q1}} kg = {{A1}} kg&lt;/p&gt;</t>
  </si>
  <si>
    <t xml:space="preserve">T1 = {{Q3}}/10</t>
  </si>
  <si>
    <t xml:space="preserve">{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</si>
  <si>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 xml:space="preserve">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</si>
  <si>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 xml:space="preserve">Datos de referencia
300 a 800 cm3
1l 1000cm3
1.8 l 1800cm3</t>
  </si>
  <si>
    <t xml:space="preserve">Q1: Mín 30;Máx 80; Step: 0.5
Q2: Mín 30;Máx 80; Step: 5
Q3: Mín 1;Máx 9; Step: 1</t>
  </si>
  <si>
    <t xml:space="preserve">A1 = {{Q1}}*10 + {{Q2}}*10 + {{Q3}}</t>
  </si>
  <si>
    <t xml:space="preserve">&lt;p&gt;Primero expresa todas las magnitudes en la misma unidad.&lt;/p&gt;&lt;p&gt;{{Q1}} cl + {{Q2}} cl y {{Q3}} ml = {{T1}} ml + {{T2}} ml + {{Q3}} ml&lt;/p&gt;&lt;p&gt;A continuación, opera:&lt;/p&gt;&lt;p&gt;{{T1}} ml + {{T2}} ml + {{Q3}} ml = {{A1}} ml&lt;/p&gt;</t>
  </si>
  <si>
    <t xml:space="preserve">T1 = {{Q1}}*10
T2 = {{Q2}}*10</t>
  </si>
  <si>
    <t xml:space="preserve">{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</si>
  <si>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 xml:space="preserve">Juan necesita &lt;span class=\"no-break\"&gt;{{Q1}} m&lt;/span&gt; de alambre para una manualidad, pero solo tiene &lt;span class=\"no-break\"&gt;{{Q2}} m&lt;/span&gt; y &lt;span class=\"no-break\"&gt;{{Q3}} cm.&lt;/span&gt; ¿Cuántos metros más tiene que comprar? 
Necesita comprar &lt;span class=\"no-break\"&gt;{{A1}} m&lt;/span&gt; de alambre.</t>
  </si>
  <si>
    <t xml:space="preserve">Q1: Mín 5;Máx 20; Step: 0.5
Q2: Mín 1;Máx 4; Step: 1
Q3: Mín 1;Máx 99; Step: 1</t>
  </si>
  <si>
    <t xml:space="preserve">A1 = {{Q1}} - {{Q2}} - {{Q3}}/100</t>
  </si>
  <si>
    <t xml:space="preserve">&lt;p&gt;Primero expresa todas las magnitudes en la misma unidad.&lt;/p&gt;&lt;p&gt;{{Q1}} m − {{Q2}} m y {{Q3}} cm = {{Q1}} m − {{Q2}} m − {{T1}} m&lt;/p&gt;&lt;p&gt;A continuación, opera:&lt;/p&gt;&lt;p&gt;{{Q1}} m − {{Q2}} m − {{T1}} m = {{A1}} m&lt;/p&gt;</t>
  </si>
  <si>
    <t xml:space="preserve">T1 = {{Q3}}/100</t>
  </si>
  <si>
    <t xml:space="preserve">{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</si>
  <si>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 xml:space="preserve">Durante una carrera, Araceli ha corrido {{Q1}} km. Si le quedan {{Q2}} km y {{Q3}} dam para terminarla, ¿cuántos kilómetros mide la carrera? 
La longitud total de la carrera es de {{A1}} km.</t>
  </si>
  <si>
    <t xml:space="preserve">Araceli está participando de una maratón, ya recorrió {{T1}} y aun le queda por recorrer {{Q1}} km y {{Q2}} dam. ¿Cuántos kilómetros  es la longitud total de la maratón? 
La longitud total de la maratón es {{A1}} km.</t>
  </si>
  <si>
    <t xml:space="preserve">Q1: Mín 10;Máx 20; Step: 1
Q2: Mín 10;Máx 20; Step: 1
Q3: Mín 1;Máx 999; Step: 1</t>
  </si>
  <si>
    <t xml:space="preserve">A1 = {{Q1}}+{{Q2}}+{{Q3}}/100</t>
  </si>
  <si>
    <t xml:space="preserve">&lt;p&gt;Primero expresa todas las magnitudes en la misma unidad.&lt;/p&gt;&lt;p&gt;{{Q1}} km + {{Q2}} km y {{Q3}} dam = {{Q1}} km + {{Q2}} km + {{T1}} km&lt;/p&gt;&lt;p&gt;A continuación, opera:&lt;/p&gt;&lt;p&gt;{{Q1}} km + {{Q2}} km + {{T1}} km = {{A1}} km&lt;/p&gt;</t>
  </si>
  <si>
    <t xml:space="preserve">{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</si>
  <si>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 xml:space="preserve">Un camión de bomberos tiene &lt;span class=\"no-break\"&gt;{{T1}} kl&lt;/span&gt; y &lt;span class=\"no-break\"&gt;{{T2}} l&lt;/span&gt; de agua en la cisterna, y durante un incendio se utilizan &lt;span class=\"no-break\"&gt;{{Q1}} l&lt;/span&gt; de agua. ¿Cuántos litros de agua quedan? 
En el camión hay {{A1}} l de agua.</t>
  </si>
  <si>
    <t xml:space="preserve">Datos de referencia
Camion 8000 a 15000 litros</t>
  </si>
  <si>
    <t xml:space="preserve">Q1: Mín 1000;Máx 5000; Step: 1
Q2: Mín 1000;Máx 5000; Step: 1</t>
  </si>
  <si>
    <t xml:space="preserve">T1 = floor(({{Q1}}+{{Q2}})/1000)
T2 = {{Q1}}+{{Q2}}-floor(({{Q1}}+{{Q2}})/1000)*1000
A1 = {{Q2}}</t>
  </si>
  <si>
    <t xml:space="preserve">&lt;p&gt;Primero expresa todas las magnitudes en la misma unidad.&lt;/p&gt;&lt;p&gt;{{T1}} kl y {{T2}} l − {{Q1}} l = {{T3}} l + {{T2}} l − {{Q1}} l&lt;/p&gt;&lt;p&gt;A continuación, opera:&lt;/p&gt;&lt;p&gt;{{T3}} l + {{T2}} l − {{Q1}} l = {{A1}} l&lt;/p&gt;</t>
  </si>
  <si>
    <t xml:space="preserve">{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</si>
  <si>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 xml:space="preserve">M5-MyM-5a</t>
  </si>
  <si>
    <t xml:space="preserve">Lee la hora en relojes analógicos y digitales (cualquier hora, minuto o segundo)</t>
  </si>
  <si>
    <t xml:space="preserve">Arrastra la hora que marcan estos relojes.
Reloj analógico | Reloj digital | Reloj analógico
{{A1}} | {{A2}} | {{A3}}</t>
  </si>
  <si>
    <t xml:space="preserve">A1 = las seis y veinte
A2 = la una y veinte
A3 = las nueve y cuarto
Distractores:
A4 = las diez y veinte
A5 = las cuatro menos veinte
A6 = las cinco y diez</t>
  </si>
  <si>
    <t xml:space="preserve">En los relojes analógicos, la manecilla corta señala la hora y la larga, los minutos.</t>
  </si>
  <si>
    <t xml:space="preserve">&lt;p&gt;En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</si>
  <si>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 xml:space="preserve">{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</si>
  <si>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 xml:space="preserve">Arrastra la hora que marcan estos relojes.
Reloj digital | Reloj analógico | Reloj digital
{{A1}} | {{A2}} | {{A3}}</t>
  </si>
  <si>
    <t xml:space="preserve">A1 = las diez y veinte
A2 = las nueve menos cinco
A3 = las cuatro menos veinte
Distractores:
A4 = la una y veinte
A5 = las dos y media
A6 = las doce menos cuarto</t>
  </si>
  <si>
    <t xml:space="preserve">{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</si>
  <si>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 xml:space="preserve">Arrastra la hora que marcan estos relojes.
Reloj analógico | Reloj analógico | Reloj analógico
{{A1}} | {{A2}} | {{A3}}</t>
  </si>
  <si>
    <t xml:space="preserve">A1 = las dos y media
A2 = las cinco y diez
A3 = las doce menos cuarto
Distractores:
A4 = las seis menos veinte
A5 = las nueve y cuarto
A6 = las nueve menos cinco</t>
  </si>
  <si>
    <t xml:space="preserve">{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</si>
  <si>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 xml:space="preserve">Cambia los números del reloj para que marque las {{T11}} {{T12}}.</t>
  </si>
  <si>
    <t xml:space="preserve">Clock</t>
  </si>
  <si>
    <t xml:space="preserve">Q1 = Min = 2; Max = 11; Step = 1
Q1 = Min = 0; Max = 55; Step = 1</t>
  </si>
  <si>
    <t xml:space="preserve">T11 = if ({{Q2}} &lt; 31) {Lemonlib.numToWords({{Q1}}, 'es')} else Lemonlib.numToWords({{Q1}}+1, 'es')
T12 = if ({{Q2}} == 15) {'y cuarto' } else if ({{Q2}} == 30) {'y media'} else if ({{Q2}} == 0) {'en punto'} else if ({{Q2}} == 45) {'menos cuarto'} else if ({{Q2}}&lt;30) {'y '+Lemonlib.numToWords({{Q2}}, 'es')} else 'menos '+Lemonlib.numToWords(60-{{Q2}}, 'es')</t>
  </si>
  <si>
    <t xml:space="preserve">En los relojes digitales, el número antes de los dos puntos marca la hora y el de después, los minutos.</t>
  </si>
  <si>
    <t xml:space="preserve">{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</si>
  <si>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 xml:space="preserve">Mueve las agujas del reloj para que marque las {{T11}} {{T12}}.</t>
  </si>
  <si>
    <t xml:space="preserve">{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</si>
  <si>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 xml:space="preserve">M5-MyM-6a</t>
  </si>
  <si>
    <t xml:space="preserve">Realiza equivalencias entre horas, minutos y segundos expresados en forma simple</t>
  </si>
  <si>
    <t xml:space="preserve">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</si>
  <si>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 xml:space="preserve">Q1: Mín 1;Máx 20; Step: 1
Q2: Mín 1;Máx 20; Step: 1
Q3: Mín 1;Máx 20; Step: 1
Q4: Mín 1;Máx 20; Step: 1
Q5: Mín 1;Máx 20; Step: 1
Q6: Mín 1;Máx 20; Step: 1</t>
  </si>
  <si>
    <t xml:space="preserve">T1: {{Q1}}*60 
T2: {{Q2}}*60 
T3: {{Q3}}*60
T4: {{Q4}}*3600
T5: {{Q5}}*60
T6: {{Q6}}*10</t>
  </si>
  <si>
    <t xml:space="preserve">Recuerda que 1 h = 60 min y que 1 min = 60 s.</t>
  </si>
  <si>
    <t xml:space="preserve">&lt;p&gt;Recuerda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</si>
  <si>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 xml:space="preserve">T7 = {{Q4}}*60
T8 = Lemonlib.round({{T5}}/3600, 2)
T9 = Lemonlib.round({{T6}}/60, 2)</t>
  </si>
  <si>
    <t xml:space="preserve">{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</si>
  <si>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 xml:space="preserve">Completa las siguientes equivalencias:
&lt;span class=\"no-break\"&gt;{{Q1}} h&lt;/span&gt; = &lt;span class=\"no-break\"&gt;{{A1}} s&lt;/span&gt;
&lt;span class=\"no-break\"&gt;{{T1}} min&lt;/span&gt; = &lt;span class=\"no-break\"&gt;{{A2}} h&lt;/span&gt;</t>
  </si>
  <si>
    <t xml:space="preserve">Q1: Mín 1;Máx 20; Step: 1
Q2: Mín 1;Máx 20; Step: 1</t>
  </si>
  <si>
    <t xml:space="preserve">A1 = {{Q1}}*3600 
A2 = {{Q2}}
T1 = {{Q2}}*60</t>
  </si>
  <si>
    <t xml:space="preserve">&lt;p&gt;Recuerda que 1 h = 60 min y que 1 min = 60 s.&lt;/p&gt;
-Si falla A1
&lt;p&gt;{{Q1}} h × 3 600 = {{A1}} s&lt;/p&gt;
-Si falla A2
&lt;p&gt;{{T1}} min : 60 = {{A2}} h&lt;/p&gt;</t>
  </si>
  <si>
    <t xml:space="preserve">{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</si>
  <si>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xml:space="preserve">Completa las siguientes equivalencias:
&lt;span class=\"no-break\"&gt;{{Q1}} min&lt;/span&gt; = &lt;span class=\"no-break\"&gt;{{A1}} s&lt;/span&gt;
&lt;span class=\"no-break\"&gt;{{T1}} s&lt;/span&gt; = &lt;span class=\"no-break\"&gt;{{A2}} h&lt;/span&gt;</t>
  </si>
  <si>
    <t xml:space="preserve">Q1: Mín1 ;Máx 100; Step: 1
Q2: Mín 3600;Máx 9960; Step: 3600</t>
  </si>
  <si>
    <t xml:space="preserve">A1 = {{Q1}}*60
A2 = {{Q2}}
T1 = {{Q2}}*3600</t>
  </si>
  <si>
    <t xml:space="preserve">&lt;p&gt;Recuerda que 1 h = 60 min y que 1 min = 60 s.&lt;/p&gt;
-Si falla A1
&lt;p&gt;{{Q1}} min × 60 = {{A1}} s&lt;/p&gt;
-Si falla A2
&lt;p&gt;{{T1}} s : 3 600 = {{A2}} h&lt;/p&gt; </t>
  </si>
  <si>
    <t xml:space="preserve">{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</si>
  <si>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xml:space="preserve">Martín ha llegado al teatro &lt;span class=\"no-break\"&gt;{{Q1}} s&lt;/span&gt; antes de que empiece la función. ¿Cuánto es ese tiempo en minutos?
Quedan &lt;span class=\"no-break\"&gt;{{A1}} min&lt;/span&gt; para que empiece la obra.</t>
  </si>
  <si>
    <t xml:space="preserve">Q1: Mín 300;Máx 2700; Step: 60</t>
  </si>
  <si>
    <t xml:space="preserve">A1 = {{Q1}}/60</t>
  </si>
  <si>
    <t xml:space="preserve">¿Cuándo llegó Martín al teatro?
Martín llegó &lt;span class=\"no-break\"&gt;{{A2}} s&lt;/span&gt; antes.
{A2} = {Q1}
(Cloze with Math)</t>
  </si>
  <si>
    <t xml:space="preserve">¿Qué pide el enunciado?
Calcular los minutos que tardó Martín en llegar al teatro.*
Calcular los segundos que tardó Martín en llegar al teatro.
Calcular las horas que tardó Martín en llegar al teatro.
(Single choice)</t>
  </si>
  <si>
    <t xml:space="preserve">Para convertir los segundos en minutos, ¿cuál es la equivalencia correcta?
1 min = 60 s*
60 min = 1 s
1 min = 10 s
(Single choice)</t>
  </si>
  <si>
    <t xml:space="preserve">Con esto en mente, completa el siguiente cálculo para saber cuántos minutos llegó tarde Martín.
&lt;span class=\"no-break\"&gt;{{Q1}} s&lt;/span&gt; : 60 = &lt;span class=\"no-break\"&gt;{{A1}} min&lt;/span&gt;
{A1} = {{Q1}}/60
(Close with Math)</t>
  </si>
  <si>
    <t xml:space="preserve">{"id":"M5-MyM-6a-A-1","seed":{"parameters":[{"name":"Q1","label":null,"min":300,"max":2700,"step":60}],"uniques":true},"scaffolding":[{"id":"step-0","stimulus":"&lt;p&gt;Martin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</si>
  <si>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 xml:space="preserve">El vuelo de Diego a Sídney ha durado &lt;span class=\"no-break\"&gt;{{T1}} s.&lt;/span&gt; Calcula las horas que ha estado montado en el avión.
La duración del vuelo fue de &lt;span class=\"no-break\"&gt;{{A1}} h.&lt;/span&gt;</t>
  </si>
  <si>
    <t xml:space="preserve">Q1: Mín 3;Máx 26; Step: 1</t>
  </si>
  <si>
    <t xml:space="preserve">A1 = {{Q1}}
T1 = {{Q1}}*3600</t>
  </si>
  <si>
    <t xml:space="preserve">¿Cuánto tiempo duró el vuelo de Diego?
El vuelo duró &lt;span class=\"no-break\"&gt;{{A2}} s.&lt;/span&gt;
A2 = {{T1}}
(Cloze with Math)</t>
  </si>
  <si>
    <t xml:space="preserve">¿Qué pide el enunciado?
Calcular las horas que duró el vuelo a Sídney.*
Calcular los minutos que duró el vuelo a Sídney.
Calcular los segundos que duró el vuelo a Sídney.
(Single choice)</t>
  </si>
  <si>
    <t xml:space="preserve">Para convertir los segundos en horas, ¿cuál es la equivalencia correcta?
1 h = 3 600 s*
1 h = 60 s
1 h = 100 s
(Single choice)</t>
  </si>
  <si>
    <t xml:space="preserve">Con esto en mente, completa el siguiente cálculo para saber las horas que duró el vuelo de Diego a Sídney.
&lt;span class=\"no-break\"&gt;{{T1}} s&lt;/span&gt; : 3 600 = &lt;span class=\"no-break\"&gt;{{A1}} h&lt;/span&gt;
{A1} = {{T1}}/3600
(Close with Math)</t>
  </si>
  <si>
    <t xml:space="preserve">{"id":"M5-MyM-6a-A-2","seed":{"parameters":[{"name":"Q1","label":null,"min":3,"max":26,"step":1}],"uniques":true},"scaffolding":[{"id":"step-0","stimulus":"&lt;p&gt;O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</si>
  <si>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 xml:space="preserve">En la consulta del pediatra el tiempo de espera estimado es de &lt;span class=\"no-break\"&gt;{{Q1}} s.&lt;/span&gt; ¿A cuántos minutos equivalen?
El tiempo de espera es de &lt;span class=\"no-break\"&gt;{{A1}} min.&lt;/span&gt;</t>
  </si>
  <si>
    <t xml:space="preserve">Q1: Mín 600;Máx 2700; Step: 60</t>
  </si>
  <si>
    <t xml:space="preserve">¿De cuánto es el tiempo de espera en la consulta?
El tiempo de espera es de &lt;span class=\"no-break\"&gt;{{A2}} s.&lt;/span&gt;
A2 = {{Q1}}
(Cloze with Math)</t>
  </si>
  <si>
    <t xml:space="preserve">¿Qué pide el enunciado?
Expresar el tiempo de espera en minutos.*
Expresar el tiempo de espera en horas.
Expresar el tiempo de espera en segundos.
(Single choice)</t>
  </si>
  <si>
    <t xml:space="preserve">Para convertir los segundos en minutos, ¿cuál es la equivalencia correcta?
60 s = 1 min*
1 s = 60 min
10 s = 1 min
(Single choice)</t>
  </si>
  <si>
    <t xml:space="preserve">Con esto en mente, completa el siguiente cálculo para saber los minutos del tiempo de espera.
&lt;span class=\"no-break\"&gt;{{Q1}} s&lt;/span&gt; : 60 = &lt;span class=\"no-break\"&gt;{{A1}} min&lt;/span&gt;
{A1} = {{Q1}}/60
(Close with Math)</t>
  </si>
  <si>
    <t xml:space="preserve">{"id":"M5-MyM-6a-A-3","seed":{"parameters":[{"name":"Q1","label":null,"min":600,"max":2700,"step":60}],"uniques":true},"scaffolding":[{"id":"step-0","stimulus":"&lt;p&gt;No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</si>
  <si>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 xml:space="preserve">Mariano estuvo esperando a que la grúa recogiera su coche durante &lt;span class=\"no-break\"&gt;{{Q1}} min.&lt;/span&gt; ¿Cuántos segundos tardó en llegar la grúa?
La grúa tardó &lt;span class=\"no-break\"&gt;{{A1}} s.&lt;/span&gt;</t>
  </si>
  <si>
    <t xml:space="preserve">Q1: Mín 45;Máx 210; Step: 1</t>
  </si>
  <si>
    <t xml:space="preserve">A1 = {{Q1}}*60</t>
  </si>
  <si>
    <t xml:space="preserve">¿Cuánto tiempo esperó Mariano a que llegase la grúa?
Mariano esperó &lt;span class=\"no-break\"&gt;{{A2}} min&lt;/span&gt;.
{A2} = {Q1}
(Cloze with Math)</t>
  </si>
  <si>
    <t xml:space="preserve">¿Qué pide el enunciado?
Expresar lo que tardó la grúa en segundos.*
Expresar lo que tardó la grúa en horas.
Expresar lo que tardó la grúa en minutos.
(Single choice)</t>
  </si>
  <si>
    <t xml:space="preserve">Para convertir los minutos en segundos, ¿cuál es la equivalencia correcta?
1 min = 60 s*
60 min = 1 s
1 min = 10 s
(Single choice)</t>
  </si>
  <si>
    <t xml:space="preserve">Con esto en mente, completa el siguiente cálculo para saber los segundos que tardó la grúa en llegar.
&lt;span class=\"no-break\"&gt;{{Q1}} min&lt;/span&gt; × 60 = &lt;span class=\"no-break\"&gt;{{A1}} s&lt;/span&gt;
A1 = {{Q1}}*60
(Close with Math)</t>
  </si>
  <si>
    <t xml:space="preserve">{"id":"M5-MyM-6a-A-4","seed":{"parameters":[{"name":"Q1","label":null,"min":45,"max":210,"step":1}],"uniques":true},"scaffolding":[{"id":"step-0","stimulus":"&lt;p&gt;Mariano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</si>
  <si>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 xml:space="preserve">Claudia ha dedicado &lt;span class=\"no-break\"&gt;{{T1}} min&lt;/span&gt; a componer uno de los &lt;i&gt;singles&lt;/i&gt; de su disco. ¿Cuántas horas pasó escribiendo la canción?
Claudia estuvo componiendo el &lt;i&gt;single&lt;/i&gt; durante &lt;span class=\"no-break\"&gt;{{A1}} h.&lt;/span&gt;</t>
  </si>
  <si>
    <t xml:space="preserve">       </t>
  </si>
  <si>
    <t xml:space="preserve">Q1: Mín 3;Máx 12; Step: 1</t>
  </si>
  <si>
    <t xml:space="preserve">T1 = {{Q1}}*60
A1 = {{Q1}}</t>
  </si>
  <si>
    <t xml:space="preserve">¿Cuánto tiempo pasó Claudia componiendo?
Claudia estuvo componiendo durante &lt;span class=\"no-break\"&gt;{{A2}} min.&lt;/span&gt;
{A2} = {T1}
(Cloze with Math)</t>
  </si>
  <si>
    <t xml:space="preserve">¿Qué pide el enunciado?
Expresar en horas lo que tardó en escribir la canción.*
Expresar en segundos lo que tardó en escribir la canción.
Expresar en minutos lo que tardó en escribir la canción.
(Single choice)</t>
  </si>
  <si>
    <t xml:space="preserve">Para convertir los minutos en horas, ¿cuál es la equivalencia correcta?
60 min = 1 h*
10 min = 1 h
1 min = 60 h
(Single choice)</t>
  </si>
  <si>
    <t xml:space="preserve">Con esto en mente, completa el siguiente cálculo para saber las horas que necesitó Claudia para escribir la canción.
&lt;span class=\"no-break\"&gt;{{T1}} min&lt;/span&gt; : 60 = &lt;span class=\"no-break\"&gt;{{A1}} h&lt;/span&gt;
{A1} = {{T1}}/60
(Close with Math)</t>
  </si>
  <si>
    <t xml:space="preserve">{"id":"M5-MyM-6a-A-5","seed":{"parameters":[{"name":"Q1","label":null,"min":3,"max":12,"step":1}],"uniques":true},"scaffolding":[{"id":"step-0","stimulus":"&lt;p&gt;Cláudia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</si>
  <si>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 xml:space="preserve">M5-MyM-7a</t>
  </si>
  <si>
    <t xml:space="preserve">Expresa en forma simple medidas de tiempo dadas en forma compleja y viceversa</t>
  </si>
  <si>
    <t xml:space="preserve">Selecciona la equivalencia correcta.
&lt;span class=\"no-break\"&gt;{{Q1}} min&lt;/span&gt; y &lt;span class=\"no-break\"&gt;{{Q2}} s&lt;/span&gt; = ...
{{T1}} s*
{{T2}} s
{{T3}} s
{{T4}} s
{{T5}} s
(se ven 3)</t>
  </si>
  <si>
    <t xml:space="preserve">Q1: Mín 1;Máx 10; Step: 1
Q2: Mín 1;Máx 59; Step: 1
Q7: Mín = 1; Máx = 20; Step = 1
Q8: Mín = 1; Máx = 20; Step = 1</t>
  </si>
  <si>
    <t xml:space="preserve">T1 = {{Q1}}*60 + {{Q2}}
T2 = {{Q1}}*60+{{Q2}}-{{Q7}}
T3 = {{Q1}}*60+{{Q2}}-{{Q8}}
T4 = {{Q1}}*60+{{Q2}}+{{Q7}}
T5 = {{Q1}}*60+{{Q2}}+{{Q8}}
</t>
  </si>
  <si>
    <t xml:space="preserve">Imagen M5-MyM-7b-1</t>
  </si>
  <si>
    <t xml:space="preserve">Imagen M5-MyM-7b-1
&lt;p&gt;{{Q1}} min y {{Q2}} s = {{Q1}} × 60 + {{Q2}} = {{T10}} + {{Q2}} = {{T1}} s&lt;/p&gt;</t>
  </si>
  <si>
    <t xml:space="preserve">T10 = {{Q1}}*60</t>
  </si>
  <si>
    <t xml:space="preserve">{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</si>
  <si>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 xml:space="preserve">Selecciona la equivalencia correcta.
&lt;span class=\"no-break\"&gt;{{Q5}} h&lt;/span&gt; y &lt;span class=\"no-break\"&gt;{{Q6}} min&lt;/span&gt;  = ...
{{T1}} min*
{{T2}} min
{{T3}} min
{{T4}} min
{{T5}} min
(se ven 3)</t>
  </si>
  <si>
    <t xml:space="preserve">Q5: Mín 3;Máx 23; Step: 1
Q6: Mín 1;Máx 59; Step: 1
Q8: Mín = 1; Máx = 20; Step = 1
Q9: Mín = 1; Máx = 20; Step = 1</t>
  </si>
  <si>
    <t xml:space="preserve">T1 = {{Q5}}*60+{{Q6}}
T2 = {{Q5}}*60+{{Q6}}-{{Q8}}
T3 = {{Q5}}*60+{{Q6}}-{{Q9}}
T4 = {{Q5}}*60+{{Q6}}+{{Q8}}
T5 = {{Q5}}*60+{{Q6}}+{{Q9}}</t>
  </si>
  <si>
    <t xml:space="preserve">Imagen M5-MyM-7b-1
&lt;p&gt;{{Q5}} h y {{Q6}} min = {{Q5}} × 60 + {{Q6}} = {{T10}} + {{Q6}} = {{T1}} min&lt;/p&gt;</t>
  </si>
  <si>
    <t xml:space="preserve">T10 = {{Q5}}*60</t>
  </si>
  <si>
    <t xml:space="preserve">{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</si>
  <si>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 xml:space="preserve">Selecciona la equivalencia correcta.
&lt;span class=\"no-break\"&gt;{{T0}} s&lt;/span&gt; = ...
{{T1}} min y {{Q4}} s*
{{T3}} min y {{T4}} s
{{T5}} min y {{T6}} s
{{T7}} min y {{T8}} s
{{T9}} min y {{T10}} s</t>
  </si>
  <si>
    <t xml:space="preserve">Q3: Mín 5;Máx 25; Step: 1
Q4: Mín 11;Máx 49; Step: 1
Q1: Mín = 1; Máx = 10; Step = 1</t>
  </si>
  <si>
    <t xml:space="preserve">T0 = {{Q3}}*60+{{Q4}}
T1 = {{Q3}}
T2 = {{Q3}}
T3 = {{Q3}}
T4 = {{Q3}}+1
T5 = {{Q3}}-1
T6 = {{Q4}}
T7 = {{Q4}}+{{Q1}}
T8 = {{Q4}}-{{Q1}}
T9 = {{Q4}}
T10 = {{Q4}}</t>
  </si>
  <si>
    <t xml:space="preserve">Imagen M5-MyM-7b-1
&lt;p&gt;{{T0}} s : 60 = {{T11}}, es decir, {{Q3}} min&lt;/p&gt;&lt;p&gt;{{T0}} s − {{Q3}} × 60 = {{T0}} s − {{T12}} s = {{Q4}} s&lt;/p&gt;</t>
  </si>
  <si>
    <t xml:space="preserve">T11 = Lemonlib.round({{T0}}/60, 2)
T12 = {{Q3}}*60</t>
  </si>
  <si>
    <t xml:space="preserve">{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</si>
  <si>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 xml:space="preserve">Expresa esta medida de tiempo en forma compleja.
&lt;span class=\"no-break\"&gt;{{T1}} s&lt;/span&gt; = &lt;span class=\"no-break\"&gt;{{A1}} h&lt;/span&gt; y &lt;span class=\"no-break\"&gt;{{A2}} s&lt;/span&gt;</t>
  </si>
  <si>
    <t xml:space="preserve">Q1: Mín 1;Máx 12; Step: 1
Q2: Mín 1;Máx 3559; Step: 1</t>
  </si>
  <si>
    <t xml:space="preserve">T1 = {{Q1}}*3600+{{Q2}}
A1 = {{Q1}}
A2 = {{Q2}}</t>
  </si>
  <si>
    <t xml:space="preserve">Imagen M5-MyM-7b-1
&lt;p&gt;{{T1}} s : 3 600 = {{T2}}, es decir, {{Q1}} h&lt;/p&gt;&lt;p&gt;{{T1}} s − {{Q1}} × 3 600 = {{T1}} s − {{T3}} s = {{Q2}} s&lt;/p&gt;</t>
  </si>
  <si>
    <t xml:space="preserve">T2 = Lemonlib.round({{T1}}/3600, 2)
T3 = {{Q1}}*3600</t>
  </si>
  <si>
    <t xml:space="preserve">{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</si>
  <si>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 xml:space="preserve">Expresa esta medida de tiempo en forma compleja.
&lt;span class=\"no-break\"&gt;{{T1}} min&lt;/span&gt; = &lt;span class=\"no-break\"&gt;{{A3}} h&lt;/span&gt; y &lt;span class=\"no-break\"&gt;{{A4}} min&lt;/span&gt;</t>
  </si>
  <si>
    <t xml:space="preserve">Q3: Mín 1;Máx 12; Step: 1
Q4: Mín 1;Máx 59; Step: 1</t>
  </si>
  <si>
    <t xml:space="preserve">T1 = {{Q3}}*60 + {{Q4}}
A3 = {{Q3}}
A4 = {{Q4}}</t>
  </si>
  <si>
    <t xml:space="preserve">Imagen M5-MyM-7b-1
&lt;p&gt;{{T1}} min : 60 = {{T2}}, es decir, {{Q3}} h&lt;/p&gt;&lt;p&gt;{{T1}} min − {{Q3}} × 60 = {{T1}} min − {{T3}} min = {{Q4}} min&lt;/p&gt;</t>
  </si>
  <si>
    <t xml:space="preserve">T2 = Lemonlib.round({{T1}}/60, 2)
T3 = {{Q3}}*60</t>
  </si>
  <si>
    <t xml:space="preserve">{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</si>
  <si>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 xml:space="preserve">Expresa esta medida de tiempo en forma simple.
&lt;span class=\"no-break\"&gt;{{Q1}} min&lt;/span&gt; y &lt;span class=\"no-break\"&gt;{{Q2}} s&lt;/span&gt; = &lt;span class=\"no-break\"&gt;{{A1}} s&lt;/span&gt;</t>
  </si>
  <si>
    <t xml:space="preserve">Q1: Mín 1;Máx 12; Step: 1
Q2: Mín 1;Máx 59; Step: 1</t>
  </si>
  <si>
    <t xml:space="preserve">A1 = {{Q1}}*60+{{Q2}}</t>
  </si>
  <si>
    <t xml:space="preserve">Imagen M5-MyM-7b-1
&lt;p&gt;{{Q1}} min y {{Q2}} s = {{Q1}} × 60 + {{Q2}} = {{T1}} s + {{Q2}} s = {{A1}} s&lt;/p&gt;</t>
  </si>
  <si>
    <t xml:space="preserve">T1 = {{Q1}}*60</t>
  </si>
  <si>
    <t xml:space="preserve">{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</si>
  <si>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 xml:space="preserve">Expresa esta medida de tiempo en forma simple.
&lt;span class=\"no-break\"&gt;{{Q3}} h&lt;/span&gt; y &lt;span class=\"no-break\"&gt;{{Q4}} min&lt;/span&gt; = &lt;span class=\"no-break\"&gt;{{A2}} min&lt;/span&gt;</t>
  </si>
  <si>
    <t xml:space="preserve">A2 = {{Q3}}*60+{{Q4}}</t>
  </si>
  <si>
    <t xml:space="preserve">Imagen M5-MyM-7b-1
&lt;p&gt;{{Q3}} h y {{Q4}} min = {{Q3}} × 60 + {{Q4}} = {{T1}} min + {{Q4}} min = {{A1}} min&lt;/p&gt;</t>
  </si>
  <si>
    <t xml:space="preserve">T1 = {{Q3}}*60</t>
  </si>
  <si>
    <t xml:space="preserve">{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</si>
  <si>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 xml:space="preserve">Ana fue al cine a ver una película que dura {{T1}} min. ¿A cuántas horas y minutos corresponden?
La película dura {{A1}} h y {{A2}} min.</t>
  </si>
  <si>
    <t xml:space="preserve">Ana foi ao cinema e viu que o filme que ela gostaria de assistir tinha duração de 98 min. A quantas horas e quantos minutos correspondem 98 minutos?</t>
  </si>
  <si>
    <t xml:space="preserve">{{Q2}}: Mín: 30; Máx: 50; Step: 1</t>
  </si>
  <si>
    <t xml:space="preserve">T1 = 60+{{Q2}}
A1 = 1
A2 = {{Q2}}</t>
  </si>
  <si>
    <t xml:space="preserve">¿Cuánto dura la película que vio Ana?
La película dura {{A1}} min.
[A1 = 60+{{Q2}}]</t>
  </si>
  <si>
    <t xml:space="preserve">¿Qué pide el enunciado?
Convertir los minutos en horas y minutos.*
Convertir los minutos en horas.
Convertir los minutos en segundos.</t>
  </si>
  <si>
    <t xml:space="preserve">¿En qué tabla están las conversiones de unidades correctas?
M5-MyM-7b-1*
M5-MyM-7b-2
M5-MyM-7b-3</t>
  </si>
  <si>
    <t xml:space="preserve">Sabiendo esto, calcula cuántas horas hay en {{T1}} min. Redondea a las centésimas si es necesario.
{{T1}} min = {{T1}} : 60 = {{A2}} h, es decir, {{A3}} h entera
(cloze math)
A2 = Lemondlib.round({{T1}}/60,2)
A3 = 1</t>
  </si>
  <si>
    <t xml:space="preserve">Resta esa hora a los {{T1}} min para saber cuántos minutos hay en la forma compleja.
{{T1}} min − 1 h × 60 = {{T1}} min − 60 min = {{A3}} min
A3 = {{Q2}}</t>
  </si>
  <si>
    <t xml:space="preserve">{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</si>
  <si>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 xml:space="preserve">El viaje de Manuel a Asturias en autobús duró {{T1}} min. ¿A cuántas horas y minutos corresponde?
El viaje duró &lt;span class=\"no-break\"&gt;{{A1}} h&lt;/span&gt; y &lt;span class=\"no-break\"&gt;{{A2}} min.&lt;/span&gt;</t>
  </si>
  <si>
    <t xml:space="preserve">Q1: Mín 2;Máx 5; Step: 1
Q2: Mín 1;Máx 59; Step: 1</t>
  </si>
  <si>
    <t xml:space="preserve">A1 = {{Q1}}
A2 = {{Q2}}
T1 = {{Q1}}*60+{{Q2}}</t>
  </si>
  <si>
    <t xml:space="preserve">¿Cuánto duró el viaje de Manuel?
El viaje duró {{A1}} min.
[A1 = {{Q1}}*60+{{Q2}}</t>
  </si>
  <si>
    <t xml:space="preserve">Sabiendo esto, calcula cuántas horas hay en {{T1}} min. Redondea a las centésimas si es necesario.
{{T1}} min = {{T1}} : 60 = {{T2}} h, es decir, {{A2}} h enteras
T2 = Lemonlib.round({{T1}}/60, 2)
A2 = {{Q1}}
</t>
  </si>
  <si>
    <t xml:space="preserve">Resta esas {{Q1}} h a los {{T1}} min para saber cuántos minutos hay en la forma compleja.
{{T1}} min − {{Q1}} h × 60 = {{T1}} min − {{T3}} min = {{A3}} min
T3 = {{Q1}}*60
A3 = {{Q2}}</t>
  </si>
  <si>
    <t xml:space="preserve">{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</si>
  <si>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 xml:space="preserve">Isabel sacó a pasear a su perro durante {{T1}} s. ¿Cuántos minutos y segundos duró el paseo?
El paseo duró &lt;span class=\"no-break\"&gt;{{A1}} min&lt;/span&gt; y &lt;span class=\"no-break\"&gt;{{A2}} s.&lt;/span&gt;</t>
  </si>
  <si>
    <t xml:space="preserve">Q1: Mín 15;Máx 45; Step: 1
Q2: Mín 1;Máx 59; Step: 1</t>
  </si>
  <si>
    <t xml:space="preserve">¿Cuánto tiempo sacó Isabel a pasear a su perro?
Lo sacó durante {{A1}} s.
[A1 = {{Q1}}*60+{{Q2}}</t>
  </si>
  <si>
    <t xml:space="preserve">¿Qué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</si>
  <si>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</si>
  <si>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 xml:space="preserve">Resta esos {{Q1}} min a los {{T1}} s para saber cuántos segundos hay en la forma compleja.
{{T1}} s − {{Q1}} min × 60 = {{T1}} s − {{T3}} s = {{A3}} s
T3 = {{Q1}}*60
A3 = {{Q2}}</t>
  </si>
  <si>
    <t xml:space="preserve">{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</si>
  <si>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 xml:space="preserve">Ángela ha creado una lista de reproduccion de música que dura &lt;span class=\"no-break\"&gt;{{Q1}} h&lt;/span&gt; y &lt;span class=\"no-break\"&gt;{{Q2}} min.&lt;/span&gt; ¿A cuántos minutos equivalen?
La lista dura &lt;span class=\"no-break\"&gt;{{A1}} min.&lt;/span&gt;</t>
  </si>
  <si>
    <t xml:space="preserve">Q1: Mín 1;Máx 4; Step: 1
Q2: Mín 1;Máx 59; Step: 1</t>
  </si>
  <si>
    <t xml:space="preserve">¿Cuánto dura la lista de reproducción de Ángela?
La lista dura {{A1}} h y {{A2}} min.
[A1 = {{Q1}}
A2 = {{Q2}}</t>
  </si>
  <si>
    <t xml:space="preserve">¿Qué pide el enunciado?
Convertir las horas y minutos en minutos.*
Convertir las horas y minutos en horas.
Convertir las horas y minutos en segundos.</t>
  </si>
  <si>
    <t xml:space="preserve">Sabiendo esto, suma las horas y los minutos para calcular la duración en forma simple.
{{Q1}} h y {{Q2}} min = {{Q1}} h × 60 + {{Q2}} min  = {{T1}} min + {{Q2}} min = {{A3}} min
T1 = {{Q1}}*60
A3 = {{Q1}}*60+{{Q2}}</t>
  </si>
  <si>
    <t xml:space="preserve">{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</si>
  <si>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 xml:space="preserve">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</si>
  <si>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 xml:space="preserve">Un tren sale de Madrid a Barcelona tarda {{T1}} segundos. ¿Cuantas horas y minutos tarda el tren?
El tren tarda {{A1}} y {{A2}} min.</t>
  </si>
  <si>
    <t xml:space="preserve">Q1: Mín 1;Máx 3; Step: 1
Q2: Mín 1;Máx 59; Step: 1</t>
  </si>
  <si>
    <t xml:space="preserve">¿Cuánto ha durado el &lt;i&gt;tour&lt;/i&gt; de Clara por Sevilla?
El &lt;i&gt;tour&lt;/i&gt; ha durado {{A1}} min.
[A1 = {{Q1}}*60+{{Q2}}</t>
  </si>
  <si>
    <t xml:space="preserve">Sabiendo esto, calcula cuántas horas hay en {{T1}} min. Redondea a las centésimas si es necesario.
{{T1}} min = {{T1}} : 60 = {{A1}} h, es decir, {{A2}} h al completo
A1 = Lemonlib.round({{T1}}/60, 2)
A2 = {{Q1}}</t>
  </si>
  <si>
    <t xml:space="preserve">Resta {{Q1}} h a los {{T1}} min para saber cuántos minutos hay en la forma compleja.
{{T1}} min − {{Q1}} h × 60 = {{T1}} min − {{T3}} min = {{A3}} min
T3 = {{Q1}}*60
A3 = {{Q2}}</t>
  </si>
  <si>
    <t xml:space="preserve">{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</si>
  <si>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 xml:space="preserve">M5-MyM-7b</t>
  </si>
  <si>
    <t xml:space="preserve">Ordena medidas de tiempo dadas en forma simple y compleja</t>
  </si>
  <si>
    <t xml:space="preserve">Ordena las siguientes medidas de tiempo.
{{Q1}} s
{{Q2}} s
{{T1}} min
{{T2}} min</t>
  </si>
  <si>
    <t xml:space="preserve">Order List</t>
  </si>
  <si>
    <t xml:space="preserve">Q1: Mín = 1; Máx = 3600; Step = 1
Q2: Mín = 1; Máx  =3600; Step = 1
Q3: Mín = 60; Máx = 3600; Step = 60
Q4: Mín = 60; Máx = 3600; Step = 60</t>
  </si>
  <si>
    <t xml:space="preserve">T1 = {{Q3}}/60
T2 = {{Q4}}/60</t>
  </si>
  <si>
    <t xml:space="preserve">Transforma todas las medidas a la misma unidad.
Imagen: M5-MyM-7b-1</t>
  </si>
  <si>
    <t xml:space="preserve">&lt;p&gt;Para convertir todas las medidas a la misma unidad recuerda las conversiones de unidad de tiempo.&lt;/p&gt;&lt;p&gt;{{T1}} min = {{T1}} × 60 = {{Q3}} s&lt;/p&gt;&lt;p&gt;{{T2}} min = {{T2}} × 60 = {{Q4}} s&lt;/p&gt;
Imagen: M5-MyM-7b-1</t>
  </si>
  <si>
    <t xml:space="preserve">{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</si>
  <si>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 xml:space="preserve">Ordena las siguientes medidas de tiempo de mayor a menor.
{{Q1}} min
{{Q2}} min
{{T11}} h y {{T12}} min
{{T21}} h y {{T22}} min</t>
  </si>
  <si>
    <t xml:space="preserve">Q1: Mín = 60; Máx = 3600; Step = 1
Q2: Mín = 60; Máx  =3600; Step = 1
Q3: Mín = 60; Máx = 3600; Step = 1
Q4: Mín = 60; Máx = 3600; Step = 1</t>
  </si>
  <si>
    <t xml:space="preserve">T11 = math.floor({{Q3}}/60)
T12 = {{Q3}}-math.floor({{Q3}}/60)*60
T21 = math.floor({{Q4}}/60)
T22 = {{Q4}}-math.floor({{Q4}}/60)*60</t>
  </si>
  <si>
    <t xml:space="preserve">¿Qué pide el enunciado?
Ordenar las medidas de tiempo de mayor a menor.*
Ordenar las medidas de tiempo de menor a mayor. 
(Single choice)</t>
  </si>
  <si>
    <t xml:space="preserve">Para ordenar las medidas de tiempo, hay que expresarlas en la misma unidad. ¿En qué tabla están las conversiones de unidades correctas?
Imagen M5-MyM-7b-1*
Imagen M5-MyM-7b-2
Imagen M5-MyM-7b-3
(Single choice)</t>
  </si>
  <si>
    <t xml:space="preserve">Con la ayuda de la anterior tabla de conversiones, completa los siguientes cálculos para convertir esta medida a minutos.
{{T11}} h = {{T11}} × 60 = {{A1}} min
{{T11}} h y {{T12}} min = {{A2}} min
(Cloze Math)
A1 = math.floor({{Q3}}/60)*60
A2 = {{Q3}}</t>
  </si>
  <si>
    <t xml:space="preserve">Repitiendo el cálculo anterior con {{T21}} h y {{T22}} min, ordena las medidas de tiempo de mayor a menor.
{{Q1}} min
{{Q2}} min
{{T11}} h y {{T12}} min = {{Q3}} min
{{T21}} h y {{T22}} min = {{Q4}} min
(Order list)</t>
  </si>
  <si>
    <t xml:space="preserve">{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</si>
  <si>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 xml:space="preserve">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</si>
  <si>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 xml:space="preserve">Q1-Q2: Mín = 300; Máx = 600; Step = 1</t>
  </si>
  <si>
    <t xml:space="preserve">T11 = math.floor({{Q1}}/60)
T12 = {{Q1}}-math.floor({{Q1}}/60)*60
T21 = math.floor({{Q2}}/60)
T22 = {{Q2}}-math.floor({{Q2}}/60)*60
A1 = math.min({{Q1}}, {{Q2}})</t>
  </si>
  <si>
    <t xml:space="preserve">¿Cuáles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</si>
  <si>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 xml:space="preserve">Según el enunciado, ¿qué hay que obtener?
Los segundos que ha tardado el nadador más rápido.*
Los segundos que ha tardado el nadador más lento.
Los segundos que han tardado los dos nadadores.</t>
  </si>
  <si>
    <t xml:space="preserve">Para comparar las marcas de los nadadores, hay que convertirlas a segundos. ¿En qué tabla están las conversiones de unidades correctas?
Imagen M5-MyM-7b-1*
Imagen M5-MyM-7b-2
Imagen M5-MyM-7b-3</t>
  </si>
  <si>
    <t xml:space="preserve">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</si>
  <si>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 xml:space="preserve">Por tanto, ¿cuál es el nadador más rápido?
El nadador de los {{T3}} s.*
El nadador de los {{T4}} s.
(Single choice)
T3 = math.min({{Q1}}, {{Q2}})
T4 = math.max({{Q1}}, {{Q2}})</t>
  </si>
  <si>
    <t xml:space="preserve">{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</si>
  <si>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 xml:space="preserve">Estas son las duraciones de tres viajes en autobús a Salamanca. Ordénalas de mayor a menor.
{{Q1}} min
{{T1}} h y {{T2}} min
{{Q3}} min</t>
  </si>
  <si>
    <t xml:space="preserve">Q1-Q3: Mín = 30; Máx = 6000; Step = 1</t>
  </si>
  <si>
    <t xml:space="preserve">T1 = math.floor({{Q2}}/60)
T2 = {{Q2}}-math.floor({{Q2}}/60)*60</t>
  </si>
  <si>
    <t xml:space="preserve">¿Qué pide el enunciado?
Ordenar la duración de los viajes a Salamanca de mayor a menor.*
Ordenar la duración de los viajes a Salamanca de menor a mayor. 
(Single choice)</t>
  </si>
  <si>
    <t xml:space="preserve">Con la ayuda de la anterior tabla de conversiones, completa los siguientes cálculos para convertir esta medida a minutos.
{{T1}} h = {{T1}} × 60 = {{A1}} min
{{T1}} h y {{T2}} min = {{A2}} min
(Cloze Math)
A1 = math.floor({{Q2}}/60)*60
A2 = {{Q2}}</t>
  </si>
  <si>
    <t xml:space="preserve">Ahora, ordena lo que duran los viajes a Salamanca de mayor a menor.
{{Q1}} min
{{T1}} h y {{T2}} min = {{Q2}} min
{{Q3}} min
(Order list)</t>
  </si>
  <si>
    <t xml:space="preserve">{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</si>
  <si>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 xml:space="preserve">Un salón de eventos cuenta con tres opciones de alquiler. Ordena de menor a mayor los tiempos.
Una sala de {{Q1}} min
Una sala de {{Q2}} min
Una sala de {{T1}} h y {{T2}} min</t>
  </si>
  <si>
    <t xml:space="preserve">Q1-Q3: Mín 60;Máx 480; Step: 1</t>
  </si>
  <si>
    <t xml:space="preserve">T1 = math.floor({{Q3}}/60)
T2 = {{Q3}}-math.floor({{Q3}}/60)*60</t>
  </si>
  <si>
    <t xml:space="preserve">¿Qué pide el enunciado?
Ordenar los tiempos de alquiler de mayor a menor.
Ordenar los tiempos de alquiler de menor a mayor.* 
(Single choice)</t>
  </si>
  <si>
    <t xml:space="preserve">Con la ayuda de la anterior tabla de conversiones, completa los siguientes cálculos para convertir esta medida a minutos.
{{T1}} h = {{T1}} × 60 = {{A1}} min
{{T1}} h y {{T2}} min = {{A2}} min
(Cloze Math)
A1 = math.floor({{Q3}}/60)*60
A2 = {{Q3}}</t>
  </si>
  <si>
    <t xml:space="preserve">Ahora, ordena de menor a mayor los tiempos de alquiler de las salas.
{{Q1}} min
{{Q2}} min
{{T1}} h y {{T2}} min = {{Q3}} min
(Order list)</t>
  </si>
  <si>
    <t xml:space="preserve">{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</si>
  <si>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 xml:space="preserve">Por las noches, Enrique duerme &lt;span class=\"no-break\"&gt;{{T1}} h&lt;/span&gt; y &lt;span class=\"no-break\"&gt;{{T2}} min,&lt;/span&gt; mientras que su amigo Marcos duerme {{Q2}} min. ¿Cuántos minutos duerme el que tiene más horas de descanso?
Quien descansa más duerme &lt;span class=\"no-break\"&gt;{{A2}} min.&lt;/span&gt;</t>
  </si>
  <si>
    <t xml:space="preserve">Q1-Q2: Mín = 360; Máx = 540; Step = 1</t>
  </si>
  <si>
    <t xml:space="preserve">T1 = math.floor({{Q1}}/60)
T2 = {{Q1}}-math.floor({{Q1}}/60)*60
A1 = math.max({{Q1}}, {{Q2}})</t>
  </si>
  <si>
    <t xml:space="preserve">¿Cuánto tiempo duerme cada uno?
Enrique duerme &lt;span class=\"no-break\"&gt;{{A2}} h&lt;/span&gt; y &lt;span class=\"no-break\"&gt;{{A3}} min.&lt;/span&gt;
Marcos duerme &lt;span class=\"no-break\"&gt;{{A4}} min.&lt;/span&gt;
(cloze math)
A2 = {{T1}}
A3 = {{T2}}
A4 = {{Q2}}</t>
  </si>
  <si>
    <t xml:space="preserve">Según el enunciado, ¿qué hay que obtener?
Los minutos que duerme el que más descansa.*
Los minutos que duerme el que menos descansa.
Los minutos que duermen entre los dos.</t>
  </si>
  <si>
    <t xml:space="preserve">Para comparar el tiempo que duermen los dos, hay que convertir los tiempos a minutos. ¿En qué tabla están las conversiones de unidades correctas?
Imagen M5-MyM-7b-1*
Imagen M5-MyM-7b-2
Imagen M5-MyM-7b-3</t>
  </si>
  <si>
    <t xml:space="preserve">Con la ayuda de la anterior tabla convierte este tiempo a minutos.
{{T1}} h = {{T1}} × 60 = {{A5}} min
{{T1}} h y {{T2}} min = {{A6}} min
(Cloze text)
A5 = math.floor({{Q1}}/60)*60
A6 = {{Q1}}</t>
  </si>
  <si>
    <t xml:space="preserve">Por tanto, ¿cuál de los dos duerme más?
El que duerme {{T3}} min.*
El que duerme {{T4}} min.
(Single choice)
T3 = math.max({{Q1}}, {{Q2}})
T4 = math.min({{Q1}}, {{Q2}})</t>
  </si>
  <si>
    <t xml:space="preserve">{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</si>
  <si>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 xml:space="preserve">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</si>
  <si>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 xml:space="preserve">Q1: Mín = 480; Máx = 6000; Step = 1</t>
  </si>
  <si>
    <t xml:space="preserve">¿Cuánto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</si>
  <si>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 xml:space="preserve">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</si>
  <si>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 xml:space="preserve">Para comparar la velocidad de los satélites, hay que convertir los tiempos a segundos. ¿En qué tabla están las conversiones de unidades correctas?
Imagen M5-MyM-7b-1*
Imagen M5-MyM-7b-2
Imagen M5-MyM-7b-3</t>
  </si>
  <si>
    <t xml:space="preserve">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</si>
  <si>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 xml:space="preserve">Por tanto, ¿cuál es el satélite más rápido?
El satélite de los {{T3}} s.*
El satélite de los {{T4}} s.
(Single choice)
T3 = math.min({{Q1}}, {{Q2}})
T4 = math.max({{Q1}}, {{Q2}})</t>
  </si>
  <si>
    <t xml:space="preserve">{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</si>
  <si>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 xml:space="preserve">M5-MyM-8a</t>
  </si>
  <si>
    <t xml:space="preserve">Elige la unidad de tiempo adecuada para expresar diferentes duraciones: día, semana, mes, década, siglo y milenio</t>
  </si>
  <si>
    <t xml:space="preserve">Une las situaciones con la unidad de tiempo que corresponda.
{{Q1}} - días
{{Q2}} - semanas
{{Q3}} - meses
{{Q4}} - décadas
{{Q5}} - siglos
{{Q6}} - milenios</t>
  </si>
  <si>
    <t xml:space="preserve">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</si>
  <si>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 xml:space="preserve">Imagen M5-MyM-8a-1</t>
  </si>
  <si>
    <t xml:space="preserve">Imagen M5-MyM-8a-1
Sin TE individual</t>
  </si>
  <si>
    <t xml:space="preserve">{"id":"M5-MyM-8a-I-1","stimulus":"&lt;p&gt;Arraste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</si>
  <si>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 xml:space="preserve">Escribe la unidad de medida de tiempo más adecuada para completar estas frases.
La música electrónica nace hace aproximadamente 4 {{A5}}.
Nuestros abuelos y bisabuelos no tenían teléfonos móviles hace 1 {{A3}}.
Las pirámides de Egipto se construyeron hace unos 5 {{A4}}.</t>
  </si>
  <si>
    <t xml:space="preserve">A5 = décadas
A3 = siglo
A4 = milenios</t>
  </si>
  <si>
    <t xml:space="preserve">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</si>
  <si>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 xml:space="preserve">{"id":"M5-MyM-8a-E-1","stimulus":"&lt;p&gt;Escreva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</si>
  <si>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 xml:space="preserve">Escribe la unidad de medida de tiempo más adecuada para completar estas frases.
El abuelo de Samanta tiene 6 {{A5}} de edad.
Ernesto cumple años cada 12 {{A1}}.
Cristóbal Colón descubrió América hace 5 {{A3}}.</t>
  </si>
  <si>
    <t xml:space="preserve">A5 = décadas
A1 = meses
A3 = siglos</t>
  </si>
  <si>
    <t xml:space="preserve">Imagen M5-MyM-8a-1
-Si falla A5
&lt;p&gt;Por lo general, un abuelo tiene entre 50 y 80 años.&lt;/p&gt;
-Si falla A1
&lt;p&gt;Un año son 12 meses.&lt;/p&gt;
-Si falla A3
&lt;p&gt;Cristóbal Colón descubrió América en 1492, hace aproximadamente 5 siglos.&lt;/p&gt;</t>
  </si>
  <si>
    <t xml:space="preserve">{"id":"M5-MyM-8a-E-2","stimulus":"&lt;p&gt;Escreva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</si>
  <si>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 xml:space="preserve">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</si>
  <si>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</si>
  <si>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 xml:space="preserve">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</si>
  <si>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 xml:space="preserve">{"id":"M5-MyM-8a-E-3","stimulus":"&lt;p&gt;Escreva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</si>
  <si>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 xml:space="preserve">M5-MyM-9a</t>
  </si>
  <si>
    <t xml:space="preserve">Suma y resta medidas de tiempo (horas, minutos, segundos, hasta 6 cifras dadas en forma simple y en forma compleja)</t>
  </si>
  <si>
    <t xml:space="preserve">Arrastra el resultado correcto de esta suma.
{{Q1}} h y {{Q2}} min + {{Q3}} h y {{Q4}} min = ...
opciones:
{{A1}}*
{{A2}}
{{A3}}</t>
  </si>
  <si>
    <t xml:space="preserve">Q1: Min = 1; Máx = 100; Step = 1
Q2: Min = 30; Máx = 59; Step = 1
Q3: Min = 1; Máx = 100; Step = 1
Q4: Min = 30; Máx = 59; Step = 1</t>
  </si>
  <si>
    <t xml:space="preserve">T1 = {{Q1}}+{{Q3}}+1
T2 = {{Q2}}+{{Q4}}-60
T3 = {{Q2}}+{{Q4}}
T6 = {{T1}} + 1
A1 = {{T1}} h {{T2}} min
A2 = {{T1}} h {{T3}} min
A3 = {{T6}} h {{T2}} min</t>
  </si>
  <si>
    <t xml:space="preserve">Los minutos y los segundos nunca pueden tener un valor mayor que 59.</t>
  </si>
  <si>
    <t xml:space="preserve">&lt;p&gt;Al sumar unidades de tiempo, hay que tener en cuenta que los minutos y los segundos nunca pueden tener un valor mayor que 59.&lt;/p&gt;&lt;p&gt;{{Q2}} min + {{Q4}} min = {{T3}} min = 1 h y {{T2}} min&lt;/p&gt;&lt;p&gt;{{Q1}} h + {{Q3}} h + 1 h y {{T2}} min = {{T1}} h y {{T2}} min&lt;/p&gt;</t>
  </si>
  <si>
    <t xml:space="preserve">{"id":"M5-MyM-9a-I-1","stimulus":"&lt;p&gt;Arraste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</si>
  <si>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 xml:space="preserve">Arrastra el resultado correcto de esta resta.
{{Q6}} min y {{Q7}} s − {{Q8}} min y {{Q9}} s = ...
opciones:
{{A1}}*
{{A2}}
{{A3}}</t>
  </si>
  <si>
    <t xml:space="preserve">Q6: Min = 30; Máx = 59; Step = 1
Q7: Min = 1; Máx = 29; Step = 1
Q8: Min = 1; Máx = 20; Step = 1
Q9: Min = 30; Máx = 59; Step = 1</t>
  </si>
  <si>
    <t xml:space="preserve">T1 = {{Q6}}-{{Q8}}-1
T2 = 60+{{Q7}}-{{Q9}}
T3 = {{Q6}}-{{Q8}}
T4 = {{Q9}}-{{Q7}}
A1 = {{T1}} min {{T2}} s
A2 = {{T3}} min {{T2}} s
A3 = {{T1}} min {{T4}} s</t>
  </si>
  <si>
    <t xml:space="preserve">Como {{Q7}} s es menor que {{Q9}} s, hay que transformar 1 min en 60 s para calcular la resta.</t>
  </si>
  <si>
    <t xml:space="preserve">&lt;p&gt;Como {{Q7}} s es menor que {{Q9}} s, transforma 1 min en 60 s para calcular la resta.&lt;/p&gt;&lt;p&gt;({{Q6}} − 1) min y ({{Q7}} + 60) s − {{Q8}} min y {{Q9}} s&lt;/p&gt;&lt;p&gt;{{T5}} min y {{T6}} s − {{Q8}} min y {{Q9}} s = {{T1}} min y {{T2}} s&lt;/p&gt;</t>
  </si>
  <si>
    <t xml:space="preserve">T5 = {{Q6}}-1
T6 = {{Q7}}+60</t>
  </si>
  <si>
    <t xml:space="preserve">{"id":"M5-MyM-9a-I-2","stimulus":"&lt;p&gt;Arraste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</si>
  <si>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 xml:space="preserve">Arrastra el resultado de estas operaciones.
{{Q1}} h y {{Q2}} min + {{Q3}} h y {{Q4}} min = ...
opciones:
{{A1}}* (para la primera)
{{A2}}
{{A3}}</t>
  </si>
  <si>
    <t xml:space="preserve">Q1: Min = 1; Máx = 100; Step = 1
Q2: Min = 1; Máx = 29; Step = 1
Q3: Min = 1; Máx = 100; Step = 1
Q4: Min = 1; Máx = 29; Step = 1</t>
  </si>
  <si>
    <t xml:space="preserve">T1 = {{Q1}}+{{Q3}}
T2 = {{Q2}}+{{Q4}}
T3 = {{Q1}}+{{Q3}}-1
T4 = {{Q2}}+{{Q4}}+60
A1 = {{T1}} h {{T2}} min
A2 = {{T3}} h {{T2}} min
A3 = {{T3}} h {{T4}} min</t>
  </si>
  <si>
    <t xml:space="preserve">&lt;p&gt;Al sumar unidades de tiempo, hay que tener en cuenta que los minutos y los segundos nunca pueden tener un valor mayor que 59. En este caso, como no se da esta situación, suma como si fuesen números naturales.&lt;/p&gt;</t>
  </si>
  <si>
    <t xml:space="preserve">{"id":"M5-MyM-9a-I-3","stimulus":"&lt;p&gt;Arraste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</si>
  <si>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 xml:space="preserve">Arrastra el resultado de estas operaciones.
{{Q6}} min y {{Q7}} s − {{Q8}} min y {{Q9}} s = ...
opciones:
{{A1}}*
{{A2}}
{{A3}}</t>
  </si>
  <si>
    <t xml:space="preserve">Q6: Min = 30; Máx = 59; Step = 1
Q7: Min = 30; Máx = 59; Step = 1
Q8: Min = 1; Máx = 28; Step = 1
Q9: Min = 1; Máx = 29; Step = 1</t>
  </si>
  <si>
    <t xml:space="preserve">T1 = {{Q6}}-{{Q8}}
T2 = {{Q7}}-{{Q9}}
T3 = {{Q6}}-{{Q8}}-1
T4 = {{Q9}}-{{Q7}}+60
A1 = {{T1}} min {{T2}} s
A2 = {{T3}} min {{T2}} s
A3 = {{T1}} min {{T4}} s</t>
  </si>
  <si>
    <t xml:space="preserve">&lt;p&gt;Al restar unidades de tiempo, hay que tener en cuenta que los minutos y los segundos nunca pueden tener un valor mayor que 59. En este caso, como no se da esta situación, resta como si fuesen números naturales.&lt;/p&gt;</t>
  </si>
  <si>
    <t xml:space="preserve">{"id":"M5-MyM-9a-I-4","stimulus":"&lt;p&gt;Arraste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</si>
  <si>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 xml:space="preserve">Calcula esta suma con unidades de tiempo.
{{Q1}} min y {{Q2}} s + {{Q3}} min y {{Q4}} s = {{A1}} min y {{A2}} s</t>
  </si>
  <si>
    <t xml:space="preserve">Calcule:
a) 3 h 65 min – 1 h 10 min = ____ h ____ min
b) 10 h 20 min 43 s – 7 h 15 min 20 s = ____ h ____ min ____ s
c) 5 h 30 min – 200 min = ___ h ___ min
d) 2 h 45 min 30 s + 3 h 15 min 25 s =
e) 5 min 30 s + 2 min 20 s = ___ min + ___ s</t>
  </si>
  <si>
    <t xml:space="preserve">Q1: Mín = 1; Máx = 29; Step = 1
Q2: Mín = 1; Máx = 29; Step = 1
Q3: Mín = 1; Máx = 29; Step = 1
Q4: Mín = 1; Máx = 29; Step = 1</t>
  </si>
  <si>
    <t xml:space="preserve">A1 = {{Q1}}+{{Q3}}
A2 = {{Q2}}+{{Q4}}</t>
  </si>
  <si>
    <t xml:space="preserve">{"id":"M5-MyM-9a-E-1","stimulus":"&lt;p&gt;Calcule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</si>
  <si>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 xml:space="preserve">Calcula esta resta con unidades de tiempo.
{{Q6}} min y {{Q7}} s − {{Q9}} min y {{Q10}} s = {{A4}} min {{A5}} s</t>
  </si>
  <si>
    <t xml:space="preserve">Q6: Mín = 30; Máx = 59; Step = 1
Q7: Mín = 30; Máx = 59; Step = 1
Q9: Mín = 1; Máx = 29; Step = 1
Q10: Mín = 1; Máx = 29; Step = 1</t>
  </si>
  <si>
    <t xml:space="preserve">{{A4}} = {{Q6}}-{{Q9}}
{{A5}} = {{Q7}}-{{Q10}}</t>
  </si>
  <si>
    <t xml:space="preserve">{"id":"M5-MyM-9a-E-2","stimulus":"&lt;p&gt;Calcule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</si>
  <si>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 xml:space="preserve">Q1: Mín = 1; Máx = 29; Step = 1
Q2: Mín = 30; Máx = 59; Step = 1
Q3: Mín = 1; Máx = 29; Step = 1
Q4: Mín = 30; Máx = 59; Step = 1</t>
  </si>
  <si>
    <t xml:space="preserve">A1 = {{Q1}}+{{Q3}}+1
A2 = {{Q2}}+{{Q4}}-60</t>
  </si>
  <si>
    <t xml:space="preserve">&lt;p&gt;Al sumar unidades de tiempo, hay que tener en cuenta que los minutos y los segundos nunca pueden tener un valor mayor que 59.&lt;/p&gt;&lt;p&gt;{{Q2}} s + {{Q4}} s = {{T3}} s = 1 min y {{T2}} s&lt;/p&gt;&lt;p&gt;{{Q1}} min + {{Q3}} min + 1 min y {{T2}} s = {{T1}} min y {{T2}} s&lt;/p&gt;</t>
  </si>
  <si>
    <t xml:space="preserve">T2 = {{Q2}}+{{Q4}}-60</t>
  </si>
  <si>
    <t xml:space="preserve">{"id":"M5-MyM-9a-E-3","stimulus":"&lt;p&gt;Calcule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</si>
  <si>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 xml:space="preserve">Calcula esta resta con unidades de tiempo.
{{Q6}} min y {{Q7}} s − {{Q8}} min y {{Q9}} s = {{A4}} min {{A5}} s</t>
  </si>
  <si>
    <t xml:space="preserve">Q6: Mín = 30; Máx = 59; Step = 1
Q7: Mín = 1; Máx = 29; Step = 1
Q8: Mín = 1; Máx = 28; Step = 1
Q9: Mín = 30; Máx = 59; Step = 1</t>
  </si>
  <si>
    <t xml:space="preserve">A4 = {{Q6}}-{{Q8}}-1
A5 = {{Q7}}-{{Q9}}+60</t>
  </si>
  <si>
    <t xml:space="preserve">&lt;p&gt;Como {{Q7}} s es menor que {{Q9}} s, transforma 1 min en 60 s para calcular la resta.&lt;/p&gt;&lt;p&gt;({{Q6}} − 1) min y ({{Q7}} + 60) s − {{Q8}} min y {{Q9}} s&lt;/p&gt;&lt;p&gt;{{T5}} min y {{T6}} s − {{Q8}} min y {{Q9}} s = {{A4}} min y {{A5}} s&lt;/p&gt;</t>
  </si>
  <si>
    <t xml:space="preserve">{"id":"M5-MyM-9a-E-4","stimulus":"&lt;p&gt;Calcule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</si>
  <si>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 xml:space="preserve">La primera parte de un partido de fútbol de {{T1}} min ha durado {{Q1}} min. ¿De cuántos minutos fue la segunda parte?
La segunda parte duró {{A1}} min.</t>
  </si>
  <si>
    <t xml:space="preserve">Uma partida de futebol é dividida em dois intervalos de tempo. Considere um jogo de futebol que teve duração de 98 minutos. Sabendo que o 1º tempo foi de 47 minutos, calcule:
a) Quantos minutos durou o 2º tempo?</t>
  </si>
  <si>
    <t xml:space="preserve">Q1: Mín: 45; Máx: 50; Step: 1
Q2: Mín: 45; Máx: 50; Step: 1</t>
  </si>
  <si>
    <t xml:space="preserve">T1 = {{Q1}}+{{Q2}}
A1 = {{Q2}}</t>
  </si>
  <si>
    <t xml:space="preserve">Resta como si se tratase de números naturales.</t>
  </si>
  <si>
    <t xml:space="preserve">&lt;p&gt;Resta como si se tratase de números naturales.&lt;/p&gt;</t>
  </si>
  <si>
    <t xml:space="preserve">{"id":"M5-MyM-9a-A-1","stimulus":"&lt;p&gt;A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</si>
  <si>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 xml:space="preserve">En una carrera de atletismo, Mateo hizo el recorrido en {{Q1}} h, {{Q2}} min y {{Q3}} s, mientras que Antonio tardó {{Q1}} h, {{Q4}} min y {{Q5}} s. ¿Cuál fue la diferencia de tiempo entre ambos?
La diferencia de tiempo fue de {{A1}} min y {{A2}} s.</t>
  </si>
  <si>
    <t xml:space="preserve">Em uma corrida de atletismo, Matheus fez o percurso estabelecido em 1 h 15 min 3 s, Antônio em 1 h 33 min 20 s e Carlos em 1 h 10 min 27 s. Qual foi a diferença tempo entre quem terminou a corrida primeiro e quem terminou por último?</t>
  </si>
  <si>
    <t xml:space="preserve">Q1: Mín: 1; Máx: 2; Step: 1
Q2: Mín: 30; Máx: 59; Step: 1
Q3: Mín: 1; Máx: 29; Step: 1
Q4: Mín: 1; Máx: 29; Step: 1
Q5: Mín: 30; Máx: 59; Step: 1</t>
  </si>
  <si>
    <t xml:space="preserve">A1 = {{Q2}}-{{Q4}}-1
A2 = {{Q3}}-{{Q5}}+60</t>
  </si>
  <si>
    <t xml:space="preserve">Como {{Q3}} s es menor que {{Q5}} s, hay que transformar 1 min en 60 s para calcular la resta.</t>
  </si>
  <si>
    <t xml:space="preserve">&lt;p&gt;Como {{Q3}} s es menor que {{Q5}} s, convierte 1 min en 60 s:&lt;/p&gt;&lt;p&gt;{{Q1}} h, {{Q2}} min y {{Q3}} s = {{Q1}} h, {{T1}} min y {{T2}} s&lt;/p&gt;&lt;p&gt;Después, resta las cantidades con las mismas unidades:&lt;/p&gt;&lt;p&gt;{{Q1}} h, {{T1}} min y {{T2}} s − {{Q1}} h, {{Q4}} min y {{Q5}} s = {{A1}} min y {{A2}} s&lt;/p&gt;</t>
  </si>
  <si>
    <t xml:space="preserve">T1 = {{Q2}}-1
T2 = {{Q3}}+60</t>
  </si>
  <si>
    <t xml:space="preserve">{"id":"M5-MyM-9a-A-2","stimulus":"&lt;p&gt;Em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</si>
  <si>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 xml:space="preserve">Bruna va a nadar todos los días a las {{Q1}}:{{Q2}}. Si la clase dura {{Q3}} min, ¿a qué hora termina de nadar?
La clase de natación termina a las {{A1}} h y {{A2}} min.</t>
  </si>
  <si>
    <t xml:space="preserve">Bruna faz natação todos os dias. Sabendo que sua aula começa às 9 h 35 min e tem duração de 50 min, a que horas termina a aula de Bruna?</t>
  </si>
  <si>
    <t xml:space="preserve">Q1: Mín: 8; Máx: 20; Step: 1
Q2: Mín: 31; Máx: 59; Step: 1
Q3: Mín: 30; Máx: 90; Step: 1</t>
  </si>
  <si>
    <t xml:space="preserve">A1 = {{Q1}}+math.floor(({{Q2}}+{{Q3}})/60)
A2 = {{Q2}}+{{Q3}}-math.floor(({{Q2}}+{{Q3}})/60)*60</t>
  </si>
  <si>
    <t xml:space="preserve">Los minutos nunca pueden tener un valor mayor que 59.</t>
  </si>
  <si>
    <t xml:space="preserve">&lt;p&gt;En primer lugar, suma las cantidades con las mismas unidades:&lt;/p&gt;&lt;p&gt;{{Q1}} h y {{Q2}} min + {{Q3}} min = {{Q1}} h {{T1}} min&lt;/p&gt;&lt;p&gt;Sin embargo, como los minutos no pueden tener valores mayores que 59, convierte los minutos de exceso en horas:&lt;/p&gt;&lt;p&gt;{{Q1}} h {{T1}} min = {{A1}} h {{A2}} min&lt;/p&gt;</t>
  </si>
  <si>
    <t xml:space="preserve">T1 = {{Q2}}+{{Q3}}</t>
  </si>
  <si>
    <t xml:space="preserve">{"id":"M5-MyM-9a-A-3","stimulus":"&lt;p&gt;Bruna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</si>
  <si>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</si>
  <si>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</si>
  <si>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 xml:space="preserve">Q1: Mín: 30; Máx: 59; Step: 1
Q2: Mín: 12; Máx: 17; Step: 1
Q3: Mín: 10; Máx: 30; Step: 5</t>
  </si>
  <si>
    <t xml:space="preserve">A1 = {{Q2}}-1
A2 = 60+{{Q3}}-{{Q1}}
</t>
  </si>
  <si>
    <t xml:space="preserve">&lt;p&gt;Como {{Q3}} min es menor que {{Q1}} min, se convierte una hora en 60 minutos:&lt;/p&gt;
&lt;p&gt;{{Q2}} h y {{Q3}} min = {{T1}} h y {{T2}} min&lt;/p&gt;
&lt;p&gt;Después, se restan las cantidades con las mismas unidades:&lt;/p&gt;
&lt;p&gt;{{T1}} h y {{T2}} min − {{Q1}} min = {{A1}} h y {{A2}} min&lt;/p&gt;</t>
  </si>
  <si>
    <t xml:space="preserve">{"id":"M5-MyM-9a-A-4","stimulus":"&lt;p&gt;A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</si>
  <si>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 xml:space="preserve">Martina ha estado esperando al tren durante {{Q1}} min. Si ella estaba en la estación desde las {{Q2}}:{{Q3}}, ¿a qué hora llegó el tren?
El tren llegó a las {{A1}} h y {{A2}} min.</t>
  </si>
  <si>
    <t xml:space="preserve">Q1: Mín: 30; Máx: 59; Step: 1
Q2: Mín: 7; Máx: 20; Step: 1
Q3: Mín: 30; Máx: 59; Step: 1</t>
  </si>
  <si>
    <t xml:space="preserve">A1 = {{Q2}}+1
A2 = {{Q1}}+{{Q3}}-60</t>
  </si>
  <si>
    <t xml:space="preserve">&lt;p&gt;En primer lugar, suma las cantidades con las mismas unidades:&lt;/p&gt;&lt;p&gt;{{Q2}} h y {{Q3}} min + {{Q1}} min = {{Q2}} h {{T1}} min&lt;/p&gt;&lt;p&gt;Sin embargo, como los minutos no pueden tener valores mayores que 59, convierte 60 min en 1 h:&lt;/p&gt;&lt;p&gt;{{Q2}} h {{T1}} min = {{A1}} h {{A2}} min&lt;/p&gt;</t>
  </si>
  <si>
    <t xml:space="preserve">T1 = {{Q3}}+{{Q1}}</t>
  </si>
  <si>
    <t xml:space="preserve">{"id":"M5-MyM-9a-A-5","stimulus":"&lt;p&gt;Madalena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</si>
  <si>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 xml:space="preserve">M5-MyM-24a</t>
  </si>
  <si>
    <t xml:space="preserve">Multiplica y divide medidas de tiempo (horas, minutos, segundos, hasta 6 cifras dadas en forma simple y en forma compleja)</t>
  </si>
  <si>
    <t xml:space="preserve">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</si>
  <si>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 xml:space="preserve">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</si>
  <si>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 xml:space="preserve">T1 = {{Q1}}*{{Q3}}+math.floor({{Q2}}*{{Q3}}/60)
T2 = {{Q2}}*{{Q3}}-math.floor({{Q2}}*{{Q3}}/60)*60
T3 = {{Q5}}*{{Q4}}+math.floor({{Q6}}*{{Q4}}/60)
T4 = {{Q6}}*{{Q4}}-math.floor({{Q6}}*{{Q4}}/60)*60
T5 = {{Q7}}*{{Q9}}
T6 = {{Q8}}*{{Q9}}-math.floor({{Q8}}*{{Q9}}/60)*60
T7 = {{Q10}}*{{Q11}}+math.floor({{Q12}}*{{Q10}}/60)
T8 = {{Q12}}*{{Q10}}-math.floor({{Q12}}*{{Q10}}/60)*60
T9 = {{Q11}}+1</t>
  </si>
  <si>
    <t xml:space="preserve">Multiplica o divide como si se tratase de números naturales.</t>
  </si>
  <si>
    <t xml:space="preserve">&lt;p&gt;Multiplica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</si>
  <si>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 xml:space="preserve">T10 = {{Q7}}*{{Q9}}+math.floor({{Q8}}*{{Q9}}/60)
T11 = {{Q8}}*{{Q9}}-math.floor({{Q8}}*{{Q9}}/60)*60</t>
  </si>
  <si>
    <t xml:space="preserve">{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</si>
  <si>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 xml:space="preserve">Calcula esta multiplicación con unidades de tiempo.
{{Q1}} h y {{Q2}} min × {{Q3}} = {{A1}} h y {{A2}} min</t>
  </si>
  <si>
    <t xml:space="preserve">Calcule:
{{Q1}} x {{Q2}} h {{Q3}} min {{Q4}} s = {{A1}} h {{A2}} min {{A3}} s</t>
  </si>
  <si>
    <t xml:space="preserve">Q1: Mín = 2; Máx = 9; Step = 1
Q2: Mín = 1; Máx = 59; Step = 1
Q3: Mín = 1; Máx = 59; Step = 1</t>
  </si>
  <si>
    <t xml:space="preserve">A1 = {{Q1}}*{{Q3}}+math.floor({{Q2}}*{{Q3}}/60)
A2 = ({{Q2}}*{{Q3}}/60-math.floor({{Q2}}*{{Q3}}/60))*60</t>
  </si>
  <si>
    <t xml:space="preserve">Multiplica como si se tratase de números naturales.</t>
  </si>
  <si>
    <t xml:space="preserve">&lt;p&gt;Multiplica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</si>
  <si>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 xml:space="preserve">T1 = {{Q1}}*{{Q3}}
T2 = {{Q2}}*{{Q3}}
T3 = Lemonlib.round({{Q2}}*{{Q3}}/60, 2)
T4 = math.floor({{Q2}}*{{Q3}}/60)</t>
  </si>
  <si>
    <t xml:space="preserve">{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</si>
  <si>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 xml:space="preserve">Calcula esta división con unidades de tiempo.
{{T1}} {{Q0}} : {{Q4}} = {{A3}} {{Q0}}</t>
  </si>
  <si>
    <t xml:space="preserve">{{Q4}}: Mín = 100; Máx = 999; Step = 1
{{Q5}}: Mín = 2; Máx = 9; Step = 1
{{Q0}}: "h", "min", "s"</t>
  </si>
  <si>
    <t xml:space="preserve">T1 = {{Q4}}*{{Q5}}
A3 = {{Q5}}</t>
  </si>
  <si>
    <t xml:space="preserve">Divide como si se tratase de números naturales.</t>
  </si>
  <si>
    <t xml:space="preserve">&lt;p&gt;Divide como si se tratase de números naturales.&lt;/p&gt;</t>
  </si>
  <si>
    <t xml:space="preserve">{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</si>
  <si>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 xml:space="preserve">Calcula esta división con unidades de tiempo.
{{T1}} h y {{T2}} min : {{Q1}} = {{A1}} h y {{A2}} min</t>
  </si>
  <si>
    <t xml:space="preserve">Calcule:
{{Q1}} h {{Q2}} min {{Q3}} s : {{Q4}} = {{A1}} h {{A2}} min {{A3}} s</t>
  </si>
  <si>
    <t xml:space="preserve">T1 = {{Q1}}*{{Q2}}+math.floor({{Q1}}*{{Q3}}/60)
T2 = {{Q1}}*{{Q3}}-math.floor({{Q1}}*{{Q3}}/60)*60
A1 = {{Q2}}
A2 = {{Q3}}</t>
  </si>
  <si>
    <t xml:space="preserve">&lt;p&gt;Convierte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</si>
  <si>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 xml:space="preserve">T3 = {{T1}}*60+{{T2}}
T4 = {{T3}}/{{Q1}}</t>
  </si>
  <si>
    <t xml:space="preserve">{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</si>
  <si>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 xml:space="preserve">Calcula esta multiplicación con unidades de tiempo.
{{Q5}} {{Q6}} × {{Q7}} = {{A4}} {{Q6}}</t>
  </si>
  <si>
    <t xml:space="preserve">{{Q5}}: Mín = 100; Máx = 999; Step = 1
{{Q6}}: "h", "min", "s"
{{Q7}}: Mín = 2; Máx = 9; Step = 1</t>
  </si>
  <si>
    <t xml:space="preserve">A4 = {{Q5}}*{{Q7}}</t>
  </si>
  <si>
    <t xml:space="preserve">&lt;p&gt;Multiplica como si se tratase de números naturales.&lt;/p&gt;</t>
  </si>
  <si>
    <t xml:space="preserve">{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</si>
  <si>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 xml:space="preserve">Pablo se ha dado cuenta de que durante una pausa para la publicidad han emitido {{Q1}} anuncios que han durado &lt;span class=\"no-break\"&gt;{{Q2}} s&lt;/span&gt; cada uno. ¿Cuántos segundos ha durado la pausa?
Los anuncios han durado &lt;span class=\"no-break\"&gt;{{A1}} s.&lt;/span&gt;</t>
  </si>
  <si>
    <t xml:space="preserve">Pedro assistia a seu programa favorito quando percebeu que nos intervalos sempre passavam 3 propagandas de 45 segundos de duração, cada uma. Quantos minutos durava cada intervalo desse programa?
3 x 45s = 135s = 2min15s</t>
  </si>
  <si>
    <t xml:space="preserve">Q1: Mín: 2; Máx: 9; Step: 1
Q2: Mín: 30; Máx: 45; Step: 1</t>
  </si>
  <si>
    <t xml:space="preserve">A1 = {{Q1}}*{{Q2}}
</t>
  </si>
  <si>
    <t xml:space="preserve">{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</si>
  <si>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 xml:space="preserve">Fernando ha tardado &lt;span class=\"no-break\"&gt;{{T1}} s&lt;/span&gt; en resolver {{Q1}} cubos de Rubik. ¿Cuántos segundos le ha dedicado a cada uno?
Fernando ha tardado &lt;span class=\"no-break\"&gt;{{A1}} s&lt;/span&gt; en resolver un cubo.</t>
  </si>
  <si>
    <t xml:space="preserve">Henrique gosta de montar cubo mágico. Ele monta {{Q1}} cubos em {{Q2}} segundos. Em média, quantos segundos ele leva para montar um cubo?
Henrique monta um cubo em {{A1}} segundos.</t>
  </si>
  <si>
    <t xml:space="preserve">Q1: Mín: 3; Máx: 9; Step:1
Q2: Mín: 30; Máx: 60; Step: 1</t>
  </si>
  <si>
    <t xml:space="preserve">T1={{Q1}}*{{Q2}}
A1 = {{A2}}</t>
  </si>
  <si>
    <t xml:space="preserve">{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</si>
  <si>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 xml:space="preserve">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</si>
  <si>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 xml:space="preserve">Uma pessoa que toma um banho de {{Q1}} minutos por dia gasta quanto tempo no banho em {{Q2}} dias?
Em {{Q2}} dias, ela gasta {{A1}} minutos no banho.</t>
  </si>
  <si>
    <t xml:space="preserve">Q1: Mín: 9; Máx: 20; Step:1
Q1: Mín: 30; Máx: 59; Step:1
Q3: Mín: 2; Máx: 6; Step:1</t>
  </si>
  <si>
    <t xml:space="preserve">T1 = {{Q1}}*{{Q3}}
T2 = {{Q2}}*{{Q3}}
A1 = {{T1}}+math.floor({{T2}}/60) 
A2 = {{T2}}-(math.floor({{T2}}/60))*60</t>
  </si>
  <si>
    <t xml:space="preserve">&lt;p&gt;Multiplica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</si>
  <si>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 xml:space="preserve">{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</si>
  <si>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 xml:space="preserve">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</si>
  <si>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 xml:space="preserve">Um caminhão de transporte faz, em um dia, {{Q1}} vezes um trajeto que dura {{Q2}} h {{Q3}} min. Qual o tempo total que esse caminhão anda por dia?
Esse caminhão anda por dia {{A1}} h {{A2}} min.</t>
  </si>
  <si>
    <t xml:space="preserve">Q1: Mín: 3; Máx: 6; Step:1
Q2: Mín: 1; Máx: 3; Step:1 
Q3: Mín: 1; Máx: 59; Step: 1</t>
  </si>
  <si>
    <t xml:space="preserve">T11 = {{Q1}}*{{Q2}}
T12 = {{Q1}}*{{Q3}}
T1 = {{T11}}+math.floor({{T12}}/60) 
T2 = {{T12}}-(math.floor({{T12}}/60))*60
A1 = {{Q2}}
A1 = {{Q3}}</t>
  </si>
  <si>
    <t xml:space="preserve">{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</si>
  <si>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 xml:space="preserve">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</si>
  <si>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 xml:space="preserve">Fernanda é youtuber. Em um dia ela passa um total de {{Q1}} h {{Q2}} min gravando vídeos. Sabendo que ela consegue fazer {{Q3}} vídeos em um dia, quanto tempo, em média, ela leva para fazer um vídeo?
Ela faz um vídeo em {{A1}} h {{A2}} min.</t>
  </si>
  <si>
    <t xml:space="preserve">Q1: Mín: 3; Máx: 9; Step:1
Q2: Mín: 1; Máx: 3; Step:1 
Q3: Mín: 1; Máx: 59; Step: 1</t>
  </si>
  <si>
    <t xml:space="preserve">{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</si>
  <si>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 xml:space="preserve">M5-MyM-10c</t>
  </si>
  <si>
    <t xml:space="preserve">Establece equivalencias entre las diferentes unidades de medida de ángulos</t>
  </si>
  <si>
    <t xml:space="preserve">Selecciona las equivalencias correctas.
Opciones correctas:
{{Q1}}° = {{T1}}'
{{Q2}}° = {{T2}}''
{{T3}}' = {{Q3}}°
{{Q4}}' = {{T4}}''
{{T5}}'' = {{Q5}}°
{{T6}}'' = {{Q6}}'
Opciones incorrectas:
{{T7}}° = {{Q7}}'
{{Q8}}° = {{T8}}''
{{T9}}' = {{Q9}}°
{{T10}}' = {{Q10}}''
{{T11}}'' = {{Q11}}°
{{T12}}'' = {{Q12}}'
(Se ven 2 correctas y 2 incorrectas)</t>
  </si>
  <si>
    <t xml:space="preserve">Indique a equivalência correta em cada caso:
1° = {{grupo 1}}
1' = {{grupo 2}}</t>
  </si>
  <si>
    <t xml:space="preserve">Q1-Q12: Mín = 1; Máx = 60; Step = 1</t>
  </si>
  <si>
    <t xml:space="preserve">T1 = {{Q1}}*60
T2 = {{Q2}}*3600
T3 = {{Q3}}*60
T4 = {{Q4}}*60
T5 = {{Q5}}*3600
T6 = {{Q6}}*60
T7 = {{Q7}}*60
T8 = {{Q8}}*60
T9 = {{Q9}}*3600
T10 = {{Q10}}*60
T11 = {{Q11}}*60
T12 = {{Q12}}*3600</t>
  </si>
  <si>
    <t xml:space="preserve">(IMAGEN)
M5-MyM-10c-1</t>
  </si>
  <si>
    <t xml:space="preserve">IMAGEN DEL HINT
- Si falla A7:
&lt;p&gt;{{T7}}° = {{T7}}° × 60 = {{T13}}'&lt;/p&gt;
- Si falla A8:
&lt;p&gt;{{Q8}}° = {{Q8}}° × 3 600 = {{T14}}''&lt;/p&gt;
- Si falla A9:
&lt;p&gt;{{T9}}' = {{T9}}' : 60 = {{T15}}°&lt;/p&gt;
- Si falla A10:
&lt;p&gt;{{T10}}' = {{T10}}' × 60 = {{T16}}''&lt;/p&gt;
- Si falla A11:
&lt;p&gt;{{T11}}'' = {{T11}}'' : 60 = {{T17}}'&lt;/p&gt;ok
- Si falla A12:
&lt;p&gt;{{T12}}'' = {{T12}}'' : 3 600 = {{T18}}°&lt;/p&gt;</t>
  </si>
  <si>
    <t xml:space="preserve">T13 = {{T7}}*60
T14 = {{Q8}}*3600
T15 = {{T9}}/60 
T16 = {{T10}}*60
T17 = {{T11}}/60
T18 = {{T12}}/3600</t>
  </si>
  <si>
    <t xml:space="preserve">{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</si>
  <si>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 xml:space="preserve">Completa las siguientes equivalencias.
{{Q1}}° = {{A1}}'
{{T1}}' = {{A2}}°</t>
  </si>
  <si>
    <t xml:space="preserve">Q1: Mín: 1; Máx: 100; Step: 1
Q2: Mín: 1; Máx: 50; Step: 1</t>
  </si>
  <si>
    <t xml:space="preserve">T1={{Q2}}*60
A1={{Q1}}*60
A2={{Q2}}</t>
  </si>
  <si>
    <t xml:space="preserve">IMAGEN DEL HINT
- Si falla A1:
&lt;p&gt;{{Q1}}° = {{Q1}}° × 60 = {{A1}}'&lt;/p&gt;
- Si falla A2:
&lt;p&gt;{{T1}}' = {{T1}}' : 60 = {{A2}}°&lt;/p&gt;</t>
  </si>
  <si>
    <t xml:space="preserve">{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</si>
  <si>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 xml:space="preserve">Completa las siguientes equivalencias.
{{T2}}'' = {{A3}}°
{{Q1}}° = {{A1}}''</t>
  </si>
  <si>
    <t xml:space="preserve">Q3: Mín: 1; Máx: 50; Step: 1
Q1: Mín: 1; Máx: 100; Step: 1</t>
  </si>
  <si>
    <t xml:space="preserve">T2={{Q3}}*3600
A3={{Q3}}
A1={{Q1}}*3600</t>
  </si>
  <si>
    <t xml:space="preserve">IMAGEN DEL HINT
- Si falla A3:
&lt;p&gt;{{T2}}" = {{T2}}'' : 3 600 = {{A3}}°&lt;/p&gt;
- Si falla A1:
&lt;p&gt;{{Q1}}° = {{Q1}}° × 3 600 = {{A1}}"&lt;/p&gt;</t>
  </si>
  <si>
    <t xml:space="preserve">{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</si>
  <si>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 xml:space="preserve">Completa las siguientes equivalencias.
{{T1}}'' = {{A2}}'
{{Q3}}' = {{A3}}''</t>
  </si>
  <si>
    <t xml:space="preserve">Q2: Mín: 1; Máx: 50; Step: 1
Q3: Mín: 1; Máx: 50; Step: 1</t>
  </si>
  <si>
    <t xml:space="preserve">A2={{Q2}}
A3={{Q3}}*60
T1={{Q2}}*60</t>
  </si>
  <si>
    <t xml:space="preserve">IMAGEN DEL HINT
- Si falla A2:
&lt;p&gt;{{T1}}" = {{T1}}'' : 60 = {{A2}}'&lt;/p&gt;
- Si falla A3:
&lt;p&gt;{{Q3}}' = {{Q3}}' × 60 = {{A3}}''&lt;/p&gt;</t>
  </si>
  <si>
    <t xml:space="preserve">{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</si>
  <si>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 xml:space="preserve">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</si>
  <si>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</si>
  <si>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 xml:space="preserve">Q1: Mín: 30; Máx: 70; Step: 1</t>
  </si>
  <si>
    <t xml:space="preserve">A1= {{Q1}}
T1 = {{Q1}}*3600</t>
  </si>
  <si>
    <t xml:space="preserve">¿Cuál es la inclinación del tobogán?
Tiene una inclinación de {{A1}}''.
Cloze math
A1 = {{Q1}}*3600</t>
  </si>
  <si>
    <t xml:space="preserve">¿Qué pide el enunciado?
Convertir los segundos a grados.*
Convertir los segundos a minutos.
Convertir los minutos a grados.</t>
  </si>
  <si>
    <t xml:space="preserve">¿En qué tabla están las conversiones de unidades correctas?
M5-MyM-10c-1*
M5-MyM-10c-2
M5-MyM-10c-3</t>
  </si>
  <si>
    <t xml:space="preserve">Con ayuda de la anterior tabla, realiza el siguiente cálculo para obtener la inclinación del tobogán en grados.
{{T1}}'' = {{T1}}'' : 3 600 = {{A1}}°
[A1 = {{Q1}}]</t>
  </si>
  <si>
    <t xml:space="preserve">{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</si>
  <si>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 xml:space="preserve">Una rampa tiene una de inclinación de {{Q1}}°. ¿A cuánto equivale esta amplitud en minutos?
La inclinación de la rampa es de {{A1}}'.</t>
  </si>
  <si>
    <t xml:space="preserve">Uma rampa para cadeirantes tem um ângulo de inclinação de {{Q1}}°. Quanto vale esse ângulo em minutos?
{{Q1}}° = {{A1}} '</t>
  </si>
  <si>
    <t xml:space="preserve">Q1: Mín: 7; Máx: 20; Step: 1</t>
  </si>
  <si>
    <t xml:space="preserve">A1={{Q1}}*60</t>
  </si>
  <si>
    <t xml:space="preserve">¿Qué inclinación tiene la rampa?
Su inclinación es de {{A1}}°.
Cloze math
A1 = {{Q1}}</t>
  </si>
  <si>
    <t xml:space="preserve">¿Qué pide el enunciado?
Convertir los grados a minutos.*
Convertir los minutos a segundos.
Convertir los segundos a grados.</t>
  </si>
  <si>
    <t xml:space="preserve">Con ayuda de la anterior tabla, realiza el siguiente cálculo para obtener la inclinación de la rampa en minutos.
{{Q1}}° = {{Q1}}° × 60 = {{A1}}'
[A1 = {{Q1}}*60]</t>
  </si>
  <si>
    <t xml:space="preserve">{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</si>
  <si>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 xml:space="preserve">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</si>
  <si>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</si>
  <si>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 xml:space="preserve">Q1: Mín:10; Máx: 45; Step: 1</t>
  </si>
  <si>
    <t xml:space="preserve">T1={{Q1}}*60
A1={{Q1}}</t>
  </si>
  <si>
    <t xml:space="preserve">¿Cuál es la amplitud de ese ángulo?
Su amplitud mide {{A1}}'.
A1 = {{Q1}}*60]</t>
  </si>
  <si>
    <t xml:space="preserve">¿Qué pide el enunciado?
Convertir los minutos a grados.*
Convertir los segundos a minutos.
Convertir los grados a segundos.</t>
  </si>
  <si>
    <t xml:space="preserve">Con ayuda de la anterior tabla, realiza el siguiente cálculo para obtener la amplitud del triángulo en grados.
{{T1}}' = {{T1}}' : 60 = {{A1}}°
[A1 = {{Q1}}]</t>
  </si>
  <si>
    <t xml:space="preserve">{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</si>
  <si>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 xml:space="preserve">Para esquivar un iceberg, un barco tiene que hacer un giro de {{Q1}}°. ¿A cuántos segundos equivale esta amplitud?
El barco gira {{A1}}''.</t>
  </si>
  <si>
    <t xml:space="preserve">Para desviar de um iceberg, um navio precisou fazer um desvio de {{Q1}}° para a direita. Se essa medida fosse dada em segundos, quanto ela valeria?
{{Q1}}° = {{A1}}"</t>
  </si>
  <si>
    <t xml:space="preserve">Q1: Mín: 2; Máx: 20; Step: 1</t>
  </si>
  <si>
    <t xml:space="preserve">A1={{Q1}}*3600</t>
  </si>
  <si>
    <t xml:space="preserve">¿Cuánto tiene que virar el barco?
Tiene que virar {{A1}}°.
A1 = {{Q1}}]</t>
  </si>
  <si>
    <t xml:space="preserve">¿Qué pide el enunciado?
Convertir los grados a segundos.*
Convertir los segundos a minutos.
Convertir los minutos a grados.</t>
  </si>
  <si>
    <t xml:space="preserve">Con ayuda de la anterior tabla, realiza el siguiente cálculo para obtener la amplitud que debe virar el barco en segundos.
{{Q1}}° = {{Q1}}° × 3 600 = {{A1}}''
[A1 = {{Q1}}*3600]</t>
  </si>
  <si>
    <t xml:space="preserve">{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</si>
  <si>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 xml:space="preserve">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</si>
  <si>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</si>
  <si>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 xml:space="preserve">Q1: Mín: 600; Máx: 5400; Step: 1</t>
  </si>
  <si>
    <t xml:space="preserve">T1={{Q1}}*60
A1={{Q1}}</t>
  </si>
  <si>
    <t xml:space="preserve">¿Cuánto se han abierto las tijeras?
La apertura es de {{A1}}''.
[A1 = {{Q1}}*60]</t>
  </si>
  <si>
    <t xml:space="preserve">¿Qué pide el enunciado?
Convertir los segundos a minutos.*
Convertir los minutos a grados.
Convertir los grados a segundos.</t>
  </si>
  <si>
    <t xml:space="preserve">Con ayuda de la anterior tabla, realiza el siguiente cálculo para obtener el ángulo de apertura de las tijeras en minutos.
{{T1}}'' = {{T1}}'' : 60 = {{A1}}'
[A1 = {{Q1}}]</t>
  </si>
  <si>
    <t xml:space="preserve">{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</si>
  <si>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 xml:space="preserve">M5-MyM-10d</t>
  </si>
  <si>
    <t xml:space="preserve">Expresa en forma simple una medida de ángulos dada en forma compleja y viceversa</t>
  </si>
  <si>
    <t xml:space="preserve">Arrastra los números para expresar los ángulos en forma compleja.
{{T1}}' = {{A1}}° {{A2}}'
{{T2}}'' = {{A3}}° {{A4}}' {{A5}}''</t>
  </si>
  <si>
    <t xml:space="preserve">Q1: Mín = 1; Máx = 59; Step = 1
Q2: Mín = 1; Máx = 59; Step = 1
Q3: Mín = 1; Máx = 20; Step = 1
Q4: Mín = 1; Máx = 59; Step = 1
Q5: Mín = 1; Máx = 59; Step = 1</t>
  </si>
  <si>
    <t xml:space="preserve">T1{{Q1}}*60+{{Q2}}
T2={{Q3}}*3600+{{Q4}}*60+{{Q5}}
A1={{Q1}}
A2={{Q2}}
A3={{Q3}}
A4={{Q4}}
A5={{Q5}}</t>
  </si>
  <si>
    <t xml:space="preserve">Imagen HINT M5-MyM-10c </t>
  </si>
  <si>
    <t xml:space="preserve">&lt;p&gt;Recuerda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</si>
  <si>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 xml:space="preserve">T3 = Lemonlib.round({{T1}}/60, 2)
T4 = {{A1}}*60
T5 = Lemonlib.round({{T2}}/3600, 2)
T6 = {{T2}}-{{A3}}*3600
T7 = Lemonlib.round({{T6}}/60, 2)</t>
  </si>
  <si>
    <t xml:space="preserve">{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</si>
  <si>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 xml:space="preserve">Escoge la opción correcta para expresar estas amplitudes en forma simple.
{{Q1}}' {{Q2}}'' = {{grupo1}}''
{{Q3}}° {{Q4}}' {{Q5}}'' = {{grupo3}}''</t>
  </si>
  <si>
    <t xml:space="preserve">Escolha em cada caso a alternativa correta:
{{Q1}}'{{Q2}}"={{grupo1}}"
{{Q3}}°{{Q4}}'={{grupo2}}'
{{Q5}}°{{Q6}}'{{Q7}}"={{grupo3}}"</t>
  </si>
  <si>
    <t xml:space="preserve">Q1: Mín: 1; Máx: 59; Step:1 
Q2: Mín: 1; Máx: 59; Step:1
Q3: Mín: 1; Máx: 15; Step: 1
Q4: Mín: 1; Máx: 59; Step:1
Q5: Mín: 1; Máx: 59; Step:1</t>
  </si>
  <si>
    <t xml:space="preserve">grupo1={{A1}}|{{A2}}|{{A3}}
grupo2={{A4}}|{{A5}}|{{A6}}
A1={{Q1}}*{{Q2}}
A2={{Q2}}+{{Q1}}*60 *
A3={{Q2}}*60+{{Q1}}
A4={{Q4}}*{{Q3}}+{{Q5}}*3600
A5={{Q3}}*{{Q5}}*3600
A6={{Q3}}*3600+{{Q4}}*60+{{Q5}} *</t>
  </si>
  <si>
    <t xml:space="preserve">&lt;p&gt;Recuerda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</si>
  <si>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 xml:space="preserve">T1: {{Q1}}*60
T2: {{Q3}}*3600
T3: {{Q4}}*60
T4: {{Q2}}+{{Q1}}*60
T5: {{Q3}}*3600+{{Q4}}*60+{{Q5}}</t>
  </si>
  <si>
    <t xml:space="preserve">{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</si>
  <si>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 xml:space="preserve">Calcula esta equivalencia.
{{T1}}' = {{A1}}° {{A2}}'</t>
  </si>
  <si>
    <t xml:space="preserve">Calcule as equivalências:
{{Q1}}'= {{A1}}°{{A2}}'
{{Q3}}°{{Q4}}'{{Q5}}"={{A6}}"
</t>
  </si>
  <si>
    <t xml:space="preserve">Q1: Mín: 1; Máx:50; Step:1
Q2: Mín: 1; Máx: 59; Step: 1</t>
  </si>
  <si>
    <t xml:space="preserve">T1 = {{Q1}}*60+{{Q2}}
A1 = {{Q1}}
A2 = {{Q2}}</t>
  </si>
  <si>
    <t xml:space="preserve">&lt;p&gt;Recuerda la tabla de conversiones:&lt;/p&gt;
Imagen de Hint
- Si falla {{A1}} y {{A2}}
&lt;p&gt;El número de grados: {{T1}}' : 60 = {{T2}}° → {{A1}}°&lt;/p&gt;&lt;p&gt;El número de minutos: {{T1}}' − {{A1}}° × 60 = {{T1}}' − {{T3}}' = {{A2}}'&lt;/p&gt;</t>
  </si>
  <si>
    <t xml:space="preserve">T2 = Lemonlib.round({{T1}}/60, 2)
T3 = {{A1}}*60</t>
  </si>
  <si>
    <t xml:space="preserve">¿Cuánto mide este ángulo?
Mide {{T1}}'.
T1: {{Q1}}*60+{{Q2}}</t>
  </si>
  <si>
    <t xml:space="preserve">¿Qué pide el enunciado?
Expresar el ángulo en grados y minutos.*
Expresar el ángulo en minutos y segundos.
Expresar el ángulo en grados y segundos.
(Single choice)</t>
  </si>
  <si>
    <t xml:space="preserve">Para convertir los minutos en forma compleja, ¿cuál es la equivalencia correcta?
1° = 60'*
60° = 1'
1° = 10'
(Single choice)</t>
  </si>
  <si>
    <t xml:space="preserve">Con esto en mente, completa el siguiente cálculo para saber cuántos grados hay en {{T1}}'. Si es necesario, redondea a las centésimas.
{{T1}}' : 60 = {{A1}}°
Es decir, redondeando hacia abajo las unidades, hacen un total de {{A2}}°.
(Cloze math)
T1: {{Q1}}*60+{{Q2}}
A1 = Lemonlib.round({{T1}}/60, 2)
A2 = {{Q1}}</t>
  </si>
  <si>
    <t xml:space="preserve">Ahora, resta los minutos del anterior paso a los del enunciado para obtener los minutos del ángulo.
{{T1}}' − {{Q1}}° × 60 = {{T1}}' − {{T2}}' = {{A1}}'
Por lo que el ángulo mide: {{T1}}' = {{A2}}° {{A3}}'
(Cloze math)
T1: {{Q1}}*60+{{Q2}}
T2 = {{Q1}}*60
A1 = {{Q2}}
A2 = {{Q1}}
A3 = {{Q2}}</t>
  </si>
  <si>
    <t xml:space="preserve">{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</si>
  <si>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 xml:space="preserve">Calcula esta equivalencia.
{{Q1}}° {{Q2}}' {{Q3}}'' = {{A1}}''</t>
  </si>
  <si>
    <t xml:space="preserve">Q1: Mín: 1; Máx:50; Step:1
Q2: Mín: 1; Máx: 59; Step: 1
Q3: Mín: 1; Máx: 59; Step: 1</t>
  </si>
  <si>
    <t xml:space="preserve">A1 = {{Q1}}*3600+{{Q2}}*60+{{Q3}}</t>
  </si>
  <si>
    <t xml:space="preserve">&lt;p&gt;Recuerda la tabla de conversiones:&lt;/p&gt;
Imagen de Hint
-Si falla {{A1}}
&lt;p&gt;Para convertir la medida en segundos, convierte primero los grados y los minutos en segundos:&lt;/p&gt;&lt;p&gt;{{Q1}}° × 3 600 = {{T1}}&lt;/p&gt;&lt;p&gt;{{Q2}}' × 60 = {{T2}}&lt;/p&gt;&lt;p&gt;Ahora suma todos los segundos: {{T1}}" + {{T2}}" + {{Q3}}" = {{A3}}".&lt;/p&gt;</t>
  </si>
  <si>
    <t xml:space="preserve">T1 = {{Q1}}*3600
T2 = {{Q2}}*60</t>
  </si>
  <si>
    <t xml:space="preserve">¿Cuánto mide este ángulo?
Mide {{A1}}° {{A2}}' {{A3}}''.
A1 = {{Q1}}
A2 = {{Q2}}
A3 = {{Q3}}</t>
  </si>
  <si>
    <t xml:space="preserve">¿Qué pide el enunciado?
Expresar este ángulo en segundos. *
Expresar este ángulo en minutos.
Expresar este ángulo en grados.
(Single choice)</t>
  </si>
  <si>
    <t xml:space="preserve">Para convertir los grados y minutos en segundos, ¿cuáles son las equivalencias correctas?
1° = 60' y 1' = 60''*
1° = 60' y 1' = 3 600''
1° = 60' y 60' = 1''
(Single choice)</t>
  </si>
  <si>
    <t xml:space="preserve">Con esto en mente, completa los siguientes cálculos para convertir los grados y minutos a segundos.
{{Q1}}° × 3 600 = {{A1}}''
{{Q2}}' × 60 = {{A2}}''
(Cloze math)
A1 = {{Q1}}*3600
A2 = {{Q2}}*60</t>
  </si>
  <si>
    <t xml:space="preserve">Ahora, suma los grados y minutos del anterior paso a los segundos del enunciado para obtener los segundos del ángulo.
{{Q1}}° {{Q2}}' {{Q3}}'' = {{Q1}}° × 3 600 + {{Q2}}' × 60 + {{Q3}}'' = {{T1}}'' + {{T2}}'' + {{Q3}}'' = {{A1}}''
(Cloze math)
T1: {{Q1}}*3600
T2: {{Q2}}*60
A1 = {{T1}}+ {{T2}}+{{Q3}}</t>
  </si>
  <si>
    <t xml:space="preserve">{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</si>
  <si>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 xml:space="preserve">Calcula esta equivalencia.
{{Q1}}° {{Q2}}' = {{A1}}'</t>
  </si>
  <si>
    <t xml:space="preserve">Calcule as equivalências:
{{Q2}}"={{A3}}°{{A4}}'{{A5}}"
{{Q6}}°{{Q7}}'={{A7}}'</t>
  </si>
  <si>
    <t xml:space="preserve">&lt;p&gt;Recuerda la tabla de conversiones:&lt;/p&gt;
Imagen de Hint
-Si falla {{A1}}
&lt;p&gt;Para convertir la medida en segundos, convierte primero los minutos en segundos: {{Q1}}' × 60 = {{T1}}".&lt;/p&gt;&lt;p&gt;Ahora suma todos los segundos: {{T1}}" + {{Q2}}" = {{A1}}"&lt;/p&gt;</t>
  </si>
  <si>
    <t xml:space="preserve">¿Cuánto mide este ángulo?
Mide {{A1}}° {{A2}}'.
A1 = {{Q1}}
A2 = {{Q2}}</t>
  </si>
  <si>
    <t xml:space="preserve">¿Qué pide el enunciado?
Expresar el ángulo en minutos.*
Expresar el ángulo en grados.
Expresar el ángulo en segundos.
(Single choice)</t>
  </si>
  <si>
    <t xml:space="preserve">Para convertir los grados en minutos, ¿cuál es la equivalencia correcta?
1° = 60' *
60° = 1'
1° = 10'
(Single choice)</t>
  </si>
  <si>
    <t xml:space="preserve">Con esto en mente, completa el siguiente cálculo para saber cuántos minutos hay en {{Q1}}°. 
{{Q1}}° × 60 = {{A1}}'
(Cloze math)
A1 = {{Q1}}*60</t>
  </si>
  <si>
    <t xml:space="preserve">Ahora, suma los minutos del anterior paso a los del enunciado para obtener los minutos del ángulo.
{{Q1}}° {{Q2}}' = {{Q1}}° × 60 + {{Q2}}' = {{T1}}' + {{Q2}}' = {{A1}}'
(Cloze math)
T1: {{Q1}}*60
A1 = {{T1}}+{{Q2}}</t>
  </si>
  <si>
    <t xml:space="preserve">{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</si>
  <si>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 xml:space="preserve">Calcula esta equivalencia.
{{T1}}'' = {{A1}}° {{A2}}' {{A3}}''</t>
  </si>
  <si>
    <t xml:space="preserve">T1 = {{Q1}}*3600+{{Q2}}*60+{{Q3}}
A1 = {{Q1}}
A2 = {{Q2}}
A3 = {{Q3}}</t>
  </si>
  <si>
    <t xml:space="preserve">&lt;p&gt;Recuerda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</si>
  <si>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 xml:space="preserve">T2 = Lemonlib.round({{T1}}/3600, 2)
T3 = {{T1}}-{{A1}}*3600
T4 = Lemonlib.round(({{T1}}-{{A1}}*3600)/60, 2)
T5 = {{Q4}}*60</t>
  </si>
  <si>
    <t xml:space="preserve">¿Cuánto mide este ángulo?
Mide {{T1}}''.
T1: {{Q1}}*3600+{{Q2}}*60+{{Q3}}</t>
  </si>
  <si>
    <t xml:space="preserve">¿Qué pide el enunciado?
Expresar el ángulo en grados, minutos y segundos.*
Expresar el ángulo en grados y minutos.
Expresar el ángulo en grados y segundos.
(Single choice)</t>
  </si>
  <si>
    <t xml:space="preserve">Para convertir los segundos en forma compleja, ¿cuáles son las equivalencias correctas?
1° = 60' y 1' = 60''*
1° = 3 600' y 1' = 60''
60° = 1' y 60' = 1''
(Single choice)</t>
  </si>
  <si>
    <t xml:space="preserve">Con esto en mente, completa el siguiente cálculo para saber cuántos grados hay en {{T1}}''. Si es necesario, redondea a las centésimas.
{{T1}}'' : 3 600 = {{A1}}°
Es decir, redondeando hacia abajo las unidades, hacen un total de {{A2}}°.
(Cloze math)
T1: {{Q1}}*3600+{{Q2}}*60+{{Q3}}
A1 = Lemonlib.round({{T1}}/3600, 2)
A2 = {{Q1}}</t>
  </si>
  <si>
    <t xml:space="preserve">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</si>
  <si>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 xml:space="preserve">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</si>
  <si>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 xml:space="preserve">{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</si>
  <si>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 xml:space="preserve">Al sumar los ángulos de una figura Joana ha obtenido como resultado {{T1}}'. Expresa esta medida en grados y minutos.
Los ángulos de la figura suman {{A1}}° {{A2}}'.</t>
  </si>
  <si>
    <t xml:space="preserve">Joana efetuou a soma de alguns ângulos de uma figura e obteve {{Q1}}'. Expresse essa medida em graus e minutos.
{{Q1}}'={{A1}}°{{A2}}'</t>
  </si>
  <si>
    <t xml:space="preserve">Q1: Mín = 1; Máx = 100; Step = 1
Q2: Mín = 1; Máx = 59; Step = 1</t>
  </si>
  <si>
    <t xml:space="preserve">T1 = {{Q1}}*60+{{Q2}}
A1 = {{Q1}}
A2 = {{Q2}}</t>
  </si>
  <si>
    <t xml:space="preserve">¿Cuál es la suma de los ángulos que forman la figura?
Los ángulos suman {{A3}}'.
{{A3}} = {{T1}}
(Cloze with Math)</t>
  </si>
  <si>
    <t xml:space="preserve">¿Qué pide el enunciado?
Expresar la suma de los ángulos en grados y minutos.*
Expresar la suma de los ángulos en grados.
Expresar la suma de los ángulos en grados y segundos.
(Single choice)</t>
  </si>
  <si>
    <t xml:space="preserve">Con esto en mente, completa el siguiente cálculo para saber cuántos grados hay en {{T1}}'. Si es necesario, redondea a las centésimas.
{{T1}}' : 60 = {{A4}}°
Es decir, redondeando hacia abajo las unidades, hacen un total de {{A5}}°.
(Cloze math)
A4 = Lemonlib.round({{T1}}/60, 2)
A5 = A1</t>
  </si>
  <si>
    <t xml:space="preserve">Ahora, resta los grados del anterior paso a los minutos del enunciado para obtener los grados y minutos que mide la suma de los ángulos de la figura.
{{T1}}' − {{Q1}}° × 60 = {{T1}}' − {{T2}}' = {{A7}}'
Por lo que los ángulos de la figura miden: {{T1}}' = {{A6}}° {{A7}}'
(Cloze math)
T2 = {{A1}}*60
A6 = {{A1}}
A7 = {{A2}}</t>
  </si>
  <si>
    <t xml:space="preserve">{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</si>
  <si>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 xml:space="preserve">Un avión ha recibido la orden de girar con un ángulo de {{Q1}}° {{Q2}}'. ¿A cuántos segundos equivale esta amplitud? 
El avión tiene que girar {{A1}}''.</t>
  </si>
  <si>
    <t xml:space="preserve">Um avião recebeu uma ordem da torre de controle para fazer uma curva com inclinação de {{Q1}}°{{Q2}}'. Quanto vale essa medida em segundos? 
Essa medida vale {{A1}}".</t>
  </si>
  <si>
    <t xml:space="preserve">Q1: Mín: 1; Máx: 15; Step: 1
Q2: Mín: 1; Máx: 59; Step: 1</t>
  </si>
  <si>
    <t xml:space="preserve">A1={{Q1}}*3600+{{Q2}}*60</t>
  </si>
  <si>
    <t xml:space="preserve">¿Cuál es el ángulo de giro que tiene que realizar el avión?
El avión tiene que girar con un ángulo de {{A2}}° {{A3}}'.
{{A2}} = {{Q1}}
{{A3}} = {{Q2}}
(Cloze with Math)</t>
  </si>
  <si>
    <t xml:space="preserve">¿Qué pide el enunciado?
Expresar el ángulo del giro en segundos.*
Expresar el ángulo del giro en minutos.
Expresar el ángulo del giro en grados.
(Single choice)</t>
  </si>
  <si>
    <t xml:space="preserve">Con esto en mente, completa los siguientes cálculos para saber cuántos segundos ha girado el avión.
{{Q1}}° × 3 600 = {{A4}}''
{{Q2}}' × 60 = {{A5}}''
Por tanto, el giro del avión mide: {{Q1}}° {{Q2}}' = {{A6}}''
(Cloze math)
A4 = {{Q1}}*3600
A5 = {{Q2}}*60
A6 = {{Q1}}*3600+{{Q2}}*60</t>
  </si>
  <si>
    <t xml:space="preserve">{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</si>
  <si>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 xml:space="preserve">Un submarino tuvo que virar con un ángulo de {{T1}}''. ¿A cuántos grados, minutos y segundos equivale esta amplitud?
El submarino giró {{A1}}° {{A2}}' {{A3}}''.</t>
  </si>
  <si>
    <t xml:space="preserve">Um submarino precisou girar ao norte um ângulo de {{Q1}}". A quanto graus, minutos e segundos corresponde esse ângulo?
{{Q1}}"={{A1}}°{{A2}}'{{A3}}"</t>
  </si>
  <si>
    <t xml:space="preserve">Q1: Mín: 1; Máx: 15; Step: 1
Q2: Mín: 1; Máx: 59; Step: 1
Q2: Mín: 1; Máx: 59; Step: 1</t>
  </si>
  <si>
    <t xml:space="preserve">A1={{Q1}}
A2={{Q2}}
A3={{Q3}}
T1={{Q1}}*3600+{{Q2}}*60+{{Q3}}</t>
  </si>
  <si>
    <t xml:space="preserve">¿Con qué ángulo giró el submarino?
El submarino giró con un ángulo de {{A4}}''.
{{A4}} = {{T1}}
(Cloze with Math)</t>
  </si>
  <si>
    <t xml:space="preserve">¿Qué pide el enunciado?
Expresar el ángulo del giro en grados, minutos y segundos.*
Expresar el ángulo del giro en grados.
Expresar el ángulo del giro en minutos.
(Single choice)</t>
  </si>
  <si>
    <t xml:space="preserve">Con esto en mente, completa el siguiente cálculo para saber cuántos grados hay en {{T1}}''. Si es necesario, redondea a las centésimas.
{{T1}}'' : 3 600 = {{A5}}°
Es decir, redondeando hacia abajo las unidades, hacen un total de {{A6}}°.
(Cloze math)
A5 = Lemonlib.round({{T1}}/3600, 2)
A6 = {{Q1}}</t>
  </si>
  <si>
    <t xml:space="preserve">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</si>
  <si>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 xml:space="preserve">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</si>
  <si>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 xml:space="preserve">{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</si>
  <si>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 xml:space="preserve">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</si>
  <si>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</si>
  <si>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 xml:space="preserve">Q1: Mín: 1; Máx: 90; Step:1
Q2: Mín: 1; Máx: 59; Step:1
Q3: Mín: 1; Máx: 59; Step:1</t>
  </si>
  <si>
    <t xml:space="preserve">A1 ={{Q1}}*3600+{{Q2}}*60+{{Q3}}</t>
  </si>
  <si>
    <t xml:space="preserve">¿Cuál es el ángulo que forman las agujas del reloj?
El ángulo formado por las agujas del reloj es de {{A2}° {{A3}}' {{A4}}''.
{{A2}} = {{Q1}}
{{A3}} = {{Q2}}
{{A4}} = {{Q3}}
(Cloze with Math)</t>
  </si>
  <si>
    <t xml:space="preserve">¿Qué pide el enunciado?
Expresar el ángulo de las agujas en segundos.*
Expresar el ángulo de las agujas en minutos.
Expresar el ángulo de las agujas en grados.
(Single choice)</t>
  </si>
  <si>
    <t xml:space="preserve">Para convertir los grados y minutos en segundos, ¿cuáles son las equivalencias correctas?
1° = 60' y 1' = 60''*
1° = 60' y 60' = 1''
60° = 1' y 60' = 1''
(Single choice)</t>
  </si>
  <si>
    <t xml:space="preserve">Con esto en mente, completa los siguientes cálculos para saber cuántos segundos mide el ángulo de las agujas del reloj.
{{Q1}}° × 3 600 = {{A5}}''
{{Q2}}' × 60 = {{A6}}''
Por tanto, el ángulo de las agujas del reloj mide: {{Q1}}° {{Q2}}' {{Q3}}'' = {{A7}}''
(Cloze math)
A5 = {{Q1}}*3600
A6 = {{Q2}}*60
A7 = {{Q1}}*3600+{{Q2}}*60+{{Q3}}</t>
  </si>
  <si>
    <t xml:space="preserve">{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</si>
  <si>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 xml:space="preserve">La amplitud del ángulo de un tejado mide {{T1}}'. ¿A cuánto grados y minutos equivalen?
El tejado tiene una amplitud de {{A1}}° {{A2}}'.</t>
  </si>
  <si>
    <t xml:space="preserve">Um telhado de uma casa tem um ângulo de abertura de {{T1}}'. Quanto vale essa medida em graus e minutos?
Essa medida vale {{A1}}°{{A2}}'.</t>
  </si>
  <si>
    <t xml:space="preserve">Q1: Mín: 45; Máx: 120; Step: 1
Q2: Mín: 1; Máx: 59; Step: 1</t>
  </si>
  <si>
    <t xml:space="preserve">T1={{Q1}}*60+{{Q2}}
A1={{Q1}}
A2={{Q2}}</t>
  </si>
  <si>
    <t xml:space="preserve">¿Cuál es el ángulo de inclinación del tejado?
El ángulo de inclinación es de {{A3}}'.
{{A3}} = {{T1}}
(Cloze with Math)</t>
  </si>
  <si>
    <t xml:space="preserve">¿Qué pide el enunciado?
Expresar el ángulo del tejado en grados y minutos.*
Expresar el ángulo del tejado en grados.
Expresar el ángulo del tejado en segundos.
(Single choice)</t>
  </si>
  <si>
    <t xml:space="preserve">Con esto en mente, completa el siguiente cálculo para saber cuántos grados hay en {{T1}}'. Si es necesario, redondea a las centésimas.
{{T1}}' : 60 = {{A4}}°
Es decir, redondeando hacia abajo las unidades, hacen un total de {{A5}}°.
(Cloze math)
A4 = Lemonlib.round({{T1}}/60, 2)
A5 = {{A1}}</t>
  </si>
  <si>
    <t xml:space="preserve">Ahora, resta los grados del anterior paso a los minutos del enunciado para obtener los grados y minutos que mide el ángulo del tejado.
{{T1}}' − {{Q1}}° × 60 = {{T1}}' − {{T2}}' = {{A7}}'
Por lo que el ángulo de la figura mide: {{T1}}' = {{A6}}° {{A7}}'
(Cloze math)
T2 = {{A1}}*60
A6 = {{A1}}
A7 = {{A2}}</t>
  </si>
  <si>
    <t xml:space="preserve">{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</si>
  <si>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 xml:space="preserve">M5-MyM-10e</t>
  </si>
  <si>
    <t xml:space="preserve">Estima la medida de ángulos dados</t>
  </si>
  <si>
    <t xml:space="preserve">Selecciona la medida que mejor represente la amplitud de cada ángulo.
(Tabla con líneas invisibles, textos e imágenes centrados, arriba los ángulos y debajo los desplegables)
Es un ángulo de |{{Q1}}°|120°*|{{Q3}}°
Es un ángulo de |60°*|{{Q5}}°|{{Q6}}°
Es un ángulo de |30°*|{{Q8}}°|{{Q9}}°</t>
  </si>
  <si>
    <t xml:space="preserve">Estime a medida de cada ângulo a seguir e escolha a melhor opção:
primeiro ângulo: {{60°}} {{120°}}* {{80°}}
segundo ângulo: {60°}}* {{90°}} {{120°}}
terceiro ângulo: {{30°}}* {{10°}} {{60°}}
quarto ângulo: {{45°}} {{100°}} {{90°}}*
quinto ângulo: {{120°}} {{170°}} {{150°}}*</t>
  </si>
  <si>
    <t xml:space="preserve">Q1: Mín: 60; Máx: 80; Step: 5
Q3: Mín: 80; Máx: 100; Step: 5
Q5: Mín: 90; Máx: 110; Step: 5
Q6: Mín: 110; Máx: 130; Step: 5
Q8: Mín: 100; Máx: 140; Step: 5
Q9: Mín: 50; Máx: 80; Step: 5</t>
  </si>
  <si>
    <t xml:space="preserve">Los ángulos agudos tienen menos de 90° y los obtusos, más de 90°.</t>
  </si>
  <si>
    <t xml:space="preserve">&lt;p&gt;Los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</si>
  <si>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 xml:space="preserve">{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</si>
  <si>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 xml:space="preserve">Selecciona la medida que mejor represente la amplitud de cada ángulo.
(Tabla con líneas invisibles, textos e imágenes centrados, arriba los ángulos y debajo los desplegables)
Es un ángulo de |{{Q1}}°|{{Q2}}°|90°*
Es un ángulo de |{{Q4}}°|{{Q5}}°|150°*
Es un ángulo de |{{Q7}}°|25°*|{{Q9}}°</t>
  </si>
  <si>
    <t xml:space="preserve">Q1: Mín: 40; Máx: 60; Step: 5
Q2: Mín: 110; Máx: 140; Step: 5
Q4: Mín: 100; Máx: 120; Step: 5
Q5: Mín: 180; Máx: 200; Step: 5
Q7: Mín: 40; Máx: 65; Step: 5
Q9: Mín: 40; Máx: 65; Step: 5</t>
  </si>
  <si>
    <t xml:space="preserve">&lt;p&gt;Los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</si>
  <si>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 xml:space="preserve">{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</si>
  <si>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 xml:space="preserve">Selecciona el ángulo con una amplitud de 45°.
(3 imágenes. Utilizar las imágenes de Identificar para las opciones falsas.)</t>
  </si>
  <si>
    <t xml:space="preserve">Estime a medida de cada ângulo a seguir e escreva seu valor em graus:
primeiro ângulo: {{30}}°
segundo ângulo: {{150°}}
terceiro ângulo: {{60°}}
quarto ângulo: {{90°}}
quinto ângulo: {{10°}}
sexto ângulo: {{90°}}</t>
  </si>
  <si>
    <t xml:space="preserve">&lt;p&gt;Un ángulo de 45° mide la mitad de un ángulo recto.&lt;/p&gt;
(No TE individual)</t>
  </si>
  <si>
    <t xml:space="preserve">{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</si>
  <si>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 xml:space="preserve">Selecciona el ángulo con una amplitud de 130°.
(3 imágenes. Utilizar las imágenes de Identificar para las opciones falsas.)</t>
  </si>
  <si>
    <t xml:space="preserve">&lt;p&gt;Un ángulo de 130° forma un ángulo obtuso.&lt;/p&gt;
(No TE individual)</t>
  </si>
  <si>
    <t xml:space="preserve">{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</si>
  <si>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 xml:space="preserve">Selecciona el ángulo con una amplitud de 80°.
(3 imágenes. Utilizar las imágenes de Identificar para las opciones falsas.)</t>
  </si>
  <si>
    <t xml:space="preserve">&lt;p&gt;Un ángulo de 80° tiene una amplitud que se acerca a la del ángulo recto, 90°.&lt;/p&gt;
(No TE individual)</t>
  </si>
  <si>
    <t xml:space="preserve">{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</si>
  <si>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 xml:space="preserve">M5-MyM-11b</t>
  </si>
  <si>
    <t xml:space="preserve">Suma y resta amplitudes de ángulos expresadas en forma compleja</t>
  </si>
  <si>
    <t xml:space="preserve">Escoge el resultado correcto de esta suma de ángulos.
{{Q1}}° {{Q2}}' {{Q3}}'' + {{Q4}}° {{Q5}}' {{Q6}}'' = ...
{{T1}}° {{T2}}' {{T3}}''*
{{T1}}° {{T5}}' {{T3}}''
{{T1}}° {{T5}}' {{T9}}''</t>
  </si>
  <si>
    <t xml:space="preserve">Indique o resultado das seguintes operações:
{{Q1}}°{{Q2}}'{{Q3}}" + {{Q4}}°{{Q5}}'{{Q6}}" = {{grupo 1}}
{{Q7}}°{{Q8}}'{{Q9}}" - {{Q10}}°{{Q11}}'{{Q12}}" = {{grupo 2}}</t>
  </si>
  <si>
    <t xml:space="preserve">Q1: Mín: 1; Máx: 180; Step: 1
Q2: Mín: 1; Máx: 29; Step: 1
Q3: Mín: 30; Máx: 59; Step: 1
Q4: Mín: 1; Máx: 180; Step: 1
Q5: Mín: 1; Máx: 29; Step: 1
Q6: Mín: 30; Máx: 59; Step: 1</t>
  </si>
  <si>
    <t xml:space="preserve">T1 = {{Q1}}+{{Q4}}
T2 = {{Q2}}+{{Q5}}+1
T3 = {{Q3}}+{{Q6}}-60
T5 = {{Q2}}+{{Q5}}
T9 = {{Q3}}+{{Q6}}</t>
  </si>
  <si>
    <t xml:space="preserve">Los minutos y los segundos no pueden tener valores mayores que 59.</t>
  </si>
  <si>
    <t xml:space="preserve">&lt;p&gt;En primer lugar, suma las cantidades con las mismas unidades:&lt;/p&gt;&lt;p&gt;{{Q1}}° {{Q2}}' {{Q3}}'' + {{Q4}}° {{Q5}}' {{Q6}}'' = {{T1}}° {{T5}}' {{T9}}''&lt;/p&gt;&lt;p&gt;Sin embargo, como los minutos y los segundos no pueden tener valores mayores que 59, convierte 60'' en 1':&lt;/p&gt;&lt;p&gt;{{T1}}° {{T5}}' {{T9}}'' = {{T1}}° {{T2}}' {{T3}}''&lt;/p&gt;</t>
  </si>
  <si>
    <t xml:space="preserve">{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</si>
  <si>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 xml:space="preserve">Escoge el resultado correcto de esta resta de ángulos.
{{Q7}}° {{Q8}}' {{Q9}}'' − {{Q10}}° {{Q11}}' {{Q12}}'' = ...
{{T1}}° {{T2}}' {{T3}}''*
{{T4}}° {{T2}}' {{T3}}''
{{T4}}° {{T8}}' {{T6}}''</t>
  </si>
  <si>
    <t xml:space="preserve">Q7: Mín: 180; Máx: 360; Step: 1
Q8: Mín: 1; Máx: 29; Step: 1
Q9: Mín: 30; Máx: 59; Step: 1
Q10: Mín: 1; Máx: 179; Step: 1
Q11: Mín: 30; Máx: 59; Step: 1
Q12: Mín: 1; Máx: 29; Step: 1</t>
  </si>
  <si>
    <t xml:space="preserve">T1 = {{Q7}}-{{Q10}}-1
T2 = 60+{{Q8}}-{{Q11}}
T3 = {{Q9}}-{{Q12}}
T4 = {{Q7}}-{{Q10}}
T8 = {{Q11}}-{{Q8}}</t>
  </si>
  <si>
    <t xml:space="preserve">&lt;p&gt;Como {{Q8}}' es menor que {{Q11}}', convierte 1° en 60':&lt;/p&gt;&lt;p&gt;{{Q7}}° {{Q8}}' {{Q9}}'' = {{T10}}° {{T11}}' {{Q9}}''&lt;/p&gt;&lt;p&gt;Ahora, resta las cantidades con las mismas unidades:&lt;/p&gt;&lt;p&gt;{{T10}}° {{T11}}' {{Q9}}'' − {{Q10}}° {{Q11}}' {{Q12}}'' = {{T1}}° {{T2}}' {{T3}}''&lt;/p&gt;</t>
  </si>
  <si>
    <t xml:space="preserve">T10 = {{Q7}}-1
T11 = {{Q8}}+60</t>
  </si>
  <si>
    <t xml:space="preserve">{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</si>
  <si>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 xml:space="preserve">Escoge el resultado correcto de esta suma de ángulos.
{{Q1}}° {{Q2}}' {{Q3}}'' + {{Q4}}° {{Q5}}' {{Q6}}'' = ...
{{T1}}° {{T2}}' {{T3}}''*
{{T4}}° {{T5}}' {{T3}}''
{{T4}}° {{T8}}' {{T6}}''</t>
  </si>
  <si>
    <t xml:space="preserve">Q1: Mín: 1; Máx: 180°; Step: 1
Q2: Mín: 30; Máx: 59°; Step: 1
Q3: Mín: 1; Máx: 29°; Step: 1
Q4: Mín: 1; Máx: 180°; Step: 1
Q5: Mín: 30; Máx: 59°; Step: 1
Q6: Mín: 1; Máx: 29°; Step: 1</t>
  </si>
  <si>
    <t xml:space="preserve">T1 = {{Q1}}+{{Q4}}+1
T2 = {{Q2}}+{{Q5}}-60
T3 = {{Q3}}+{{Q6}}
T4 = {{Q1}}+{{Q4}}
T5 = {{Q2}}+{{Q5}}-60
T8 = {{Q2}}+{{Q5}}</t>
  </si>
  <si>
    <t xml:space="preserve">&lt;p&gt;En primer lugar, suma las cantidades con las mismas unidades:&lt;/p&gt;&lt;p&gt;{{Q1}}° {{Q2}}' {{Q3}}'' + {{Q4}}° {{Q5}}' {{Q6}}'' = {{T4}}° {{T8}}' {{T6}}''&lt;/p&gt;&lt;p&gt;Sin embargo, como los minutos y los segundos no pueden tener valores mayores que 59, convierte 60' en 1°:&lt;/p&gt;&lt;p&gt;{{T4}}° {{T8}}' {{T6}}'' = {{T1}}° {{T2}}' {{T3}}''&lt;/p&gt;</t>
  </si>
  <si>
    <t xml:space="preserve">{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</si>
  <si>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 xml:space="preserve">Escoge el resultado correcto de esta resta de ángulos.
{{Q7}}° {{Q8}}' {{Q9}}'' − {{Q10}}° {{Q11}}' {{Q12}}'' = ...
{{T1}}° {{T2}}' {{T3}}''*
{{T1}}° {{T5}}' {{T3}}''
{{T1}}° {{T5}}' {{T9}}''</t>
  </si>
  <si>
    <t xml:space="preserve">Q7: Mín: 180; Máx: 360; Step: 1
Q8: Mín: 30; Máx: 59; Step: 1
Q9: Mín: 1; Máx: 29; Step: 1
Q10: Mín: 1; Máx: 179; Step: 1
Q11: Mín: 1; Máx: 29; Step: 1
Q12: Mín: 30; Máx: 59; Step: 1</t>
  </si>
  <si>
    <t xml:space="preserve">T1 = {{Q7}}-{{Q10}}
T2 = {{Q8}}-{{Q11}}-1
T3 = 60+{{Q9}}-{{Q12}}
T5 = {{Q8}}-{{Q11}}
T9 = {{Q12}}-{{Q9}}</t>
  </si>
  <si>
    <t xml:space="preserve">&lt;p&gt;Como {{Q9}}'' es menor que {{Q12}}'', convierte 1' en 60'':&lt;/p&gt;&lt;p&gt;{{Q7}}° {{Q8}}' {{Q9}}'' = {{Q7}}° {{T10}}' {{T11}}''&lt;/p&gt;&lt;p&gt;Ahora, resta las cantidades con las mismas unidades:&lt;/p&gt;&lt;p&gt;{{Q7}}° {{T10}}' {{T11}}'' − {{Q10}}° {{Q11}}' {{Q12}}'' = {{T1}}° {{T2}}' {{T3}}''&lt;/p&gt;</t>
  </si>
  <si>
    <t xml:space="preserve">T10 = {{Q8}}-1
T11 = {{Q9}}+60</t>
  </si>
  <si>
    <t xml:space="preserve">{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</si>
  <si>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 xml:space="preserve">Resuelve la siguiente suma.
{{Q1}}° {{Q2}}' {{Q3}}'' + {{Q4}}° {{Q5}}' {{Q6}}'' = {{A1}}° {{A2}}' {{A3}}''</t>
  </si>
  <si>
    <t xml:space="preserve">Calcule as seguintes operacões com ângulos:
{{Q1}}°{{Q2}}'{{Q3}}" + {{Q4}}°{{Q5}}'{{Q6}}" = {{A1}}
{{Q7}}°{{Q8}}'{{Q9}}" - {{Q10}}°{{Q11}}'{{Q12}}" = {{A2}}</t>
  </si>
  <si>
    <t xml:space="preserve">Q1: Mín: 1; Máx: 100; Step: 1
Q2: Mín: 30; Máx: 59; Step: 1
Q3: Mín: 30; Máx: 59; Step: 1
Q4: Mín: 1; Máx: 100; Step: 1
Q5: Mín: 30; Máx: 59; Step: 1
Q6: Mín: 30; Máx: 59; Step: 1</t>
  </si>
  <si>
    <t xml:space="preserve">A1 ={{Q1}}+{{Q4}}+1
A2 ={{Q2}}+{{Q5}}-59
A3 ={{Q3}}+{{Q6}}-60</t>
  </si>
  <si>
    <t xml:space="preserve">&lt;p&gt;En primer lugar, suma las cantidades con las mismas unidades:&lt;/p&gt;&lt;p&gt;{{Q1}}° {{Q2}}' {{Q3}}'' + {{Q4}}° {{Q5}}' {{Q6}}'' = {{T1}}° {{T2}}' {{T3}}''&lt;/p&gt;&lt;p&gt;Sin embargo, como los minutos y los segundos no pueden tener valores mayores que 59, convierte 60' en 1° y 60'' en 1':&lt;/p&gt;&lt;p&gt;{{T1}}° {{T2}}' {{T3}}'' = {{A1}}° {{A2}}' {{A3}}''&lt;/p&gt;</t>
  </si>
  <si>
    <t xml:space="preserve">T1 = {{Q1}}+{{Q4}}
T2 = {{Q2}}+{{Q5}}
T3 = {{Q3}}+{{Q6}}</t>
  </si>
  <si>
    <t xml:space="preserve">{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</si>
  <si>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 xml:space="preserve">Resuelve la siguiente resta.
{{T1}}° {{T2}}' {{T3}}'' − {{Q10}}° {{Q11}}' {{Q12}}'' = {{A4}}° {{A5}}' {{A6}}''</t>
  </si>
  <si>
    <t xml:space="preserve">Q10: Mín: 1; Máx: 100; Step: 1
Q11: Mín: 30; Máx: 59; Step: 1
Q12: Mín: 30; Máx: 59; Step: 1
Q13: Mín: 1; Máx: 100; Step: 1
Q14: Mín: 30; Máx: 59; Step: 1
Q15: Mín: 30; Máx: 59; Step: 1</t>
  </si>
  <si>
    <t xml:space="preserve">T1={{Q10}}+{{Q13}}+1
T2={{Q11}}+{{Q14}}-59
T3={{Q12}}+{{Q15}}-60
A4={{Q13}}
A5={{Q14}}
A6={{Q15}}</t>
  </si>
  <si>
    <t xml:space="preserve">&lt;p&gt;Como {{T2}}' es menor que {{Q11}}' y {{T3}}'' y es menor que {{Q12}}'', convierte 1° en 60' y 1' en 60'':&lt;/p&gt;&lt;p&gt;{{T1}}° {{T2}}' {{T3}}'' = {{T4}}° {{T5}}' {{T6}}''&lt;/p&gt;&lt;p&gt;Ahora, resta las cantidades con las mismas unidades:&lt;/p&gt;&lt;p&gt;{{T4}}° {{T5}}' {{T6}}'' − {{Q10}}° {{Q11}}' {{Q12}}'' = {{Q13}}° {{Q14}}' {{Q15}}''&lt;/p&gt;</t>
  </si>
  <si>
    <t xml:space="preserve">T4 = {{Q10}}+{{Q13}}
T5 = {{Q11}}+{{Q14}}
T6 = {{Q12}}+{{Q15}}</t>
  </si>
  <si>
    <t xml:space="preserve">{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</si>
  <si>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 xml:space="preserve">La suma de los ángulos de un cuadrilátero es de 360°. Si {{T1}}° {{{T2}}' {{T3}}'' es la suma de tres de los ángulos, ¿cuánto mide el que queda?
El cuarto ángulo mide {{A1}}° {{A2}}' {{A3}}''.</t>
  </si>
  <si>
    <t xml:space="preserve">A soma dos ângulos de um quadrilátero é 360°. Se a soma de 3 ângulos desse quadrilátero é {{T1}}°{{T2}}'{{T3}}", quanto medo o outro ângulo?
O outro ângulo mede {{A1}}°{{A2}}'{{A3}}".</t>
  </si>
  <si>
    <t xml:space="preserve">Q1: Mín:20; Máx: 150; Step: 1
Q2: Mín:1; Máx: 58; Step: 1
Q3: Mín:1; Máx: 59; Step: 1</t>
  </si>
  <si>
    <t xml:space="preserve">T1=359-{{Q1}}
T2=59-{{Q2}}
T3=60-{{Q3}}
A1={{Q1}}
A2={{Q2}}
A3={{Q3}}</t>
  </si>
  <si>
    <t xml:space="preserve">&lt;p&gt;En primer lugar, convierte 1° en 60' y 1' en 60'':&lt;/p&gt;&lt;p&gt;360° = 359° 59' 60''&lt;/p&gt;&lt;p&gt;Ahora, resta las cantidades con las mismas unidades:&lt;/p&gt;&lt;p&gt;359° 59' 60'' − {{T1}}° {{{T2}}' {{T3}}'' = {{A1}}° {{A2}}' {{A3}}'&lt;/p&gt;</t>
  </si>
  <si>
    <t xml:space="preserve">{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</si>
  <si>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 xml:space="preserve">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</si>
  <si>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</si>
  <si>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 xml:space="preserve">Q1: Mín: 70; Máx: 100; Step: 1
Q2: Mín: 30; Máx: 59; Step: 1
Q3: Mín: 30; Máx: 60; Step: 1
Q4: Mín: 30; Máx: 59; Step: 1</t>
  </si>
  <si>
    <t xml:space="preserve">A1={{Q1}}+{{Q3}}+1
A2={{Q2}}+{{Q4}}-60</t>
  </si>
  <si>
    <t xml:space="preserve">&lt;p&gt;En primer lugar, suma las cantidades con las mismas unidades:&lt;/p&gt;&lt;p&gt;{{Q1}}° {{Q2}}' + {{Q3}}° {{Q4}}' = {{T1}}° {{T2}}'&lt;/p&gt;&lt;p&gt;Sin embargo, como los minutos y los segundos no pueden tener valores mayores que 59, convierte 60' en 1°:&lt;/p&gt;&lt;p&gt;{{T1}}° {{T2}}' = {{A1}}° {{A2}}'&lt;/p&gt;</t>
  </si>
  <si>
    <t xml:space="preserve">T1 = {{Q1}}+{{Q3}}
T2 = {{Q2}}+{{Q4}}</t>
  </si>
  <si>
    <t xml:space="preserve">{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</si>
  <si>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 xml:space="preserve">Si un ángulo Â mide {{Q1}}° {{Q2}}' {{Q3}}'' y un ángulo B (sombrerito con latex) mide {{Q4}}° {{Q5}}' {{Q6}}'', haz los siguientes cálculos.
A + B = {{A1}}° {{A2}}' {{A3}}''
A − B = {{A4}}° {{A5}}' {{A6}}''</t>
  </si>
  <si>
    <t xml:space="preserve">Se um ângulo A mede {{Q1}}°{{Q2}}'{{Q3}}"e um ângulo B mede {{Q4}}°{{Q5}}'{{Q6}}". Calcule:
A + B = {{A1}}°{{A2}}'{{A3}}"
A - B = {{A4}}°{{A5}}'{{A6}}" </t>
  </si>
  <si>
    <t xml:space="preserve">Q1: Mín: 30; Máx: 59; Step: 1
Q2: Mín: 15; Máx: 44; Step: 1
Q3: Mín: 15; Máx: 44; Step: 1
Q4: Mín: 1; Máx: 29; Step: 1
Q5: Mín: 1; Máx: 15; Step: 1
Q6: Mín: 1; Máx: 15; Step: 1</t>
  </si>
  <si>
    <t xml:space="preserve">A1={{Q1}}+{{Q4}}
A2={{Q2}}+{{Q5}}
A3={{Q3}}+{{Q6}}
A4={{Q1}}-{{Q4}}
A5={{Q2}}-{{Q5}}
A6={{Q3}}-{{Q6}}</t>
  </si>
  <si>
    <t xml:space="preserve">&lt;p&gt;Suma y resta las medidas que tengan las mismas unidades.&lt;/p&gt;</t>
  </si>
  <si>
    <t xml:space="preserve">{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</si>
  <si>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 xml:space="preserve">Para abrir el portón de un castillo hay que girar una palanca {{T1}}° {{T2}}'. Si solo se ha movido {{Q1}}° {{Q2}}', ¿cuánto debe girarse todavía para que se abra el portón?
Hay que girar la palanca {{A1}}° {{A2}}' más.</t>
  </si>
  <si>
    <t xml:space="preserve">Para abrir uma porta, uma alavanca deve ser girada em um ângulo de {{Q1}}°{{Q2}}'. Se a alavaca for girada em {{T1}}°{{T2}}', quanto ainda será preciso girá-la para abrir a porta?
É preciso girar mais {{A1}}°{{A2}}' para abrir a porta.</t>
  </si>
  <si>
    <t xml:space="preserve">Q1: Mín: 40; Máx: 50; Step: 1
Q2: Mín: 30; Máx: 59; Step: 1
Q3: Mín: 40; Máx: 50; Step: 1
Q4: Mín: 30; Máx: 59; Step: 1</t>
  </si>
  <si>
    <t xml:space="preserve">T1={{Q1}}+{{Q3}}+1
T2={{Q2}}+{{Q4}}-60
A1={{Q3}}
A2={{Q4}}</t>
  </si>
  <si>
    <t xml:space="preserve">&lt;p&gt;Como {{T2}}' es menor que {{Q2}}', convierte 1° en 60':&lt;/p&gt;&lt;p&gt;{{T1}}° {{T2}}' = {{T3}}° {{T4}}'&lt;/p&gt;&lt;p&gt;Ahora, resta las cantidades con las mismas unidades:&lt;/p&gt;&lt;p&gt;{{T3}}° {{T4}}' − {{Q1}}° {{Q2}}' = {{Q3}}° {{Q4}}'&lt;/p&gt;</t>
  </si>
  <si>
    <t xml:space="preserve">T3 = {{Q1}}+{{Q3}}
T4 = {{Q2}}+{{Q4}}</t>
  </si>
  <si>
    <t xml:space="preserve">{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</si>
  <si>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 xml:space="preserve">Santiago ha abierto un libro con un ángulo de {{Q1}}° {{Q2}}'. Si lo abriese {{Q3}}° {{Q4}}' más, ¿cuál sería la amplitud final?
El libro estaría abierto con un ángulo de {{A1}}° {{A2}}'.</t>
  </si>
  <si>
    <t xml:space="preserve">Quanto se deve acrescentar ao ângulo {{Q1}}'{{Q2}}" para que se tenha um ângulo de {{T1}}'{{T2}}"? 
Deve-se acrescentar {{A1}}'{{A2}}".</t>
  </si>
  <si>
    <t xml:space="preserve">Q1: Mín: 40; Máx; 50; Step: 1
Q2: Mín: 1; Máx: 29; Step: 1
Q3: Mín: 40; Máx; 50; Step: 1
Q4: Mín: 1; Máx: 29; Step: 1</t>
  </si>
  <si>
    <t xml:space="preserve">A1={{Q1}}+{{Q3}}
A2={{Q2}}+{{Q4}}</t>
  </si>
  <si>
    <t xml:space="preserve">&lt;p&gt;Únicamente hay que sumar las cantidades con las mismas unidades.&lt;/p&gt;</t>
  </si>
  <si>
    <t xml:space="preserve">{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</si>
  <si>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 xml:space="preserve">M5-MyM-12a</t>
  </si>
  <si>
    <t xml:space="preserve">Identifica las unidades de superficie del sistema métrico decimal</t>
  </si>
  <si>
    <t xml:space="preserve">Selecciona cuál de las siguientes opciones es una medida de superficie.
{{Q1}} {{Q5}}*
{{Q2}} {{Q6}} 
{{Q3}} {{Q7}}
(Se muestra 1 correcta y 2 incorrectas)</t>
  </si>
  <si>
    <t xml:space="preserve">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</si>
  <si>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 xml:space="preserve">El m&lt;sup&gt;2&lt;/sup&gt; es la unidad principal de superficie.</t>
  </si>
  <si>
    <t xml:space="preserve">&lt;p&gt;La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</si>
  <si>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 xml:space="preserve">{"id":"M5-MyM-12a-I-1","stimulus":"&lt;p&gt;Selecione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</si>
  <si>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 xml:space="preserve">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</si>
  <si>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 xml:space="preserve">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</si>
  <si>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 xml:space="preserve">&lt;p&gt;La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</si>
  <si>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 xml:space="preserve">{"id":"M5-MyM-12a-E-1","stimulus":"&lt;p&gt;Selecione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</si>
  <si>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 xml:space="preserve">M5-MyM-31a</t>
  </si>
  <si>
    <t xml:space="preserve">Establece relaciones de equivalencia entre las unidades de superficie</t>
  </si>
  <si>
    <t xml:space="preserve">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</si>
  <si>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 xml:space="preserve">Q1 = Mín: 10; Máx: 99; Step: 1
Q2 = Mín: 100; Máx: 999; Step: 1
Q3 = Mín: 10; Máx: 99; Step: 1
Q4 = Mín: 10; Máx: 99; Step: 1
Q5 = Mín: 10; Máx: 99; Step: 1
Q6 = Mín: 100; Máx: 999; Step: 1
Q7 = Mín: 10; Máx: 99; Step: 1
Q8 = Mín: 10; Máx: 99; Step: 1</t>
  </si>
  <si>
    <t xml:space="preserve">A1 = {{Q1}}*10000
A2 = {{Q2}}/100
A3 = {{Q3}}/100
A4 = {{Q4}}*100
A5 = {{Q5}}*1000
A6 = {{Q6}}/10
A7 = {{Q7}}*100
A8 = {{Q8}}*10</t>
  </si>
  <si>
    <t xml:space="preserve">Cada unidad de superficie es 100 veces mayor que la inmediatamente inferior y 100 veces menor que la inmediatamente superior.</t>
  </si>
  <si>
    <t xml:space="preserve">&lt;p&gt;Cada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</si>
  <si>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 xml:space="preserve">T1 = {{Q5}} × 10 000
T2 = {{Q6}} : 100 
T3 = {{Q7}} : 100
T4 = {{Q8}} × 100</t>
  </si>
  <si>
    <t xml:space="preserve">{"id":"M5-MyM-31a-I-1","stimulus":"&lt;p&gt;Selecione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</si>
  <si>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 xml:space="preserve">Calcula las siguientes equivalencias de unidades de superficie.
{{Q1}} km&lt;sup&gt;2&lt;/sup&gt;  = {{A1}} dam&lt;sup&gt;2&lt;/sup&gt; 
{{Q2}} dam&lt;sup&gt;2&lt;/sup&gt; = {{A2}} hm&lt;sup&gt;2&lt;/sup&gt;</t>
  </si>
  <si>
    <t xml:space="preserve">Q1 = Mín: 1; Máx: 2; Step: 0.001
Q2 = Mín: 100; Máx: 999; Step: 0.1</t>
  </si>
  <si>
    <t xml:space="preserve">A1 = {{Q1}}*10000
A2 = {{Q2}}/100</t>
  </si>
  <si>
    <t xml:space="preserve">&lt;p&gt;Cada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</si>
  <si>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 xml:space="preserve">{"id":"M5-MyM-31a-E-1","stimulus":"&lt;p&gt;Calcule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</si>
  <si>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 xml:space="preserve">Calcula las siguientes equivalencias de unidades de superficie.
{{Q3}} m&lt;sup&gt;2&lt;/sup&gt; = {{A3}} dm&lt;sup&gt;2&lt;/sup&gt;
{{Q4}} mm&lt;sup&gt;2&lt;/sup&gt; = {{A4}} cm&lt;sup&gt;2&lt;/sup&gt;</t>
  </si>
  <si>
    <t xml:space="preserve">Q3 = Mín: 10; Máx: 99; Step: 0.01
Q4 = Mín: 100; Máx: 999; Step: 1</t>
  </si>
  <si>
    <t xml:space="preserve">A3 = {{Q3}}*100
A4 = {{Q4}}/100</t>
  </si>
  <si>
    <t xml:space="preserve">&lt;p&gt;Cada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</si>
  <si>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 xml:space="preserve">{"id":"M5-MyM-31a-E-2","stimulus":"&lt;p&gt;Calcule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</si>
  <si>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 xml:space="preserve">Calcula las siguientes equivalencias de unidades de superficie.
{{Q5}} dm&lt;sup&gt;2&lt;/sup&gt; = {{A5}} mm&lt;sup&gt;2&lt;/sup&gt; 
{{Q6}} dam&lt;sup&gt;2&lt;/sup&gt; = {{A6}} m&lt;sup&gt;2&lt;/sup&gt;</t>
  </si>
  <si>
    <t xml:space="preserve">Q5 = Mín: 0; Máx: 5; Step: 0.0001
Q6 = Mín: 10; Máx: 99; Step: 0.1</t>
  </si>
  <si>
    <t xml:space="preserve">A5 = {{Q5}}*10000
A6 = {{Q6}}*100</t>
  </si>
  <si>
    <t xml:space="preserve">&lt;p&gt;Cada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</si>
  <si>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 xml:space="preserve">{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</si>
  <si>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 xml:space="preserve">Mateo ha comprado un bloc de dibujo en el que aparece indicado que la superficie de cada página mide &lt;span class=\"no-break\"&gt;{{Q1}} m&lt;sup&gt;2&lt;/sup&gt;,&lt;/span&gt; pero necesita saber cuánto es en centímetros cuadrados.
El bloc mide &lt;span class=\"no-break\"&gt;{{A1}} cm&lt;sup&gt;2&lt;/sup&gt;.&lt;/span&gt;</t>
  </si>
  <si>
    <t xml:space="preserve">Q1 = Mín: 0,041; Máx: 0,099; Step: 0,001</t>
  </si>
  <si>
    <t xml:space="preserve">¿Qué superficie tienen las hojas del bloc de Mateo?
Cada hoja tiene una superficie de {{A2}} m&lt;sup&gt;2&lt;/sup&gt;.
[A2 = {{Q1}}]</t>
  </si>
  <si>
    <t xml:space="preserve">¿Qué pide el enunciado?
Convertir &lt;span class=\"no-break\"&gt;{{Q1}} m&lt;sup&gt;2&lt;/sup&gt; a cm&lt;sup&gt;2&lt;/sup&gt;.&lt;/span&gt;*
Convertir &lt;span class=\"no-break\"&gt;{{Q1}} cm&lt;sup&gt;2&lt;/sup&gt; a m&lt;sup&gt;2&lt;/sup&gt;.&lt;/span&gt;
Convertir &lt;span class=\"no-break\"&gt;{{Q1}} m&lt;sup&gt;2&lt;/sup&gt; a mm&lt;sup&gt;2&lt;/sup&gt;.&lt;/span&gt;</t>
  </si>
  <si>
    <t xml:space="preserve">Para hacer esta conversión, ¿qué tabla hay que usar?
Imagen M5-MyM-12b-1*
Imagen M5-MyM-12e-1
Imagen M5-MyM-12e-2
(Single choice)</t>
  </si>
  <si>
    <t xml:space="preserve">Ahora completa este cálculo para saber cuánto mide el bloc en centímetros cuadrados.
&lt;span class=\"no-break\"&gt;{{Q1}} m&lt;sup&gt;2&lt;/sup&gt; × 10 000 = &lt;span class=\"no-break\"&gt;{{A1}} cm&lt;sup&gt;2&lt;/sup&gt;&lt;/span&gt;
A1 = {{Q1}}*10000</t>
  </si>
  <si>
    <t xml:space="preserve">{"id":"M5-MyM-31a-A-1","seed":{"parameters":[{"name":"Q1","label":null,"min":0.041,"max":0.099,"step":0.001}],"uniques":true},"scaffolding":[{"id":"step-0","stimulus":"&lt;p&gt;Mateus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</si>
  <si>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 xml:space="preserve">Isabel ha comprado una cómoda cuya base mide &lt;span class=\"no-break\"&gt;{{Q1}} dm&lt;sup&gt;2&lt;/sup&gt;, pero quiere saber a cuánto equivale en metros cuadrados.
La cómoda ocupa &lt;span class=\"no-break\"&gt;{{A1}} m&lt;sup&gt;2&lt;/sup&gt;.&lt;/span&gt;</t>
  </si>
  <si>
    <t xml:space="preserve">Q1 = Mín: 40,01; Máx: 49,99; Step: 0,01</t>
  </si>
  <si>
    <t xml:space="preserve">¿Cuánto mide la base de la cómoda que ha comprado Isabel?
Mide &lt;span class=\"no-break\"&gt;{{A2}} dm&lt;sup&gt;2&lt;/sup&gt;.&lt;/span&gt;
A2: {{Q1}}</t>
  </si>
  <si>
    <t xml:space="preserve">¿Qué pide el enunciado?
Convertir &lt;span class=\"no-break\"&gt;{{Q1}} dm&lt;sup&gt;2&lt;/sup&gt; a m&lt;sup&gt;2&lt;/sup&gt;.&lt;/span&gt;*
Convertir &lt;span class=\"no-break\"&gt;{{Q1}} dm&lt;sup&gt;2&lt;/sup&gt; a cm&lt;sup&gt;2&lt;/sup&gt;.&lt;/span&gt;
Convertir &lt;span class=\"no-break\"&gt;{{Q1}} dm&lt;sup&gt;2&lt;/sup&gt; a mm&lt;sup&gt;2&lt;/sup&gt;.&lt;/span&gt;</t>
  </si>
  <si>
    <t xml:space="preserve">Ahora completa este cálculo para saber cuánto mide la base de la cómoda en metros cuadrados.
&lt;span class=\"no-break\"&gt;{{Q1}} dm&lt;sup&gt;2&lt;/sup&gt; : 100 = &lt;span class=\"no-break\"&gt;{{A1}} m&lt;sup&gt;2&lt;/sup&gt;&lt;/span&gt;
A1 = {{Q1}}/100</t>
  </si>
  <si>
    <t xml:space="preserve">{"id":"M5-MyM-31a-A-2","seed":{"parameters":[{"name":"Q1","label":null,"min":40.01,"max":49.99,"step":0.01}],"uniques":true},"scaffolding":[{"id":"step-0","stimulus":"&lt;p&gt;Isabel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</si>
  <si>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 xml:space="preserve">La superficie del disco duro del ordenador de Roberta mide &lt;span class=\"no-break\"&gt;{{Q1}} mm&lt;sup&gt;2&lt;/sup&gt;.&lt;/span&gt; ¿Cuánto es esta cantidad en centímetros cuadrados?
El disco duro ocupa &lt;span class=\"no-break\"&gt;{{A1}} cm&lt;sup&gt;2&lt;/sup&gt;.&lt;/span&gt;</t>
  </si>
  <si>
    <t xml:space="preserve">Q1 = Mín: 6000; Máx: 6999; Step: 1</t>
  </si>
  <si>
    <t xml:space="preserve">¿Cuánto mide el área del disco duro de Roberta?
Mide {{A2}} mm&lt;sup&gt;2&lt;/sup&gt;.
A2: {{Q1}}</t>
  </si>
  <si>
    <t xml:space="preserve">¿Qué pide el enunciado?
Convertir &lt;span class=\"no-break\"&gt;{{{Q1}} mm&lt;sup&gt;2&lt;/sup&gt;&lt;/span&gt; a cm&lt;sup&gt;2&lt;/sup&gt;.*
Convertir &lt;span class=\"no-break\"&gt;{{{Q1}} mm&lt;sup&gt;2&lt;/sup&gt;&lt;/span&gt; a m&lt;sup&gt;2&lt;/sup&gt;.
Convertir &lt;span class=\"no-break\"&gt;{{{Q1}} cm&lt;sup&gt;2&lt;/sup&gt;&lt;/span&gt; a mm&lt;sup&gt;2&lt;/sup&gt;.</t>
  </si>
  <si>
    <t xml:space="preserve">Ahora completa este cálculo para saber cuánto mide el disco duro en centímetros cuadrados.
&lt;span class=\"no-break\"&gt;{{Q1}} mm&lt;sup&gt;2&lt;/sup&gt; : 100 = {{A1}} cm&lt;sup&gt;2&lt;/sup&gt;&lt;/span&gt;
A1 = {{Q1}}/100</t>
  </si>
  <si>
    <t xml:space="preserve">{"id":"M5-MyM-31a-A-3","seed":{"parameters":[{"name":"Q1","label":null,"min":6000,"max":6999,"step":1}],"uniques":true},"scaffolding":[{"id":"step-0","stimulus":"&lt;p&gt;A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</si>
  <si>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 xml:space="preserve">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</si>
  <si>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 xml:space="preserve">Q1 = Mín: 50; Máx: 80; Step: 1</t>
  </si>
  <si>
    <t xml:space="preserve">¿Cuánto mide la superficie del mueble de Miranda?
Mide &lt;span class=\"no-break\"&gt;{{A2}} dm&lt;sup&gt;2&lt;/sup&gt;.&lt;/span&gt;
A2: {{Q1}}</t>
  </si>
  <si>
    <t xml:space="preserve">¿Qué pide el enunciado?
Convertir &lt;span class=\"no-break\"&gt;{{Q1}} dm&lt;sup&gt;2&lt;/sup&gt;&lt;/span&gt; a cm&lt;sup&gt;2&lt;/sup&gt;.*
Convertir &lt;span class=\"no-break\"&gt;{{Q1}} dm&lt;sup&gt;2&lt;/sup&gt;&lt;/span&gt; a m&lt;sup&gt;2&lt;/sup&gt;.
Convertir &lt;span class=\"no-break\"&gt;{{Q1}} cm&lt;sup&gt;2&lt;/sup&gt;&lt;/span&gt; a dm&lt;sup&gt;2&lt;/sup&gt;.</t>
  </si>
  <si>
    <t xml:space="preserve">Ahora completa este cálculo para saber cuánto mide la superficie del mueble en centímetros cuadrados.
&lt;span class=\"no-break\"&gt;{{Q1}} dm&lt;sup&gt;2&lt;/sup&gt; × 100 = {{A1}} cm&lt;sup&gt;2&lt;/sup&gt;&lt;/span&gt;
A1 = {{Q1}}*100</t>
  </si>
  <si>
    <t xml:space="preserve">{"id":"M5-MyM-31a-A-4","seed":{"parameters":[{"name":"Q1","label":null,"min":50,"max":80,"step":1}],"uniques":true},"scaffolding":[{"id":"step-0","stimulus":"&lt;p&gt;Miranda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</si>
  <si>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 xml:space="preserve">Elena y Ariadna van a alquilar un piso que mide &lt;span class=\"no-break\"&gt;{{Q1}} dam&lt;sup&gt;2&lt;/sup&gt;.&lt;/span&gt; ¿A cuánto equivale en metros cuadrados?
El piso mide &lt;span class=\"no-break\"&gt;{{A1}} m&lt;sup&gt;2&lt;/sup&gt;.&lt;/span&gt;</t>
  </si>
  <si>
    <t xml:space="preserve">Q1 = Mín: 0,50; Máx: 1,20; Step: 0,01</t>
  </si>
  <si>
    <t xml:space="preserve">¿Qué superficie tiene el piso que van a alquilar Elena y Ariadna?
El piso mide &lt;span class=\"no-break\"&gt;{{A2}} dam&lt;sup&gt;2&lt;/sup&gt;.&lt;/span&gt;
A2: {{Q1}}</t>
  </si>
  <si>
    <t xml:space="preserve">¿Qué pide el enunciado?
Convertir &lt;span class=\"no-break\"&gt;{{Q1}} dam&lt;sup&gt;2&lt;/sup&gt;&lt;/span&gt; a m&lt;sup&gt;2&lt;/sup&gt;.*
Convertir &lt;span class=\"no-break\"&gt;{{Q1}} dam&lt;sup&gt;2&lt;/sup&gt;&lt;/span&gt; a dm&lt;sup&gt;2&lt;/sup&gt;.
Convertir &lt;span class=\"no-break\"&gt;{{Q1}} m&lt;sup&gt;2&lt;/sup&gt;&lt;/span&gt; a dam&lt;sup&gt;2&lt;/sup&gt;.</t>
  </si>
  <si>
    <t xml:space="preserve">Ahora completa este cálculo para saber cuánto mide la superficie del piso en metros cuadrados.
&lt;span class=\"no-break\"&gt;{{Q1}} dam&lt;sup&gt;2&lt;/sup&gt; × 100 = {{A1}} m&lt;sup&gt;2&lt;/sup&gt;&lt;/span&gt;
A1 = {{Q1}}*100</t>
  </si>
  <si>
    <t xml:space="preserve">{"id":"M5-MyM-31a-A-5","seed":{"parameters":[{"name":"Q1","label":null,"min":0.5,"max":1.2,"step":0.01}],"uniques":true},"scaffolding":[{"id":"step-0","stimulus":"&lt;p&gt;Elena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</si>
  <si>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 xml:space="preserve">M5-MyM-20a</t>
  </si>
  <si>
    <t xml:space="preserve">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</si>
  <si>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</si>
  <si>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 xml:space="preserve">Q1 = Mín: 1; Máx: 99; Step: 0.01
Q2 = Mín: 1; Máx: 99; Step: 0.01</t>
  </si>
  <si>
    <t xml:space="preserve">T1 = {{Q1}}*10000
T2 = {{Q1}}*1000
T3 = {{Q1}}*100
T4 = {{Q2}}*100
T5 = {{Q2}}*1000
T6 = {{Q2}}*10</t>
  </si>
  <si>
    <t xml:space="preserve">1 ha = 10 000 m&lt;sup&gt;2&lt;/sup&gt; y &lt;span class=\"no-break\"&gt;1 a&lt;/span&gt; = &lt;span class=\"no-break\"&gt;100 m&lt;sup&gt;2&lt;/sup&gt;.&lt;/span&gt;</t>
  </si>
  <si>
    <t xml:space="preserve">&lt;p&gt;Recuerda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</si>
  <si>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 xml:space="preserve">{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</si>
  <si>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</si>
  <si>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 xml:space="preserve">T1 = {{Q1}}*100
T2 = {{Q1}}*1000
T3 = {{Q1}}*10
T4 = {{Q2}}*10000
T5 = {{Q2}}*1000
T6 = {{Q2}}*100000</t>
  </si>
  <si>
    <t xml:space="preserve">&lt;p&gt;Recuerda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</si>
  <si>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t xml:space="preserve">{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</si>
  <si>
    <t xml:space="preserve">Escribe la siguiente medida en unidades del sistema métrico decimal.
{{Q1}} ha = {{A1}} m&lt;sup&gt;2&lt;/sup&gt; </t>
  </si>
  <si>
    <t xml:space="preserve">Q1 = Mín: 1; Máx: 99; Step: 0.001</t>
  </si>
  <si>
    <t xml:space="preserve">1 ha = 10 000 m&lt;sup&gt;2&lt;/sup&gt;</t>
  </si>
  <si>
    <t xml:space="preserve">&lt;p&gt;Como 1 ha equivale a 10 000 m&lt;sup&gt;2&lt;/sup&gt;, los metros cuadrados de &lt;span class=\"no-break\"&gt;{{Q1}} ha&lt;/span&gt; se calculan así:&lt;/p&gt;&lt;p&gt;{{Q1}} ha = {{Q1}} × 10 000 = {{A1}} m&lt;sup&gt;2&lt;/sup&gt;&lt;/p&gt;</t>
  </si>
  <si>
    <t xml:space="preserve">{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</si>
  <si>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 xml:space="preserve">Escribe la siguiente medida en unidades del sistema métrico decimal.
{{Q1}} a = {{A1}} m&lt;sup&gt;2&lt;/sup&gt;</t>
  </si>
  <si>
    <t xml:space="preserve">1 a = 100 m&lt;sup&gt;2&lt;/sup&gt;</t>
  </si>
  <si>
    <t xml:space="preserve">&lt;p&gt;Como 1 a equivale a 100 m&lt;sup&gt;2&lt;/sup&gt;, los metros cuadrados de &lt;span class=\"no-break\"&gt;{{Q1}} a&lt;/span&gt; se calculan así:&lt;/p&gt;&lt;p&gt;{{Q1}} a = {{Q1}} × 100 = {{A1}} m&lt;sup&gt;2&lt;/sup&gt;&lt;/p&gt;</t>
  </si>
  <si>
    <t xml:space="preserve">{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</si>
  <si>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 xml:space="preserve">Tras un incendio, un ayuntamiento pretende reforestar &lt;span class=\"no-break\"&gt;{{Q1}} ha&lt;/span&gt; de un paraje natural, pero necesita a cuántos metros cuadrados equivale ese área antes de empezar.
El ayuntamiento quiere reforestar &lt;span class=\"no-break\"&gt;{{A1}} m&lt;sup&gt;2&lt;/sup&gt;.&lt;/span&gt;</t>
  </si>
  <si>
    <t xml:space="preserve">¿Cuánto mide el terreno que se quiere reforestar?
El terreno mide {{A2}} ha.
A2: {{Q1}}</t>
  </si>
  <si>
    <t xml:space="preserve">¿Qué pide el enunciado?
Convertir {{Q1}} ha en m&lt;sup&gt;2&lt;/sup&gt;.*
Convertir {{Q1}} a en m&lt;sup&gt;2&lt;/sup&gt;.
Convertir {{Q1}} m&lt;sup&gt;2&lt;/sup&gt; en ha.</t>
  </si>
  <si>
    <t xml:space="preserve">¿Cuál es la equivalencia correcta para convertir ha en m&lt;sup&gt;2&lt;/sup&gt;?
1 ha = 10 000 m&lt;sup&gt;2&lt;/sup&gt;*
1 ha = 1 000 m&lt;sup&gt;2&lt;/sup&gt;
1 ha = 100 m&lt;sup&gt;2&lt;/sup&gt;</t>
  </si>
  <si>
    <t xml:space="preserve">Por tanto, completa el siguiente cálculo para hallar los metros cuadrados del terreno que se quiere reforestar.
{{Q1}} ha × 10 000 = {{A1}} m&lt;sup&gt;2&lt;/sup&gt;
A1 = {{Q1}}*10000</t>
  </si>
  <si>
    <t xml:space="preserve">{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</si>
  <si>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 xml:space="preserve">Un equipo de fútbol planea construir su nueva ciudad deportiva en un terreno de &lt;span class=\"no-break\"&gt;{{Q1}} m&lt;sup&gt;2&lt;/sup&gt;.&lt;/span&gt; ¿A cuánto equivale esta cantidad en hectáreas?
El terreno mide &lt;span class=\"no-break\"&gt;{{A1}} ha.&lt;/span&gt;</t>
  </si>
  <si>
    <t xml:space="preserve">Q1 = Mín: 50 000; Máx: 200 000; Step: 1000</t>
  </si>
  <si>
    <t xml:space="preserve">A1 = {{Q1}}/10000</t>
  </si>
  <si>
    <t xml:space="preserve">¿Qué medida tiene el terreno para la ciudad deportiva?
El terreno mide {{A2}} m&lt;sup&gt;2&lt;/sup&gt;.
A2: {{Q1}}</t>
  </si>
  <si>
    <t xml:space="preserve">¿Qué pide el enunciado?
Convertir {{Q1}} m&lt;sup&gt;2&lt;/sup&gt; en ha.*
Convertir {{Q1}} ha en m&lt;sup&gt;2&lt;/sup&gt;.
Convertir {{Q1}} m&lt;sup&gt;2&lt;/sup&gt; en a.</t>
  </si>
  <si>
    <t xml:space="preserve">¿Cuál es la equivalencia correcta para convertir m&lt;sup&gt;2&lt;/sup&gt; en ha?
1 ha = 10 000 m&lt;sup&gt;2&lt;/sup&gt;*
1 ha = 1 000 m&lt;sup&gt;2&lt;/sup&gt;
1 ha = 100 m&lt;sup&gt;2&lt;/sup&gt;</t>
  </si>
  <si>
    <t xml:space="preserve">Por tanto, completa el siguiente cálculo para hallar las hectáreas del terreno para la ciudad deportiva.
{{Q1}} m&lt;sup&gt;2&lt;/sup&gt; : 10 000 = {{A1}} ha
A1 = {{Q1}}/10000</t>
  </si>
  <si>
    <t xml:space="preserve">{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</si>
  <si>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 xml:space="preserve">Pepe y Juan van a comprar un chalet que, según el registro, mide &lt;span class=\"no-break\"&gt;{{Q1}} a,&lt;/span&gt; pero quieren saber cuánto es esa superficie en metros cuadrados.
El chalet mide &lt;span class=\"no-break\"&gt;{{A1}} m&lt;sup&gt;2&lt;/sup&gt;.&lt;/span&gt;</t>
  </si>
  <si>
    <t xml:space="preserve">Q1 = Mín: 10; Máx: 20; Step: 0.01</t>
  </si>
  <si>
    <t xml:space="preserve">¿Cuánta superficie ocupa el chalet?
El chalet ocupa {{A2}} a.
A2: {{Q1}}</t>
  </si>
  <si>
    <t xml:space="preserve">¿Qué pide el enunciado?
Convertir {{Q1}} a en m&lt;sup&gt;2&lt;/sup&gt;.*
Convertir {{Q1}} ha en m&lt;sup&gt;2&lt;/sup&gt;.
Convertir {{Q1}} m&lt;sup&gt;2&lt;/sup&gt; en a.</t>
  </si>
  <si>
    <t xml:space="preserve">¿Cuál es la equivalencia correcta para convertir a en m&lt;sup&gt;2&lt;/sup&gt;?
1 a = 10 000 m&lt;sup&gt;2&lt;/sup&gt;
1 a = 1 000 m&lt;sup&gt;2&lt;/sup&gt;
1 a = 100 m&lt;sup&gt;2&lt;/sup&gt;*</t>
  </si>
  <si>
    <t xml:space="preserve">Por tanto, completa el siguiente cálculo para hallar los metros cuadrados que ocupa el chalet.
{{Q1}} a × 100 = {{A1}} m&lt;sup&gt;2&lt;/sup&gt;
A1 = {{Q1}}*100</t>
  </si>
  <si>
    <t xml:space="preserve">{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</si>
  <si>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</si>
  <si>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 xml:space="preserve">Q1 = Mín: 4; Máx: 20; Step: 0.1</t>
  </si>
  <si>
    <t xml:space="preserve">¿Qué medida tiene el terreno para las pistas de pádel?
El terreno mide {{A2}} a.
A2: {{Q1}}</t>
  </si>
  <si>
    <t xml:space="preserve">Por tanto, completa el siguiente cálculo para hallar los metros cuadrados del terreno para las pistas de pádel.
{{Q1}} a × 100 = {{A1}} m&lt;sup&gt;2&lt;/sup&gt;
A1 = {{Q1}}*100</t>
  </si>
  <si>
    <t xml:space="preserve">{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</si>
  <si>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El ayuntamiento de un pueblo va a construir una red de canales que ocupen sus &lt;span class=\"no-break\"&gt;{{Q1}} ha.&lt;/span&gt; ¿A cuántos metros cuadrados equivale esta superficie?
Esta superficie mide &lt;span class=\"no-break\"&gt;{{A1}} m&lt;sup&gt;2&lt;/sup&gt;.&lt;/span&gt;</t>
  </si>
  <si>
    <t xml:space="preserve">Q1 = Mín: 1; Máx: 10; Step: 0.00001</t>
  </si>
  <si>
    <t xml:space="preserve">¿Cuánto ocupará la red de canales?
La red ocupará {{A2}} ha.
A2: {{Q1}}</t>
  </si>
  <si>
    <t xml:space="preserve">¿Qué pide el enunciado?
Convertir {{Q1}} ha en m&lt;sup&gt;2&lt;/sup&gt;.*
Convertir {{Q1}} m&lt;sup&gt;2&lt;/sup&gt; en ha.
Convertir {{Q1}} a en m&lt;sup&gt;2&lt;/sup&gt;.</t>
  </si>
  <si>
    <t xml:space="preserve">Por tanto, completa el siguiente cálculo para hallar los metros cuadrados que ocupará la red de canales.
{{Q1}} ha × 10 000 = {{A1}} m&lt;sup&gt;2&lt;/sup&gt;
A1 = {{Q1}}*10000</t>
  </si>
  <si>
    <t xml:space="preserve">{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</si>
  <si>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 xml:space="preserve">M5-MyM-21a</t>
  </si>
  <si>
    <t xml:space="preserve">Transforma medidas de superficie de forma simple a compleja y viceversa</t>
  </si>
  <si>
    <t xml:space="preserve">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</si>
  <si>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 xml:space="preserve">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</si>
  <si>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 xml:space="preserve">A1 = {{Q1}} + {{Q2}}/10000
A2 = {{Q3}} + {{Q4}}/1000000
A3 = {{Q5}}*10000 + {{Q6}}
A4 = {{Q7}}*100 + {{Q8}}
A5 = {{Q9}} + {{Q10}}/10000
A6 = {{Q11}} + {{Q12}}/100
A7 = {{Q13}} + {{Q14}}/1000
A8 = {{Q15}}*10 + {{Q16}}
A9 = {{Q17}} + {{Q18}}/100</t>
  </si>
  <si>
    <t xml:space="preserve">(IMAGEN)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</si>
  <si>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</si>
  <si>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 xml:space="preserve">{{T1}} = {{Q2}}/10000
{{T2}} = {{Q4}}/1000000
{{T3}} = {{Q5}}*10000
{{T4}} = {{Q7}}*100
{{T5}} = {{Q10}}/10000
{{T11}} = {{Q12}}/10000
{{T12}} = {{Q11}} + {{Q12}}/10000
{{T13}} = {{Q14}}/1000000
{{T14}} = {{Q13}} + {{Q14}}/1000000
{{T15}} = {{Q15}}*100
{{T16}} = {{Q15}}*100 + {{Q16}}
{{T17}} = {{Q18}}/10000
{{T18}} = {{Q17}} + {{Q18}}/10000</t>
  </si>
  <si>
    <t xml:space="preserve">{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</si>
  <si>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 xml:space="preserve">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</si>
  <si>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 xml:space="preserve">Q1: Mín = 1; Máx = 9; Incremento = 1
Q2: Mín = 100; Máx = 999; Incremento = 1
Q3: Mín = 1; Máx = 9; Incremento = 1
Q4: Mín = 1; Máx = 99; Incremento = 1</t>
  </si>
  <si>
    <t xml:space="preserve">A1 = {{Q1}}*1000000 + {{Q2}}
T1 = {{Q3}}*100 + {{Q4}}
A3 = {{Q3}}
A4 = {{Q4}}</t>
  </si>
  <si>
    <t xml:space="preserve">&lt;p&gt;Cada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</si>
  <si>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 xml:space="preserve">T2 = {{Q1}}*1000000
T3 = {{Q3}} + {{Q4}}/100</t>
  </si>
  <si>
    <t xml:space="preserve">{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</si>
  <si>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 xml:space="preserve">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</si>
  <si>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 xml:space="preserve">Q1: Mín = 1; Máx = 99; Incremento = 1
Q2: Mín = 100; Máx = 999; Incremento = 1
Q3: Mín = 10; Máx = 99; Incremento = 1
Q4: Mín = 10; Máx = 99; Incremento = 1</t>
  </si>
  <si>
    <t xml:space="preserve">A1 = {{Q1}} + {{Q2}}/10000 
T1 = {{Q3}}*10000 + {{Q4}}
A3 = {{Q3}}
A4 = {{Q4}}</t>
  </si>
  <si>
    <t xml:space="preserve">&lt;p&gt;Cada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</si>
  <si>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 xml:space="preserve">T2 = {{Q2}}/10000
T3 = {{Q3}} + {{Q4}}/10000</t>
  </si>
  <si>
    <t xml:space="preserve">{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</si>
  <si>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 xml:space="preserve">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</si>
  <si>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 xml:space="preserve">Q1: Mín = 1; Máx = 9; Incremento = 1
Q2: Mín = 1000; Máx = 9900; Incremento = 100
Q3: Mín = 1; Máx = 99; Incremento = 1
Q4: Mín = 1; Máx = 99; Incremento = 1</t>
  </si>
  <si>
    <t xml:space="preserve">A1 = {{Q1}}*10000 + {{Q2}}
T1 = {{Q3}} + {{Q4}}/100
A3 = {{Q3}}
A4 = {{Q4}}</t>
  </si>
  <si>
    <t xml:space="preserve">&lt;p&gt;Cada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</si>
  <si>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 xml:space="preserve">T2 = {{Q1}}*10000</t>
  </si>
  <si>
    <t xml:space="preserve">{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</si>
  <si>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 xml:space="preserve">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</si>
  <si>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 xml:space="preserve">Q1: Mín = 100; Máx = 999; Incremento = 1
Q2: Mín = 1; Máx = 99; Incremento = 1</t>
  </si>
  <si>
    <t xml:space="preserve">A1 = {{Q1}} / 100 + {{Q2}} / 10000</t>
  </si>
  <si>
    <t xml:space="preserve">¿Cuál es la medida del terreno de girasoles?
El terreno mide &lt;span class=\"no-break\"&gt;{{A1}} hm&lt;sup&gt;2&lt;/sup&gt;&lt;/span&gt; y &lt;span class=\"no-break\"&gt;{{A2}} dam&lt;sup&gt;2&lt;/sup&gt;.&lt;/span&gt;
A1 = {{Q1}}
A2 = {{Q2}}</t>
  </si>
  <si>
    <t xml:space="preserve">¿Qué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</si>
  <si>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 xml:space="preserve">Con la ayuda de la anterior tabla, completa estas conversiones de unidades.
{{Q1}} hm&lt;sup&gt;2&lt;/sup&gt; : 100 = {{A1}} km&lt;sup&gt;2&lt;/sup&gt;
{{Q2}} dam&lt;sup&gt;2&lt;/sup&gt; : 10 000 = {{A2}} km&lt;sup&gt;2&lt;/sup&gt;
Cloze math
A1={{Q1}}/100
A2={{Q2}}/10000</t>
  </si>
  <si>
    <t xml:space="preserve">Por tanto, el terreno de girasoles tiene las siguientes medidas.
{{Q1}} hm&lt;sup&gt;2&lt;/sup&gt; + {{Q2}} dam&lt;sup&gt;2&lt;/sup&gt; = {{T1}} km&lt;sup&gt;2&lt;/sup&gt; + {{T2}} km&lt;sup&gt;2&lt;/sup&gt; = {{A1}} km&lt;sup&gt;2&lt;/sup&gt;
Cloze math
T1={{Q1}}/100
T2={{Q2}}/10000
A1={{Q1}}/100+{{Q2}}/10000</t>
  </si>
  <si>
    <t xml:space="preserve">{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</si>
  <si>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 xml:space="preserve">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</si>
  <si>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 xml:space="preserve">Q1: Mín = 100; Máx = 9999; Incremento = 1
Q2: Mín = 1; Máx = 99; Incremento = 1</t>
  </si>
  <si>
    <t xml:space="preserve">A1 = {{Q1}} / 100 + {{Q2}} / 10000 </t>
  </si>
  <si>
    <t xml:space="preserve">¿Cuál es la medida de la playa?
La playa mide &lt;span class=\"no-break\"&gt;{{A1}} dam&lt;sup&gt;2&lt;/sup&gt;&lt;/span&gt; y &lt;span class=\"no-break\"&gt;{{A2}} m&lt;sup&gt;2&lt;/sup&gt;.&lt;/span&gt;
A1 = {{Q1}}
A2 = {{Q2}}</t>
  </si>
  <si>
    <t xml:space="preserve">¿Qué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</si>
  <si>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 xml:space="preserve">Con la ayuda de la anterior tabla, completa estas conversiones de unidades.
{{Q1}} dam&lt;sup&gt;2&lt;/sup&gt; : 100 = {{A1}} hm&lt;sup&gt;2&lt;/sup&gt;
{{Q2}} m&lt;sup&gt;2&lt;/sup&gt; : 10 000 = {{A2}} hm&lt;sup&gt;2&lt;/sup&gt;
Cloze math
A1={{Q1}}/100
A2={{Q2}}/10000</t>
  </si>
  <si>
    <t xml:space="preserve">Por tanto, el tamaño de la playa es el siguiente.
{{Q1}} dam&lt;sup&gt;2&lt;/sup&gt; + {{Q2}} m&lt;sup&gt;2&lt;/sup&gt; = {{T1}} hm&lt;sup&gt;2&lt;/sup&gt; + {{T2}} hm&lt;sup&gt;2&lt;/sup&gt; = {{A1}} hm&lt;sup&gt;2&lt;/sup&gt;
Cloze math
T1={{Q1}}/100
T2={{Q2}}/10000
A1={{Q1}}/100+{{Q2}}/10000</t>
  </si>
  <si>
    <t xml:space="preserve">{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</si>
  <si>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 xml:space="preserve">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</si>
  <si>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 xml:space="preserve">Q1: Mín = 5; Máx = 19; Step = 1
Q2: Mín = 1; Máx = 99; Step = 1</t>
  </si>
  <si>
    <t xml:space="preserve">T1 = {{Q1}}*100+{{Q2}}
A1 = {{Q1}}
A2 = {{Q2}}</t>
  </si>
  <si>
    <t xml:space="preserve">¿Cuál es la medida de la bandeja?
La bandeja mide &lt;span class=\"no-break\"&gt;{{A1}} cm&lt;sup&gt;2&lt;/sup&gt;.&lt;/span&gt;
A1 = {{Q1}}*100+{{Q2}}</t>
  </si>
  <si>
    <t xml:space="preserve">¿Qué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</si>
  <si>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 xml:space="preserve">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</si>
  <si>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 xml:space="preserve">Por tanto, el tamaño de la bandeja es el siguiente.
&lt;span class=\"no-break\"&gt;{{T1}} cm&lt;sup&gt;2&lt;/sup&gt;&lt;/span&gt; = &lt;span class=\"no-break\"&gt;{{A1}} dm&lt;sup&gt;2&lt;/sup&gt;&lt;/span&gt; y &lt;span class=\"no-break\"&gt;{{A2}} cm&lt;sup&gt;2&lt;/sup&gt;&lt;/span&gt;</t>
  </si>
  <si>
    <t xml:space="preserve">{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</si>
  <si>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 xml:space="preserve">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</si>
  <si>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 xml:space="preserve">Q1: Mín = 10; Máx = 500; Step = 1
Q2: Mín = 1; Máx = 99; Step = 1</t>
  </si>
  <si>
    <t xml:space="preserve">¿Cuál es la medida del nuevo espacio?
El espacio mide &lt;span class=\"no-break\"&gt;{{A1}} m&lt;sup&gt;2&lt;/sup&gt;.&lt;/span&gt;
A1 = {{Q1}}*100+{{Q2}}</t>
  </si>
  <si>
    <t xml:space="preserve">¿Qué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</si>
  <si>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 xml:space="preserve">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</si>
  <si>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 xml:space="preserve">Por tanto, el tamaño del espacio deportivo es el siguiente.
&lt;span class=\"no-break\"&gt;{{T1}} m&lt;sup&gt;2&lt;/sup&gt;&lt;/span&gt; = &lt;span class=\"no-break\"&gt;{{A1}} dam&lt;sup&gt;2&lt;/sup&gt;&lt;/span&gt; y &lt;span class=\"no-break\"&gt;{{A2}} m&lt;sup&gt;2&lt;/sup&gt;&lt;/span&gt;</t>
  </si>
  <si>
    <t xml:space="preserve">{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</si>
  <si>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 xml:space="preserve">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</si>
  <si>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 xml:space="preserve">Q1: Mín = 10; Máx = 30; Step = 1
Q2: Mín = 1; Máx = 99; Step = 1</t>
  </si>
  <si>
    <t xml:space="preserve">A1 = {{Q1}} + {{Q2}}/100*
A3 = {{Q1}}*10 + {{Q2}}/10
A2 = {{Q1}}*100 + {{Q2}}</t>
  </si>
  <si>
    <t xml:space="preserve">¿Cuál es la medida de cada marcapáginas?
Un marcapáginas mide &lt;span class=\"no-break\"&gt;{{A1}} cm&lt;sup&gt;2&lt;/sup&gt;&lt;/span&gt; y &lt;span class=\"no-break\"&gt;{{A2}} mm&lt;sup&gt;2&lt;/sup&gt;.&lt;/span&gt;
A1 = {{Q1}}
A2 = {{Q2}}</t>
  </si>
  <si>
    <t xml:space="preserve">¿Qué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</si>
  <si>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 xml:space="preserve">Para poder hacer esta conversión, ¿cuál de estas tablas tienes que usar?
Imagen M5-MyM-12b-1*
Imagen M5-MyM-12e-1
Imagen M5-MyM-12e-2
(Single choice)</t>
  </si>
  <si>
    <t xml:space="preserve">Con la ayuda de la anterior tabla, completa esta conversión de unidades.
{{Q2}} mm&lt;sup&gt;2&lt;/sup&gt; : 100 = {{A1}} cm&lt;sup&gt;2&lt;/sup&gt;
Cloze math
A1={{Q2}}/100</t>
  </si>
  <si>
    <t xml:space="preserve">Por tanto, el tamaño del marcapáginas es el siguiente.
{{Q1}} cm&lt;sup&gt;2&lt;/sup&gt; + {{Q2}} mm&lt;sup&gt;2&lt;/sup&gt; = {{Q1}} cm&lt;sup&gt;2&lt;/sup&gt; + {{T1}} cm&lt;sup&gt;2&lt;/sup&gt; = {{A1}} cm&lt;sup&gt;2&lt;/sup&gt;
Cloze math
T1={{Q2}}/100
A1={{Q1}}+{{T1}}</t>
  </si>
  <si>
    <t xml:space="preserve">{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</si>
  <si>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 xml:space="preserve">M5-MyM-21b</t>
  </si>
  <si>
    <t xml:space="preserve">Ordena las medidas de superficie dadas en forma simple o compleja</t>
  </si>
  <si>
    <t xml:space="preserve">Ordena de mayor a menor las siguientes medidas de superficie.
&lt;span class=\"no-break\"&gt;{{T1}} dm&lt;sup&gt;2&lt;/sup&gt;&lt;/span&gt;
&lt;span class=\"no-break\"&gt;{{T2}} dam&lt;sup&gt;2&lt;/sup&gt;&lt;/span&gt;
&lt;span class=\"no-break\"&gt;{{T3}} m&lt;sup&gt;2&lt;/sup&gt;&lt;/span&gt;
&lt;span class=\"no-break\"&gt;{{T4}} hm&lt;sup&gt;2&lt;/sup&gt;&lt;/span&gt;</t>
  </si>
  <si>
    <t xml:space="preserve">{{Q1}} = min: 1, max: 99, step: 0.01
{{Q2}} = min: 1, max: 99, step: 0.01
{{Q3}} = min: 1, max: 99, step: 0.01
{{Q4}} = min: 1, max: 99, step: 0.01</t>
  </si>
  <si>
    <t xml:space="preserve">{{T1}} = {{Q1}}*100
{{T2}} = {{Q2}}/100
{{T3}} = {{Q3}}
{{T4}} = ({{Q4}}/10000
A1 = {{Q1}}
A2 = {{Q2}} 
A3 = {{Q3}}
A4 = {{Q4}}</t>
  </si>
  <si>
    <t xml:space="preserve">&lt;p&gt;Para ordenar estas medidas de mayor a menor, conviértelas todas a m&lt;sup&gt;2&lt;/sup&gt; y compáralas.&lt;/p&gt;&lt;p&gt;&lt;img src=\"http://drive.google.com/uc?export=view&amp;id=10Jn8ewCEWsNFSfHFrQ9me3k3wLjvKMQF\" width=\"500\"&gt;&lt;/img&gt;&lt;/p&gt;&lt;p&gt;{{T1}} dm&lt;sup&gt;2&lt;/sup&gt; = {{T1}} : 100 = {{Q1}} m&lt;sup&gt;2&lt;/sup&gt;&lt;/p&gt;&lt;p&gt;{{T2}} dam&lt;sup&gt;2&lt;/sup&gt; = {{T2}} × 100 = {{Q2}} m&lt;sup&gt;2&lt;/sup&gt;&lt;/p&gt;&lt;p&gt;{{T4}} hm&lt;sup&gt;2&lt;/sup&gt; = {{T4}} × 10 000 = {{Q4}} m&lt;sup&gt;2&lt;/sup&gt;&lt;/p&gt;</t>
  </si>
  <si>
    <t xml:space="preserve">{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</si>
  <si>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 xml:space="preserve">Ordena de menor a mayor las siguientes medidas de superficie.
{{T1}} dm&lt;sup&gt;2&lt;/sup&gt; y {{T2}} cm&lt;sup&gt;2&lt;/sup&gt; 
{{T3}} dm&lt;sup&gt;2&lt;/sup&gt; y {{T4}} cm&lt;sup&gt;2&lt;/sup&gt;
{{T5}} m&lt;sup&gt;2&lt;/sup&gt; y {{T6}} dm&lt;sup&gt;2&lt;/sup&gt;
{{T7}} m&lt;sup&gt;2&lt;/sup&gt; y {{T8}} dm&lt;sup&gt;2&lt;/sup&gt;</t>
  </si>
  <si>
    <t xml:space="preserve">Q1: Mín = 10000; Máx = 99999; Step = 1
Q2: Mín = 10000; Máx = 99999; Step = 1
Q3: Mín = 10000; Máx = 99900; Step = 100
Q4: Mín = 10000; Máx = 99900; Step = 100</t>
  </si>
  <si>
    <t xml:space="preserve">T1 = math.floor({{Q1}}/100)
T2 = {{Q1}}-math.floor({{Q1}}/100)*100
T3 = math.floor({{Q2}}/100)
T4 = {{Q2}}-math.floor({{Q2}}/100)*100
T5 = math.floor({{Q3}}/10000)
T6 = math.floor({{Q3}}/100)-math.floor({{Q3}}/10000)*100
T7 = math.floor({{Q4}}/10000)
T8 = math.floor({{Q4}}/100)-math.floor({{Q4}}/10000)*100
A1 = {{Q1}}
A2 = {{Q2}}
A3 = {{Q3}}
A4 = {{Q4}}</t>
  </si>
  <si>
    <t xml:space="preserve">¿Qué pide el enunciado?
Ordenar de menor a mayor las medidas de superficie.*
Ordenar de mayor a menor las medidas de superficie.
(Single choice)</t>
  </si>
  <si>
    <t xml:space="preserve">Para ordenar las distintas medidas, hay que expresarlas en la misma unidad. ¿En qué tabla están las conversiones de unidades correctas?
Imagen M5-MyM-12b-1*
Imagen M5-MyM-12e-1
Imagen M5-MyM-12e-2
(Single choice)</t>
  </si>
  <si>
    <t xml:space="preserve">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</si>
  <si>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 xml:space="preserve">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</si>
  <si>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t xml:space="preserve">{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</si>
  <si>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 xml:space="preserve">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</si>
  <si>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 xml:space="preserve">Q1: Mín = 100000; Máx = 199900; Step = 1
Q2: Mín = 100000; Máx = 199999; Step = 1
Q3: Mín = 100000; Máx = 199999; Step = 1</t>
  </si>
  <si>
    <t xml:space="preserve">T1 = math.floor({{Q1}}/10000)
T2 = math.floor({{Q1}}/100)-math.floor({{Q1}}/10000)*100
T3 = {{Q2}}/100
T4 = math.floor({{Q3}}/100)
T5 = {{Q3}}-math.floor({{Q3}}/100)*100
A1 = {{Q1}}
A2 = {{Q2}}
A3 = {{Q3}}</t>
  </si>
  <si>
    <t xml:space="preserve">¿Qué pide el enunciado?
Ordenar de mayor a menor la superficie de los cuadros.*
Ordenar de menor a mayor la superficie de los cuadros.
(Single choice)</t>
  </si>
  <si>
    <t xml:space="preserve">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</si>
  <si>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 xml:space="preserve">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</si>
  <si>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 xml:space="preserve">{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</si>
  <si>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 xml:space="preserve">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</si>
  <si>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 xml:space="preserve">Q1: Mín = 100000; Máx = 299999; Incremento = 1
Q2: Mín = 100000; Máx = 299999; Incremento = 1
Q3: Mín = 100000; Máx = 299900; Incremento = 100</t>
  </si>
  <si>
    <t xml:space="preserve">T1 = math.floor({{Q1}}/10000)
T2 = {{Q1}}-math.floor({{Q1}}/10000)*10000
T3 = math.floor({{Q2}}/100)
T4 = {{Q2}}-math.floor({{Q2}}/100)*100
T5 = math.floor({{Q3}}/10000)
T6 = math.floor({{Q3}}/100)-math.floor({{Q3}}/10000)*100
A1 = {{Q1}}
A2 = {{Q2}}
A3 = {{Q3}}</t>
  </si>
  <si>
    <t xml:space="preserve">¿Qué pide el enunciado?
Ordenar de mayor a menor la superficie de las reservas naturales.*
Ordenar de menor a mayor la superficie de las reservas naturales.
(Single choice)</t>
  </si>
  <si>
    <t xml:space="preserve">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</si>
  <si>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 xml:space="preserve">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</si>
  <si>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 xml:space="preserve">{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</si>
  <si>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 xml:space="preserve">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</si>
  <si>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 xml:space="preserve">Q1: Mín = 100000; Máx = 200000; Incremento = 100
Q2: Mín = 100000; Máx = 200000; Incremento = 1
Q2: Mín = 100000; Máx = 200000; Incremento = 1</t>
  </si>
  <si>
    <t xml:space="preserve">T1 = {{Q1}}/10000
T2 = math.floor({{Q2}}/100)
T3 = {{Q3}}-math.floor({{Q3}}/100)*100
T4 = {{Q3}}/100
A1 = {{Q1}}
A2 = {{Q2}}
A3 = {{Q3}}</t>
  </si>
  <si>
    <t xml:space="preserve">¿Qué pide el enunciado?
Ordenar de menor a mayor la superficie de las maquetas.*
Ordenar de mayor a menor la superficie de las maquetas.
(Single choice)</t>
  </si>
  <si>
    <t xml:space="preserve">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</si>
  <si>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 xml:space="preserve">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</si>
  <si>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 xml:space="preserve">{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</si>
  <si>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 xml:space="preserve">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</si>
  <si>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 xml:space="preserve">Q1: Mín =10; Máx = 20; Step = 1
Q2: Mín = 1000; Max = 9900; Step = 100
Q3: Mín = 1000; Max = 9900; Step = 100</t>
  </si>
  <si>
    <t xml:space="preserve">T1 = math.floor({{Q2}}/100)
A1 = math.max({{Q1}}+{{Q2}}/10000, {{Q1}}+{{Q3}}/10000)</t>
  </si>
  <si>
    <t xml:space="preserve">¿Qué pide el enunciado?
Determinar cuál es el teatro más grande y expresar su superficie en m&lt;sup&gt;2&lt;/sup&gt;.*
Determinar cuál es el teatro más pequeño y expresar su superficie en m&lt;sup&gt;2&lt;/sup&gt;.
(Single choice)</t>
  </si>
  <si>
    <t xml:space="preserve">Tomamos una de las cuatro medidas como ejemplo y la convertimos a m&lt;sup&gt;2&lt;/sup&gt;. 
{{T1}} dm&lt;sup&gt;2&lt;/sup&gt; : 100 = {{A2}} m&lt;sup&gt;2&lt;/sup&gt; 
{{Q1}} m&lt;sup&gt;2&lt;/sup&gt; + {{T1}} dm&lt;sup&gt;2&lt;/sup&gt; = {{A3}} m&lt;sup&gt;2&lt;/sup&gt;
(Cloze Math) 
A2 = {{T1}}/100 
A3 = {{Q1}}+{{T1}}/100</t>
  </si>
  <si>
    <t xml:space="preserve">Ahora selecciona cuál de los escenarios es el mayor. 
A1 m&lt;sup&gt;2&lt;/sup&gt;* 
A2 m&lt;sup&gt;2&lt;/sup&gt;
(single choice) 
A1 = math.max({{Q1}}+{{Q2}}/10000, {{Q1}}+{{Q3}}/10000)
A2 = math.min({{Q1}}+{{Q2}}/10000, {{Q1}}+{{Q3}}/10000)</t>
  </si>
  <si>
    <t xml:space="preserve">{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</si>
  <si>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 xml:space="preserve">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</si>
  <si>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 xml:space="preserve">Q1: Mín = 100000; Máx = 299999; Incremento = 1
Q2: Mín = 100000; Máx = 299999; Incremento = 1
Q3: Mín = 100000; Máx = 299999; Incremento = 1</t>
  </si>
  <si>
    <t xml:space="preserve">T1 = math.floor({{Q1}}/10000)
T2 = {{Q1}}-math.floor({{Q1}}/10000)*10000
T3 = math.floor({{Q2}}/10000, 4)
T4 = math.floor({{Q3}}/100)
T5 = {{Q3}}-math.floor({{Q3}}/100)*100
A1 = {{Q1}}
A2 = {{Q2}}
A3 = {{Q3}}</t>
  </si>
  <si>
    <t xml:space="preserve">¿Qué pide el enunciado?
Ordenar de menor a mayor la superficie de los parques.*
Ordenar de mayor a menor la superficie de los parques.
(Single choice)</t>
  </si>
  <si>
    <t xml:space="preserve">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</si>
  <si>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 xml:space="preserve">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</si>
  <si>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 xml:space="preserve">{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</si>
  <si>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 xml:space="preserve">M5-MyM-32a</t>
  </si>
  <si>
    <t xml:space="preserve">Elige la unidad más adecuada para expresar una medida de superficie</t>
  </si>
  <si>
    <t xml:space="preserve">¿En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</si>
  <si>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</si>
  <si>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 xml:space="preserve">A1 = [km&lt;sup&gt;2&lt;/sup&gt;]
A2 = [m&lt;sup&gt;2&lt;/sup&gt;]
A3 = [cm&lt;sup&gt;2&lt;/sup&gt;]</t>
  </si>
  <si>
    <t xml:space="preserve">Para estimar las unidades de una superficie, se escoge la unidad con el tamaño más parecido al del objeto en cuestión.</t>
  </si>
  <si>
    <t xml:space="preserve">&lt;p&gt;Para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</si>
  <si>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 xml:space="preserve">{"id":"M5-MyM-32a-I-1","stimulus":"&lt;p&gt;Qual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</si>
  <si>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</si>
  <si>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 xml:space="preserve">A1 = [m&lt;sup&gt;2&lt;/sup&gt;]
A2 = [km&lt;sup&gt;2&lt;/sup&gt;]
A3 = [cm&lt;sup&gt;2&lt;/sup&gt;]</t>
  </si>
  <si>
    <t xml:space="preserve">&lt;p&gt;Para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</si>
  <si>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 xml:space="preserve">{"id":"M5-MyM-32a-I-2","stimulus":"&lt;p&gt;Em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</si>
  <si>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 xml:space="preserve">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</si>
  <si>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 xml:space="preserve">Q1 = list: ["Océano", "País", "Ciudad"]
Q2 = list: ["Barrio", "Pueblo", "Zona de urbanizaciones"]
Q3 = list: ["Piscina", "Escenario de un teatro", "Plaza"]
Q4 = list: ["Ventanal", "Puerta", "Mantel"]
Q5 = list: ["Portada de un CD", "Carátula de un videojuego", "Portada de una revista"]
Q6 = list: ["Sello", "Cara de un dado", "Carné"]</t>
  </si>
  <si>
    <t xml:space="preserve">A1 = {{Q1}}
A2 = {{Q3}}
A3 = {{Q5}}
A4 = {{Q2}}
A5 = {{Q4}}
A6 = {{Q6}}</t>
  </si>
  <si>
    <t xml:space="preserve">&lt;p&gt;Para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</si>
  <si>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 xml:space="preserve">{"id":"M5-MyM-32a-E-1","stimulus":"&lt;p&gt;Classifique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</si>
  <si>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 xml:space="preserve">M5-MyM-13a</t>
  </si>
  <si>
    <t xml:space="preserve">Suma dando el resultado en la unidad de superfice conocida de antemano (sumanos con unidades diferentes)</t>
  </si>
  <si>
    <t xml:space="preserve">Calcula la siguiente suma. Devuelve el resultado en las mismas unidades.
{Q1}} {{Q6}}&lt;sup&gt;2&lt;/sup&gt; + {{Q2}} {{Q6}}&lt;sup&gt;2&lt;/sup&gt; = ... ...
Opciones del dropdown 1:
{{A1}}*
{{A2}}
{{A3}}
Opciones del dropdown 2:
{{A4}}*
{{A5}}
{{A6}}</t>
  </si>
  <si>
    <t xml:space="preserve">Q1 = Mín: 2000; Máx: 9999; Step: 1
Q2 = Mín: 2000; Máx: 9999; Step: 1
Q3 = Mín: 10; Máx: 100; Step: 1
Q4 = Mín: 10; Máx: 100; Step: 1
Q6 = km, hm, dam, m, dm, cm, mm
Q7 = km, hm, dam, m, dm, cm, mm
Q8 = km, hm, dam, m, dm, cm, mm
Ojo, "uniques: true"</t>
  </si>
  <si>
    <t xml:space="preserve">A1 = {{Q1}}+{{Q2}} ✔️
A2 = {{Q1}}+{{Q2}}-{{Q3}}❌
A3 = {{Q1}}+{{Q2}}+{{Q4}}❌
A4 = {{Q6}} ✔️
A5 = {{Q7}} ❌
A6 = {{Q8}} ❌</t>
  </si>
  <si>
    <t xml:space="preserve">Las medidas de superficie se suman como si fuesen números naturales.</t>
  </si>
  <si>
    <t xml:space="preserve">&lt;p&gt;Las medidas de superficie se suman como si fuesen números naturales.&lt;/p&gt;
Suma vertical 2 sumandos 4 posiciones:
{{Q1}} + {{Q2}}  = {{A1}} 
(No TE individual)</t>
  </si>
  <si>
    <t xml:space="preserve">{"id":"M5-MyM-13a-I-1","stimulus":"&lt;p&gt;Calcule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</si>
  <si>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 xml:space="preserve">Calcula la siguiente suma.
{{Q1}} {{Q3}} + {{Q2}} {{Q3}} = {{A1}} {{Q3}}</t>
  </si>
  <si>
    <t xml:space="preserve">Q1 = Mín: 1001; Máx: 9999; Step: 1
Q2 = Mín: 1001; Máx: 9999; Step: 1
Q3 = km&lt;sup&gt;2&lt;/sup&gt;, hm&lt;sup&gt;2&lt;/sup&gt;, dam&lt;sup&gt;2&lt;/sup&gt;, m&lt;sup&gt;2&lt;/sup&gt;, dm&lt;sup&gt;2&lt;/sup&gt;, cm&lt;sup&gt;2&lt;/sup&gt;, mm&lt;sup&gt;2&lt;/sup&gt;</t>
  </si>
  <si>
    <t xml:space="preserve">A1 = {{Q1}}+{{Q2}}</t>
  </si>
  <si>
    <t xml:space="preserve">&lt;p&gt;Las medidas de superficie se suman como si fuesen números naturales.&lt;/p&gt;
Suma vertical 2 sumandos 4 posiciones:
{{Q1}} + {{Q2}}  = {{A1}} </t>
  </si>
  <si>
    <t xml:space="preserve">{"id":"M5-MyM-13a-E-1","stimulus":"&lt;p&gt;Calcule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</si>
  <si>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 xml:space="preserve">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</si>
  <si>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 xml:space="preserve">Q1 = Mín: 6001; Máx: 9999; Step: 1
Q2 = Mín: 1001; Máx: 2999; Step: 1</t>
  </si>
  <si>
    <t xml:space="preserve">{"id":"M5-MyM-13a-A-1","stimulus":"&lt;p&gt;Um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</si>
  <si>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 xml:space="preserve">Un club deportivo quiere ampliar su campo de golf para añadir varios hoyos más al recorrido. Si ahora mide {{Q1}} dam&lt;sup&gt;2&lt;/sup&gt; y quieren añadir {{Q2}} dam&lt;sup&gt;2&lt;/sup&gt;, ¿cuánto medirá el campo de golf tras la ampliación?
El campo de golf medirá {{A1}} dam&lt;sup&gt;2&lt;/sup&gt;.</t>
  </si>
  <si>
    <t xml:space="preserve">Q1 = Mín: 3500; Máx: 5000; Step: 1
Q2 = Mín: 1000; Máx: 3000; Step: 1</t>
  </si>
  <si>
    <t xml:space="preserve">{"id":"M5-MyM-13a-A-2","stimulus":"&lt;p&gt;Um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</si>
  <si>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 xml:space="preserve">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</si>
  <si>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 xml:space="preserve">Q1 = Mín: 600; Máx: 1200; Step: 1
Q2 = Mín: 600; Máx: 1200; Step: 1</t>
  </si>
  <si>
    <t xml:space="preserve">{"id":"M5-MyM-13a-A-3","stimulus":"&lt;p&gt;Uma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</si>
  <si>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 xml:space="preserve">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</si>
  <si>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 xml:space="preserve">Q1 = Mín: 3001; Máx: 7999; Step: 1
Q2 = Mín: 1001; Máx: 2999; Step: 1</t>
  </si>
  <si>
    <t xml:space="preserve">{"id":"M5-MyM-13a-A-4","stimulus":"&lt;p&gt;Uma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</si>
  <si>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 xml:space="preserve">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</si>
  <si>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 xml:space="preserve">Q1 = Mín: 300; Máx: 599; Step: 1
Q2 = Mín: 250; Máx: 499; Step: 1</t>
  </si>
  <si>
    <t xml:space="preserve">{"id":"M5-MyM-13a-A-5","stimulus":"&lt;p&gt;Um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</si>
  <si>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 xml:space="preserve">M5-MyM-13b</t>
  </si>
  <si>
    <t xml:space="preserve">Resta dando el resultado en la unidad de superfice conocida de antemano (minuendo y sustraendo en unidades diferentes)</t>
  </si>
  <si>
    <t xml:space="preserve">Calcula la siguiente resta. Devuelve el resultado en las mismas unidades.
{{Q1}} {{Q6}}&lt;sup&gt;2&lt;/sup&gt; − {{Q2}} {{Q6}}&lt;sup&gt;2&lt;/sup&gt; = ... ...&lt;sup&gt;2&lt;/sup&gt;
Opciones del dropdown 1:
{{A1}}*
{{A2}}
{{A3}}
Opciones del dropdown 2:
{{A4}}*
{{A5}}
{{A6}}</t>
  </si>
  <si>
    <t xml:space="preserve">Q1 = Mín: 5100; Máx: 9999; Step: 1
Q2 = Mín: 1000; Máx: 4900; Step: 1
Q3 = Mín: 10; Máx: 100; Step: 1
Q4 = Mín: 10; Máx: 100; Step: 1
Q6 = km, hm, dam, m, dm, cm, mm
Q7 = km, hm, dam, m, dm, cm, mm
Q8 = km, hm, dam, m, dm, cm, mm
Ojo, "uniques: true"</t>
  </si>
  <si>
    <t xml:space="preserve">A1 = {{Q1}}-{{Q2}} ✔️
A2 = {{Q1}}-{{Q2}}-{{Q3}}❌
A3 = {{Q1}}-{{Q2}}-{{Q4}}❌
A4 = {{Q6}} ✔️
A5 = {{Q7}} ❌
A6 = {{Q8}} ❌</t>
  </si>
  <si>
    <t xml:space="preserve">Las medidas de superficie se restan como si fuesen números naturales.</t>
  </si>
  <si>
    <t xml:space="preserve">&lt;p&gt;Las medidas de superficie se restan como si fuesen números naturales.&lt;/p&gt;
Resta de 4 posiciones
{{Q1}} − {{Q2}} = {{A1}}
(No TE individual)</t>
  </si>
  <si>
    <t xml:space="preserve">{"id":"M5-MyM-13b-I-1","stimulus":"&lt;p&gt;Calcule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</si>
  <si>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 xml:space="preserve">Calcula la siguiente resta.
{{T1}} {{Q3}} − {{Q1}} {{Q3}} = {{response}} {{Q3}}</t>
  </si>
  <si>
    <t xml:space="preserve">Q1 = Mín: 1000; Máx: 9999; Step: 1
Q2 = Mín: 1000; Máx: 9999; Step: 1
Q3 = km&lt;sup&gt;2&lt;/sup&gt;, hm&lt;sup&gt;2&lt;/sup&gt;, dam&lt;sup&gt;2&lt;/sup&gt;, m&lt;sup&gt;2&lt;/sup&gt;, dm&lt;sup&gt;2&lt;/sup&gt;, cm&lt;sup&gt;2&lt;/sup&gt;, mm&lt;sup&gt;2&lt;/sup&gt;</t>
  </si>
  <si>
    <t xml:space="preserve">T1 = {{Q1}}+{{Q2}}
A1 = {{Q2}}</t>
  </si>
  <si>
    <t xml:space="preserve">&lt;p&gt;Las medidas de superficie se restan como si fuesen números naturales.&lt;/p&gt;
Resta de 4 posiciones
{{T1}} − {{Q1}} = {{Q2}}</t>
  </si>
  <si>
    <t xml:space="preserve">{"id":"M5-MyM-13b-E-1","stimulus":"&lt;p&gt;Calcule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</si>
  <si>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 xml:space="preserve">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</si>
  <si>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 xml:space="preserve">Q1 = Mín: 1001; Máx: 1999; Step: 1
Q2 = Mín: 101; Máx: 299; Step: 1</t>
  </si>
  <si>
    <t xml:space="preserve">A1 = {{Q1}}-{{Q2}}</t>
  </si>
  <si>
    <t xml:space="preserve">{"id":"M5-MyM-13b-A-1","stimulus":"&lt;p&gt;Um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</si>
  <si>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 xml:space="preserve">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</si>
  <si>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 xml:space="preserve">Q1 = Mín: 399; Máx: 599; Step: 1
Q2 = Mín: 101; Máx: 299; Step: 1</t>
  </si>
  <si>
    <t xml:space="preserve">&lt;p&gt;Las medidas de superficie se restan como si fuesen números naturales.&lt;/p&gt;
Resta de 3 posiciones
{{Q1}} − {{Q2}} = {{A1}}
(No TE individual)</t>
  </si>
  <si>
    <t xml:space="preserve">{"id":"M5-MyM-13b-A-2","stimulus":"&lt;p&gt;Rodrigo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</si>
  <si>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 xml:space="preserve">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</si>
  <si>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 xml:space="preserve">Q1 = Mín: 399; Máx: 999; Step: 1
Q2 = Mín: 101; Máx: 299; Step: 1</t>
  </si>
  <si>
    <t xml:space="preserve">{"id":"M5-MyM-13b-A-3","stimulus":"&lt;p&gt;Samuel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</si>
  <si>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 xml:space="preserve">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</si>
  <si>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 xml:space="preserve">Q1 = Mín: 151; Máx: 199; Step: 1
Q2 = Mín: 101; Máx: 129; Step: 1</t>
  </si>
  <si>
    <t xml:space="preserve">{"id":"M5-MyM-13b-A-4","stimulus":"&lt;p&gt;Marina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</si>
  <si>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 xml:space="preserve">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</si>
  <si>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 xml:space="preserve">Q1 = Mín: 301; Máx: 499; Step: 1
Q2 = Mín: 101; Máx: 150; Step: 1</t>
  </si>
  <si>
    <t xml:space="preserve">{"id":"M5-MyM-13b-A-5","stimulus":"&lt;p&gt;Um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</si>
  <si>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 xml:space="preserve">M5-MyM-13c</t>
  </si>
  <si>
    <t xml:space="preserve">Multiplica dando el resultado en la unidad de superfice conocida de antemano</t>
  </si>
  <si>
    <t xml:space="preserve">Indica si el resultado de las multiplicaciones es verdadero o falso.
{{Q1}} {{Q3}} × {{Q2}} = {{A1}} {{Q3}}*
{{Q4}} {{Q6}} × {{Q5}} = {{A2}} {{Q6}}*
{{Q10}} {{Q12}} × {{Q11}} = {{A4}} {{Q12}}
{{Q13}} {{Q15}} × {{Q14}} = {{A5}} {{Q15}}
(Se ven 3, 2 correctas)</t>
  </si>
  <si>
    <t xml:space="preserve">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</si>
  <si>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 xml:space="preserve">A1 = {{Q1}}*{{Q2}}
A2 = {{Q4}}*{{Q5}}
A4 = {{Q10}}*{{Q11}}+{{Q16}}
A5 = {{Q13}}*{{Q14}}-{{Q16}}</t>
  </si>
  <si>
    <t xml:space="preserve">Las medidas de superficie se multiplican como si fuesen números naturales.</t>
  </si>
  <si>
    <t xml:space="preserve">&lt;p&gt;Para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</si>
  <si>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 xml:space="preserve">T1 = {{Q10}}*{{Q11}})
T2 = {{Q13}}*{{Q14}}</t>
  </si>
  <si>
    <t xml:space="preserve">{"id":"M5-MyM-13c-I-1","stimulus":"&lt;p&gt;Indique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</si>
  <si>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 xml:space="preserve">Calcula el valor de esta multiplicación:
{{Q1}} {{Q3}} × {{Q2}} = {{A1}} {{Q3}}</t>
  </si>
  <si>
    <t xml:space="preserve">Q1 = Mín: 1001; Máx: 9999; Step: 1
Q2 = Mín: 2; Máx: 9; Step: 1
Q3 = km&lt;sup&gt;2&lt;/sup&gt;, hm&lt;sup&gt;2&lt;/sup&gt;, dam&lt;sup&gt;2&lt;/sup&gt;, m&lt;sup&gt;2&lt;/sup&gt;, dm&lt;sup&gt;2&lt;/sup&gt;, cm&lt;sup&gt;2&lt;/sup&gt;, mm&lt;sup&gt;2&lt;/sup&gt;</t>
  </si>
  <si>
    <t xml:space="preserve">&lt;p&gt;Para obtener el resultado, se multiplican los factores como si fuesen números naturales.&lt;/p&gt;&lt;p&gt;&lt;span class=\"no-break\"&gt;{{Q1}} {{Q3}}&lt;/span&gt; × {{Q2}} = &lt;span class=\"no-break\"&gt;{{A1}} {{Q3}}&lt;/span&gt;&lt;/p&gt;</t>
  </si>
  <si>
    <t xml:space="preserve">{"id":"M5-MyM-13c-E-1","stimulus":"&lt;p&gt;Calcule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</si>
  <si>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 xml:space="preserve">{{Q1}} ganaderos han unido sus tierras de &lt;span class=\"no-break\"&gt;{{Q2}} dam&lt;sup&gt;2&lt;/sup&gt;&lt;/span&gt; para el beneficio de sus rebaños. ¿Por cuántos decámetros cuadrados pueden pastar ahora los rebaños?
La tierra unificada es de &lt;span class=\"no-break\"&gt;{{A1}} dam&lt;sup&gt;2&lt;/sup&gt;.&lt;/span&gt;</t>
  </si>
  <si>
    <t xml:space="preserve">Q1 = Mín: 2; Máx: 9; Step: 1
Q2 = Mín: 5; Máx: 19; Step: 1</t>
  </si>
  <si>
    <t xml:space="preserve">&lt;p&gt;La superficie de la tierra unificada mide lo siguiente:&lt;/p&gt;&lt;p&gt;&lt;span class=\"no-break\"&gt;{{Q2}} dam&lt;sup&gt;2&lt;/sup&gt;&lt;/span&gt; × {{Q1}} ganaderos = &lt;span class=\"no-break\"&gt;{{A1}} dam&lt;sup&gt;2&lt;/sup&gt;&lt;/span&gt;&lt;/p&gt;</t>
  </si>
  <si>
    <t xml:space="preserve">{"id":"M5-MyM-13c-A-1","stimulus":"&lt;p&gt;{{Q1}}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</si>
  <si>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 xml:space="preserve">Una constructora ha comprado un terreno en el que se pueden construir {{Q1}} chalets de &lt;span class=\"no-break\"&gt;{{Q2}} m&lt;sup&gt;2&lt;/sup&gt;&lt;/span&gt; cada uno. ¿Cuál es la superficie total del terreno?
El terreno ocupa &lt;span class=\"no-break\"&gt;{{A1}} m&lt;sup&gt;2&lt;/sup&gt;.&lt;/span&gt;</t>
  </si>
  <si>
    <t xml:space="preserve">Q1 = Mín: 2; Máx: 9; Step: 1
Q2 = Mín: 200; Máx: 499; Step: 1</t>
  </si>
  <si>
    <t xml:space="preserve">&lt;p&gt;El terreno ocupa la siguiente superficie:&lt;/p&gt;&lt;p&gt;&lt;span class=\"no-break\"&gt;{{Q2}} m&lt;sup&gt;2&lt;/sup&gt;&lt;/span&gt; × {{Q1}} chalets = &lt;span class=\"no-break\"&gt;{{A1}} m&lt;sup&gt;2&lt;/sup&gt;&lt;/span&gt;&lt;/p&gt;</t>
  </si>
  <si>
    <t xml:space="preserve">{"id":"M5-MyM-13c-A-2","stimulus":"&lt;p&gt;Uma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</si>
  <si>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 xml:space="preserve">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</si>
  <si>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 xml:space="preserve">Q1 = Mín: 2; Máx: 30; Step: 1
Q2 = Mín: 5; Máx: 20; Step: 1</t>
  </si>
  <si>
    <t xml:space="preserve">&lt;p&gt;La superficie del terreno que se vio afectada por el incendio es la siguiente:&lt;/p&gt;&lt;p&gt;{{Q1}} hm&lt;sup&gt;2&lt;/sup&gt; × {{Q2}} días = {{A1}} hm&lt;sup&gt;2&lt;/sup&gt;&lt;/p&gt;</t>
  </si>
  <si>
    <t xml:space="preserve">{"id":"M5-MyM-13c-A-3","stimulus":"&lt;p&gt;Um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</si>
  <si>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 xml:space="preserve">En una organización ecologista han estado reforestando &lt;span class=\"no-break\"&gt;{{Q1}} hm&lt;sup&gt;2&lt;/sup&gt;&lt;/span&gt; al año durante {{Q2}} años. ¿Cuánta superficie de árboles han plantado en total?
Se han reforestado un total de &lt;span class=\"no-break\"&gt;{{A1}} hm&lt;sup&gt;2&lt;/sup&gt;.&lt;/span&gt;</t>
  </si>
  <si>
    <t xml:space="preserve">Q1 = Mín: 2; Máx: 99; Step: 1
Q2 = Mín: 2; Máx: 29; Step: 1</t>
  </si>
  <si>
    <t xml:space="preserve">&lt;p&gt;La superficie de terreno que se ha reforestado es la siguiente:&lt;/p&gt;&lt;p&gt;{{Q1}} hm&lt;sup&gt;2&lt;/sup&gt; × {{Q2}} años = {{A1}} hm&lt;sup&gt;2&lt;/sup&gt;&lt;/p&gt;</t>
  </si>
  <si>
    <t xml:space="preserve">{"id":"M5-MyM-13c-A-4","stimulus":"&lt;p&gt;Há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</si>
  <si>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 xml:space="preserve">En la clase de Gema han elaborado un gran mosaico en grupo con {{Q1}} teselas de &lt;span class=\"no-break\"&gt;{{Q2}} cm&lt;sup&gt;2&lt;/sup&gt;&lt;/span&gt; cada una. ¿Qué superfice ocupa el mosaico?
El mosaico ocupa &lt;span class=\"no-break\"&gt;{{A1}} cm&lt;sup&gt;2&lt;/sup&gt;.&lt;/span&gt;</t>
  </si>
  <si>
    <t xml:space="preserve">Q1 = Mín: 30; Máx: 50; Step: 1
Q2 = Mín: 5; Máx: 15; Step: 1</t>
  </si>
  <si>
    <t xml:space="preserve">&lt;p&gt;El mosaico ocupa la siguiente superficie:&lt;/p&gt;&lt;p&gt;{{Q1}} teselas × {{Q2}} cm&lt;sup&gt;2&lt;/sup&gt; = {{A1}} cm&lt;sup&gt;2&lt;/sup&gt;&lt;/p&gt;</t>
  </si>
  <si>
    <t xml:space="preserve">{"id":"M5-MyM-13c-A-5","stimulus":"&lt;p&gt;A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</si>
  <si>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 xml:space="preserve">M5-MyM-14a</t>
  </si>
  <si>
    <t xml:space="preserve">Calcula el volumen de un prisma rectangular en cm^3 (valores de los lados: números naturales menores de 50)</t>
  </si>
  <si>
    <t xml:space="preserve">¿Cuál es el volumen de este prisma rectangular?
(Imagen: {{T1}} cm de largo, {{T2}} cm de ancho y {{Q1}} cm de alto)
Volumen = {{A1}} cm&lt;sup&gt;3&lt;/sup&gt;*
Volumen = {{A2}} cm&lt;sup&gt;3&lt;/sup&gt;
Volumen = {{A3}} cm&lt;sup&gt;3&lt;/sup&gt;
Volumen = {{A4}} cm&lt;sup&gt;3&lt;/sup&gt;
Volumen = {{A5}} cm&lt;sup&gt;3&lt;/sup&gt;
(Se ven 3)</t>
  </si>
  <si>
    <t xml:space="preserve">Q1: Mín: 1; Máx: 10; Step: 1</t>
  </si>
  <si>
    <t xml:space="preserve">T1 = {{Q1}}*5
T2 = {{Q1}}*2
A1 = {{Q1}}*{{Q1}}*{{Q1}}*10
A2 = {{T1}}+{{Q1}}+{{T2}}
A3 = {{T1}}*{{T2}}/2
A4 = {{T1}}*{{Q1}}/2
A5 = {{T1}}*{{Q1}}+{{T2}}</t>
  </si>
  <si>
    <t xml:space="preserve">Volumen de un prisma = área de la base × altura</t>
  </si>
  <si>
    <t xml:space="preserve">&lt;p&gt;El volumen de un prisma rectangular se calcula de la siguiente manera:&lt;/p&gt;&lt;p&gt;Volumen de un prisma = área de la base × altura = ({{T1}} × {{T2}}) × {{Q1}} = {{A1}} cm&lt;sup&gt;3&lt;/sup&gt;&lt;/p&gt;
Sin TE individual</t>
  </si>
  <si>
    <t xml:space="preserve">{"id":"M5-MyM-14a-I-1","stimulus":"&lt;p&gt;Qual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</si>
  <si>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 xml:space="preserve">¿Cuál es el volumen de este prisma rectangular?
(Imagen: {{T1}} cm de largo, {{Q1}} cm de ancho y {{T2}} de alto)
Volumen = {{A1}} cm&lt;sup&gt;3&lt;/sup&gt;*
Volumen = {{A2}} cm&lt;sup&gt;3&lt;/sup&gt;
Volumen = {{A3}} cm&lt;sup&gt;3&lt;/sup&gt;
Volumen = {{A4}} cm&lt;sup&gt;3&lt;/sup&gt;
Volumen = {{A5}} cm&lt;sup&gt;3&lt;/sup&gt;
(Se ven 3)</t>
  </si>
  <si>
    <t xml:space="preserve">Q1: Mín: 1; Máx: 8</t>
  </si>
  <si>
    <t xml:space="preserve">T1 = {{Q1}}*3
T2 = {{Q1}}*6
A1 = {{Q1}}*{{Q1}}*{{Q1}}*18
A2 = {{Q1}}+{{T1}}+{{T2}}
A3 = {{T1}}*{{T2}}/2
A4 = {{T1}}*{{Q1}}/2
A5 = {{T1}}*{{T2}}+{{Q1}}</t>
  </si>
  <si>
    <t xml:space="preserve">&lt;p&gt;El volumen de un prisma rectangular se calcula de la siguiente manera:&lt;/p&gt;&lt;p&gt;Volumen de un prisma = área de la base × altura = ({{T1}} × {{Q1}}) × {{T2}} = {{A1}} cm&lt;sup&gt;3&lt;/sup&gt;&lt;/p&gt;
Sin TE individual</t>
  </si>
  <si>
    <t xml:space="preserve">{"id":"M5-MyM-14a-I-2","stimulus":"&lt;p&gt;Qual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</si>
  <si>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 xml:space="preserve">Calcula el volumen de este prisma rectangular.
(Imagen: {{T1}} cm de largo, {{Q1}} cm de ancho y {{T2}} de alto)
Su volumen es de {{A1}} cm&lt;sup&gt;3&lt;/sup&gt;.</t>
  </si>
  <si>
    <t xml:space="preserve">Calcula el volumen del siguiente prisma.
(Imagen: 3 cm de largo, 1 cm de ancho y 2 de alto)
El prisma tiene un volumen de &lt;span class=\"no-break\"&gt;{{A1}} cm&lt;sup&gt;3&lt;/sup&gt;.&lt;/span&gt;</t>
  </si>
  <si>
    <t xml:space="preserve">T1 = {{Q1}}*3
T2 = {{Q1}}*6
A1 = {{Q1}}*{{Q1}}*{{Q1}}*18</t>
  </si>
  <si>
    <t xml:space="preserve">¿Cuáles son las medidas de este prisma?
Largo = {{A2}} cm
Ancho = {{A3}} cm
Alto = {{A4}} cm
[Cloze with math]
A2 = {{T1}}
A3 = {{Q1}}
A4 = {{T2}}</t>
  </si>
  <si>
    <t xml:space="preserve">¿Cómo se calcula el volumen de un prisma rectangular?
Volumen = área de la base × altura*
Volumen = (área de la base × altura)/3
Volumen = área de la base + altura
[Single choice]</t>
  </si>
  <si>
    <t xml:space="preserve">Por tanto, en primer lugar, calcula el área de la base del rectángulo.
Área de la base = base × altura = {{T1}} × {{Q1}} = {{A5}} cm&lt;sup&gt;2&lt;/sup&gt;
(Cloze math)
A5 = 3*{{Q1}}*{{Q1}}</t>
  </si>
  <si>
    <t xml:space="preserve">Ahora, con el dato anterior, calcula el volumen del prisma.
Volumen = área de la base × altura = {{T3}} × {{T2}} = {{A6}} cm&lt;sup&gt;3&lt;/sup&gt;
(Cloze math)
T3 = 3*{{Q1}}*{{Q1}}
A6 = {{Q1}}*{{Q1}}*{{Q1}}*18</t>
  </si>
  <si>
    <t xml:space="preserve">{"id":"M5-MyM-14a-E-1","seed":{"parameters":[{"name":"Q1","label":null,"min":1,"max":8,"step":1}],"uniques":true},"scaffolding":[{"id":"step-0","stimulus":"&lt;p&gt;Encontre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</si>
  <si>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 xml:space="preserve">Calcula el volumen de este prisma rectangular.
(Imagen: {{T1}} cm de largo, {{T2}} cm de ancho y {{Q1}} cm de alto)
Su volumen es de {{A1}} cm&lt;sup&gt;3&lt;/sup&gt;.</t>
  </si>
  <si>
    <t xml:space="preserve">T1 = {{Q1}}*5
T2 = {{Q1}}*2
A1 = {{Q1}}*{{Q1}}*{{Q1}}*10</t>
  </si>
  <si>
    <t xml:space="preserve">¿Cuáles son las medidas de este prisma?
Largo = {{A2}} cm
Ancho = {{A3}} cm
Alto = {{A4}} cm
[Cloze with math]
A2 = {{T1}}
A3 = {{T2}}
A4 = {{Q1}}</t>
  </si>
  <si>
    <t xml:space="preserve">Por tanto, en primer lugar, calcula el área de la base del rectángulo.
Área de la base = base × altura = {{T1}} × {{T2}} = {{A5}} cm&lt;sup&gt;2&lt;/sup&gt;
(Cloze math)
A5 = 10*{{Q1}}*{{Q1}}</t>
  </si>
  <si>
    <t xml:space="preserve">Ahora, con el dato anterior, calcula el volumen del prisma.
Volumen = área de la base × altura = {{T3}} × {{Q1}} = {{A6}} cm&lt;sup&gt;3&lt;/sup&gt;
(Cloze math)
T3 = 10*{{Q1}}*{{Q1}}
A6 = {{Q1}}*{{Q1}}*{{Q1}}*10</t>
  </si>
  <si>
    <t xml:space="preserve">{"id":"M5-MyM-14a-E-2","seed":{"parameters":[{"name":"Q1","label":null,"min":1,"max":10,"step":1}],"uniques":true},"scaffolding":[{"id":"step-0","stimulus":"&lt;p&gt;Encontre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</si>
  <si>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 xml:space="preserve">Una caja de zapatos tiene las siguientes medidas. ¿Cuánto mide su volumen?
(Imagen: {{T1}} cm de largo, {{T2}} cm de ancho y {{Q1}} cm de alto)
La caja ocupa &lt;span class=\"no-break\"&gt;{{A1}} cm&lt;sup&gt;3&lt;/sup&gt;.&lt;/span&gt;</t>
  </si>
  <si>
    <t xml:space="preserve">Q1: Mín: 8; Máx: 15; Step: 1</t>
  </si>
  <si>
    <t xml:space="preserve">T1 = {{Q1}}*3
T2 = {{Q1}}*2
A1 = {{Q1}}*{{Q1}}*{{Q1}}*6</t>
  </si>
  <si>
    <t xml:space="preserve">¿Cuáles son las medidas de esta caja de zapatos?
Largo = {{A2}} cm
Ancho = {{A3}} cm
Alto = {{A4}} cm
[Cloze with math]
A2 = {{T1}}
A3 = {{T2}}
A4 = {{Q1}}</t>
  </si>
  <si>
    <t xml:space="preserve">Por tanto, en primer lugar, calcula el área de la base del rectángulo.
Área de la base = base × altura = {{T1}} × {{T2}} = {{A5}} cm&lt;sup&gt;2&lt;/sup&gt;
(Cloze math)
A5 = 6*{{Q1}}*{{Q1}}</t>
  </si>
  <si>
    <t xml:space="preserve">Ahora, con el dato anterior, calcula el volumen de la caja de zapatos.
Volumen = área de la base × altura = {{T3}} × {{Q1}} = {{A6}} cm&lt;sup&gt;3&lt;/sup&gt;
(Cloze math)
T3 = 6*{{Q1}}*{{Q1}}
A6 = {{Q1}}*{{Q1}}*{{Q1}}*6</t>
  </si>
  <si>
    <t xml:space="preserve">{"id":"M5-MyM-14a-A-1","seed":{"parameters":[{"name":"Q1","label":null,"min":8,"max":15,"step":1}],"uniques":true},"scaffolding":[{"id":"step-0","stimulus":"&lt;p&gt;Uma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</si>
  <si>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 xml:space="preserve">Julieta ha comprado un botiquín de primeros auxilios como este. ¿Cuál es su volumen?
(Imagen: {{T1}} cm de largo, {{Q1}} cm de ancho y {{T2}} cm de alto)
El volumen del botiquín es de &lt;span class=\"no-break\"&gt;{{A1}} cm&lt;sup&gt;3&lt;/sup&gt;.&lt;/span&gt;</t>
  </si>
  <si>
    <t xml:space="preserve">Q1: Mín: 15; Máx: 24; Step: 3</t>
  </si>
  <si>
    <t xml:space="preserve">T1 = {{Q1}}*2
T2 = {{Q1}}*4/3
A1 = {{T1}}*{{Q1}}*{{T2}}</t>
  </si>
  <si>
    <t xml:space="preserve">¿Cuáles son las medidas de este botiquín?
Largo = {{A2}} cm
Ancho = {{A3}} cm
Alto = {{A4}} cm
[Cloze with math]
A2 = {{T1}}
A3 = {{Q1}}
A4 = {{T2}}</t>
  </si>
  <si>
    <t xml:space="preserve">Por tanto, en primer lugar, calcula el área de la base del rectángulo.
Área de la base = base × altura = {{T1}} × {{Q1}} = {{A5}} cm&lt;sup&gt;2&lt;/sup&gt;
(Cloze math)
A5 = 2*{{Q1}}*{{Q1}}</t>
  </si>
  <si>
    <t xml:space="preserve">Ahora, con el dato anterior, calcula el volumen del botiquín.
Volumen = área de la base × altura = {{T3}} × {{T2}} = {{A6}} cm&lt;sup&gt;3&lt;/sup&gt;
(Cloze math)
T3 = 2*{{Q1}}*{{Q1}}
A6 = {{T1}}*{{Q1}}*{{T2}}</t>
  </si>
  <si>
    <t xml:space="preserve">{"id":"M5-MyM-14a-A-2","seed":{"parameters":[{"name":"Q1","label":null,"min":15,"max":24,"step":1}],"uniques":true},"scaffolding":[{"id":"step-0","stimulus":"&lt;p&gt;Julieta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</si>
  <si>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 xml:space="preserve">Sebastián ha guardado en el congelador un postre helado. Si las medidas del envase son las de la imagen, ¿cuánto mide su volumen?
(Imagen: {{T1}} cm de largo, {{Q1}} cm de ancho y {{Q1}} cm de alto)
El volumen del envase mide &lt;span class=\"no-break\"&gt;{{A1}} cm&lt;sup&gt;3&lt;/sup&gt;.&lt;/span&gt;</t>
  </si>
  <si>
    <t xml:space="preserve">Q1: Mín: 10; Máx: 16; Step: 1</t>
  </si>
  <si>
    <t xml:space="preserve">T1 = {{Q1}}*3
A1 = {{T1}}*{{Q1}}*{{Q1}}</t>
  </si>
  <si>
    <t xml:space="preserve">¿Cuáles son las medidas de este envase?
Largo = {{A2}} cm
Ancho = {{A3}} cm
Alto = {{A4}} cm
[Cloze with math]
A2 = {{T1}}
A3 = {{Q1}}
A4 = {{Q1}}</t>
  </si>
  <si>
    <t xml:space="preserve">Ahora, con el dato anterior, calcula el volumen del envase.
Volumen = área de la base × altura = {{T3}} × {{Q1}} = {{A6}} cm&lt;sup&gt;3&lt;/sup&gt;
(Cloze math)
T3 = 3*{{Q1}}*{{Q1}}
A6 = {{Q1}}*{{Q1}}*{{Q1}}*3</t>
  </si>
  <si>
    <t xml:space="preserve">{"id":"M5-MyM-14a-A-3","seed":{"parameters":[{"name":"Q1","label":null,"min":10,"max":16,"step":1}],"uniques":true},"scaffolding":[{"id":"step-0","stimulus":"&lt;p&gt;Sérgio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</si>
  <si>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 xml:space="preserve">Una pecera tiene las dimensiones de la siguiente imagen. Calcula su volumen.
(Imagen: {{T1}} cm de largo, {{Q1}} cm de ancho y {{T2}} cm de alto)
El volumen de la pecera es de &lt;span class=\"no-break\"&gt;{{A1}} cm&lt;sup&gt;3&lt;/sup&gt;.&lt;/span&gt;</t>
  </si>
  <si>
    <t xml:space="preserve">Q1: Mín: 20; Máx: 28; Step: 2</t>
  </si>
  <si>
    <t xml:space="preserve">T1 = {{Q1}}*2
T2 = {{Q1}}*3/2
A1 = {{T1}}*{{Q1}}*{{T2}}</t>
  </si>
  <si>
    <t xml:space="preserve">¿Cuáles son las medidas de esta pecera?
Largo = {{A2}} cm
Ancho = {{A3}} cm
Alto = {{A4}} cm
[Cloze with math]
A2 = {{T1}}
A3 = {{Q1}}
A4 = {{T2}}</t>
  </si>
  <si>
    <t xml:space="preserve">Ahora, con el dato anterior, calcula el volumen de la pecera.
Volumen = área de la base × altura = {{T3}} × {{T2}} = {{A6}} cm&lt;sup&gt;3&lt;/sup&gt;
(Cloze math)
T3 = 2*{{Q1}}*{{Q1}}
A6 = {{Q1}}*{{Q1}}*{{Q1}}*3</t>
  </si>
  <si>
    <t xml:space="preserve">{"id":"M5-MyM-14a-A-4","seed":{"parameters":[{"name":"Q1","label":null,"min":20,"max":28,"step":2}],"uniques":true},"scaffolding":[{"id":"step-0","stimulus":"&lt;p&gt;Um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</si>
  <si>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 xml:space="preserve">La torre de un ordenador tiene estas medidas. ¿Cuál es su volumen?
(Imagen: {{T1}} cm de largo, {{Q1}} cm de ancho y {{T2}} cm de alto)
El volumen de la torre es de &lt;span class=\"no-break\"&gt;{{A1}} cm&lt;sup&gt;3&lt;/sup&gt;.&lt;/span&gt;</t>
  </si>
  <si>
    <t xml:space="preserve">Q1: Mín: 16; Máx: 24; Step: 2</t>
  </si>
  <si>
    <t xml:space="preserve">¿Cuáles son las medidas de esta torre de ordenador?
Largo = {{A2}} cm
Ancho = {{A3}} cm
Alto = {{A4}} cm
[Cloze with math]
A2 = {{T1}}
A3 = {{Q1}}
A4 = {{T2}}</t>
  </si>
  <si>
    <t xml:space="preserve">Ahora, con el dato anterior, calcula el volumen de la torre.
Volumen = área de la base × altura = {{T3}} × {{T2}} = {{A6}} cm&lt;sup&gt;3&lt;/sup&gt;
(Cloze math)
T3 = 2*{{Q1}}*{{Q1}}
A6 = {{Q1}}*{{Q1}}*{{Q1}}*3</t>
  </si>
  <si>
    <t xml:space="preserve">{"id":"M5-MyM-14a-A-5","seed":{"parameters":[{"name":"Q1","label":null,"min":16,"max":24,"step":2}],"uniques":true},"scaffolding":[{"id":"step-0","stimulus":"&lt;p&gt;A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</si>
  <si>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 xml:space="preserve">M5-MyM-14b</t>
  </si>
  <si>
    <t xml:space="preserve">Calcula el volumen de varios prismas rectangulares contiguos en cm^3 (valores de los lados: números enteros menores de 50)</t>
  </si>
  <si>
    <t xml:space="preserve">¿Cuál es el volumen total de estos prismas contiguos?
(Imagen: Dos prismas contiguos dispuestos en forma de L. Prisma de abajo: {{T1}} cm de largo, {{Q1}} cm de ancho y {{T2}} cm de alto. Prisma de arriba: {{T3}} cm de largo, {{Q1}} cm de ancho y {{T5}} cm de alto. https://drive.google.com/file/d/1W94F8q7U9zsHpFsXSpSJ9ZhqzCeEEqe4/view?usp=sharing)
Volumen = {{A1}} cm&lt;sup&gt;3&lt;/sup&gt;*
Volumen = {{A2}} cm&lt;sup&gt;3&lt;/sup&gt;
Volumen = {{A3}} cm&lt;sup&gt;3&lt;/sup&gt;
Volumen = {{A4}} cm&lt;sup&gt;3&lt;/sup&gt;
Volumen = {{A5}} cm&lt;sup&gt;3&lt;/sup&gt;
(se ven 3)</t>
  </si>
  <si>
    <t xml:space="preserve">T1 = {{Q1}}*5
T2 = {{Q1}}*2
T3 = {{Q1}}*3
T5 = {{Q1}}*3
A1 = {{T1}}*{{Q1}}*{{T2}}+{{T3}}*{{Q1}}*{{T5}}
A2 = {{T1}}*{{Q1}}*{{T2}}*{{T3}}*{{Q1}}*{{T5}}
A3 = {{T1}}+{{Q1}}+{{T2}}+{{T3}}+{{Q1}}+{{T5}}
A4 = {{T1}}*{{Q1}}*{{T2}}
A5 = {{T3}}*{{Q1}}*{{T5}}</t>
  </si>
  <si>
    <t xml:space="preserve">Separa el cuerpo en dos prismas, calcula el volumen de cada prisma por separado y suma los dos volúmenes.</t>
  </si>
  <si>
    <t xml:space="preserve">&lt;p&gt;Hay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</si>
  <si>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 xml:space="preserve">{{T6}} = {{T1}}*{{Q1}}*{{T2}}
{{{T7}} = {{T3}}*{{Q1}}*{{T5}}
{{T8}} = {{T6}}+{{T7}}</t>
  </si>
  <si>
    <t xml:space="preserve">SI</t>
  </si>
  <si>
    <t xml:space="preserve">Primero hay que dividir la figura en dos prismas. ¿Cuánto miden los lados marcados con un signo de interrogación?
Tabla sin bordes:
M5-MyM-14b-3 | M5-MyM-14b-4 | M5-MyM-14b-5
                             |? = {{A2}} cm         | ? = {{A3}} cm
(Cloze math)
A2 = 5*{{Q1}}
A3 = 2*{{Q1}}</t>
  </si>
  <si>
    <t xml:space="preserve">A continuación, calcula los volúmenes de los dos prismas.
Tabla sin bordes:
M5-MyM-14b-4                    | M5-MyM-14b-5
Volumen = {{A4}} cm&lt;sup&gt;3&lt;/sup&gt;| Volumen = {{A5}} cm&lt;sup&gt;3&lt;/sup&gt;
A4 = 15*{{Q1}}*{{Q1}}*{{Q1}}
A5 = 4*{{Q1}}*{{Q1}}*{{Q1}}</t>
  </si>
  <si>
    <t xml:space="preserve">Por último, calcula el volumen total.
Tabla sin bordes:
M5-MyM-14b-4 | M5-MyM-14b-5
Volumen = {{T4}} cm&lt;sup&gt;3&lt;/sup&gt; + {{T5}} cm&lt;sup&gt;3&lt;/sup&gt; = {{A6}} cm&lt;sup&gt;3&lt;/sup&gt;
T4 = 15*{{Q1}}*{{Q1}}*{{Q1}}
T5 = 4*{{Q1}}*{{Q1}}*{{Q1}}
A6 = {{T1}}*{{T2}}*{{Q1}}+{{T3}}*{{T4}}*{{Q1}}</t>
  </si>
  <si>
    <t xml:space="preserve">{"id":"M5-MyM-14b-I-1","seed":{"parameters":[{"name":"Q1","label":null,"min":1,"max":10,"step":1}],"uniques":true},"scaffolding":[{"id":"step-0","stimulus":"&lt;p&gt;Qual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</si>
  <si>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 xml:space="preserve">¿Cuál es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Volumen = {{A1}} cm&lt;sup&gt;3&lt;/sup&gt;*
Volumen = {{A2}} cm&lt;sup&gt;3&lt;/sup&gt;
Volumen = {{A3}} cm&lt;sup&gt;3&lt;/sup&gt;
Volumen = {{A4}} cm&lt;sup&gt;3&lt;/sup&gt;
Volumen = {{A5}} cm&lt;sup&gt;3&lt;/sup&gt;
(se ven 3)</t>
  </si>
  <si>
    <t xml:space="preserve">{{T2}} = {{Q1}}*4
{{T5}} = {{Q1}}*5
A1 = {{Q1}}*{{Q1}}*{{T2}}+{{Q1}}*{{Q1}}*{{T5}}
A2 = {{Q1}}*{{Q1}}*{{T2}}*{{Q1}}*{{Q1}}*{{T5}}
A3 = {{Q1}}+{{Q1}}+{{T2}}+{{Q1}}+{{Q1}}+{{T5}}
A4 = {{Q1}}*{{Q1}}*{{T2}}
A5 = {{Q1}}*{{Q1}}*{{T5}}</t>
  </si>
  <si>
    <t xml:space="preserve">&lt;p&gt;Hay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</si>
  <si>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 xml:space="preserve">{{T6}} = {{T1}}*{{Q1}}*{{Q1}}
{{{T7}} = {{Q1}}*{{Q1}}*{{T5}}
{{T8}} = {{T6}}+{{T7}}</t>
  </si>
  <si>
    <t xml:space="preserve">Primero hay que dividir la figura en dos prismas. ¿Cuánto mide el lado marcado con un signo de interrogación?
Tabla sin bordes:
M5-MyM-14b-6 | M5-MyM-14b-7 | M5-MyM-14b-8
                             |? = {{A2}} cm         | 
(Cloze math)
A2 = {{Q1}}</t>
  </si>
  <si>
    <t xml:space="preserve">A continuación, calcula los volúmenes de los dos prismas.
Tabla sin bordes:
M5-MyM-14b-7                    | M5-MyM-14b-8
Volumen = {{A3}} cm&lt;sup&gt;3&lt;/sup&gt;| Volumen = {{A4}} cm&lt;sup&gt;3&lt;/sup&gt;
A3 = 5*{{Q1}}*{{Q1}}*{{Q1}}
A4 = 4*{{Q1}}*{{Q1}}*{{Q1}}</t>
  </si>
  <si>
    <t xml:space="preserve">Por último, calcula el volumen total.
Tabla sin bordes:
M5-MyM-14b-7 | M5-MyM-14b-8
Volumen = {{T3}} cm&lt;sup&gt;3&lt;/sup&gt; + {{T4}} cm&lt;sup&gt;3&lt;/sup&gt; = {{A6}} cm&lt;sup&gt;3&lt;/sup&gt;
T3 = 5*{{Q1}}*{{Q1}}*{{Q1}}
T4 = 4*{{Q1}}*{{Q1}}*{{Q1}}
A6 = 9*{{Q1}}*{{Q1}}*{{Q1}}</t>
  </si>
  <si>
    <t xml:space="preserve">{"id":"M5-MyM-14b-I-2","seed":{"parameters":[{"name":"Q1","label":null,"min":1,"max":10,"step":1}],"uniques":true},"scaffolding":[{"id":"step-0","stimulus":"&lt;p&gt;Qual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</si>
  <si>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 xml:space="preserve">Calcula el volumen total de estos prismas contiguos.
(Imagen: Dos prismas contiguos dispuestos en forma de L. Prisma de abajo: {{T1}} cm de largo, {{Q1}} cm de ancho y {{T2}} cm de alto. Prisma de arriba: {{T3}} cm de largo, {{Q1}} cm de ancho y {{T3}} cm de alto. https://drive.google.com/file/d/1W94F8q7U9zsHpFsXSpSJ9ZhqzCeEEqe4/view?usp=sharing)
M5-MyM-14b-1
El volumen mide &lt;span class=\"no-break\"&gt;{{A1}} cm&lt;sup&gt;3&lt;/sup&gt;.&lt;/span&gt;</t>
  </si>
  <si>
    <t xml:space="preserve">T1 = {{Q1}}*5
T2 = {{Q1}}*2
T3 = {{Q1}}*3
A1 = 19*{{Q1}}*{{Q1}}*{{Q1}}</t>
  </si>
  <si>
    <t xml:space="preserve">{"id":"M5-MyM-14b-E-1","seed":{"parameters":[{"name":"Q1","label":null,"min":1,"max":10,"step":1}],"uniques":true},"scaffolding":[{"id":"step-0","stimulus":"&lt;p&gt;Calcule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</si>
  <si>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 xml:space="preserve">Calcula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El volumen mide &lt;span class=\"no-break\"&gt;{{A1}} cm&lt;sup&gt;3&lt;/sup&gt;.&lt;/span&gt;</t>
  </si>
  <si>
    <t xml:space="preserve">T1 = {{Q1}}*4
T5 = {{Q1}}*5
A1 = 9*{{Q1}}*{{Q1}}*{{Q1}}</t>
  </si>
  <si>
    <t xml:space="preserve">Por último, calcula el volumen total.
Tabla sin bordes:
M5-MyM-14b-7 | M5-MyM-14b-8
Volumen = {{T2}} cm&lt;sup&gt;3&lt;/sup&gt; + {{T3}} cm&lt;sup&gt;3&lt;/sup&gt; = {{A6}} cm&lt;sup&gt;3&lt;/sup&gt;
T2 = 5*{{Q1}}*{{Q1}}*{{Q1}}
T3 = 4*{{Q1}}*{{Q1}}*{{Q1}}
A6 = 9*{{Q1}}*{{Q1}}*{{Q1}}</t>
  </si>
  <si>
    <t xml:space="preserve">{"id":"M5-MyM-14b-E-2","seed":{"parameters":[{"name":"Q1","label":null,"min":1,"max":10,"step":1}],"uniques":true},"scaffolding":[{"id":"step-0","stimulus":"&lt;p&gt;Calcule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</si>
  <si>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 xml:space="preserve">Calcula el volumen de esta escalera.
(Imagen M5-MyM-14b-9. Utilizar la imagen de modelo como guía para saber qué lados tienen que tener etiqueta y qué tiene que aparecer en ellas)
Su volumen mide &lt;span class=\"no-break\"&gt;{{A1}} cm&lt;sup&gt;3&lt;/sup&gt;.&lt;/span&gt;</t>
  </si>
  <si>
    <t xml:space="preserve">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</si>
  <si>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 xml:space="preserve">Q1: Mín: 10; Máx: 30; Step: 1</t>
  </si>
  <si>
    <t xml:space="preserve">T1 = 2*{{Q1}}
T2 = 4*{{Q1}}
A1 = 12*{{Q1}}*{{Q1}}*{{Q1}}</t>
  </si>
  <si>
    <t xml:space="preserve">Primero hay que dividir la figura en dos prismas. ¿Cuánto miden los lados marcados con un signo de interrogación?
Tabla sin bordes:
M5-MyM-14b-10 | M5-MyM-14b-11 | M5-MyM-14b-12
                             |? = {{A2}} cm         | ? = {{A3}} cm
(Cloze math)
A2 = 2*{{Q1}}
A3 = {{Q1}}</t>
  </si>
  <si>
    <t xml:space="preserve">A continuación, calcula los volúmenes de los dos prismas.
Tabla sin bordes:
M5-MyM-14b-11                    | M5-MyM-14b-12
Volumen = {{A4}} cm&lt;sup&gt;3&lt;/sup&gt;| Volumen = {{A5}} cm&lt;sup&gt;3&lt;/sup&gt;
A4 = 8*{{Q1}}*{{Q1}}*{{Q1}}
A5 = 4*{{Q1}}*{{Q1}}*{{Q1}}</t>
  </si>
  <si>
    <t xml:space="preserve">Por último, calcula el volumen total.
Tabla sin bordes:
M5-MyM-14b-11 | M5-MyM-14b-12
Volumen = {{T2}} cm&lt;sup&gt;3&lt;/sup&gt; + {{T3}} cm&lt;sup&gt;3&lt;/sup&gt; = {{A6}} cm&lt;sup&gt;3&lt;/sup&gt;
T2 = 8*{{Q1}}*{{Q1}}*{{Q1}}
T3 = 4*{{Q1}}*{{Q1}}*{{Q1}}
A6 = 12*{{Q1}}*{{Q1}}*{{Q1}}</t>
  </si>
  <si>
    <t xml:space="preserve">{"id":"M5-MyM-14b-A-1","seed":{"parameters":[{"name":"Q1","label":null,"min":10,"max":30,"step":1}],"uniques":true},"scaffolding":[{"id":"step-0","stimulus":"&lt;p&gt;Calcule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</si>
  <si>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 xml:space="preserve">Calcula el volumen de este podio.
(Imagen M5-MyM-14b-13. Utilizar la imagen de modelo como guía para saber qué lados tienen que tener etiqueta y qué tiene que aparecer en ellas)
Su volumen mide &lt;span class=\"no-break\"&gt;{{A1}} cm&lt;sup&gt;3&lt;/sup&gt;.&lt;/span&gt;</t>
  </si>
  <si>
    <t xml:space="preserve">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</si>
  <si>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 xml:space="preserve">Q1: Mín: 40; Máx: 60; Step: 1</t>
  </si>
  <si>
    <t xml:space="preserve">T1 = 2*{{Q1}}
T2 = 6*{{Q1}}
A1 = 18*{{Q1}}*{{Q1}}*{{Q1}}</t>
  </si>
  <si>
    <t xml:space="preserve">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</si>
  <si>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</si>
  <si>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 xml:space="preserve">Por último, calcula el volumen total.
Tabla sin bordes:
M5-MyM-14b-15 | M5-MyM-14b-16 | M5-MyM-14b-29
Volumen = {{T2}} cm&lt;sup&gt;3&lt;/sup&gt; + {{T3}} cm&lt;sup&gt;3&lt;/sup&gt; + {{T4}} cm&lt;sup&gt;3&lt;/sup&gt; = {{A7}} cm&lt;sup&gt;3&lt;/sup&gt;
T2 = 4*{{Q1}}*{{Q1}}*{{Q1}}
T3 = 8*{{Q1}}*{{Q1}}*{{Q1}}
T4 = 4*{{Q1}}*{{Q1}}*{{Q1}}
A7 = 16*{{Q1}}*{{Q1}}*{{Q1}}</t>
  </si>
  <si>
    <t xml:space="preserve">{"id":"M5-MyM-14b-A-2","seed":{"parameters":[{"name":"Q1","label":null,"min":40,"max":60,"step":1}],"uniques":true},"scaffolding":[{"id":"step-0","stimulus":"&lt;p&gt;Calcule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</si>
  <si>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 xml:space="preserve">Calcula el volumen de esta L.
(Imagen M5-MyM-14b-17. Utilizar la imagen de modelo como guía para saber qué lados tienen que tener etiqueta y qué tiene que aparecer en ellas)
Su volumen mide &lt;span class=\"no-break\"&gt;{{A1}} cm&lt;sup&gt;3&lt;/sup&gt;.&lt;/span&gt;</t>
  </si>
  <si>
    <t xml:space="preserve">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</si>
  <si>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 xml:space="preserve">Q1: Mín: 5; Máx: 20; Step: 1</t>
  </si>
  <si>
    <t xml:space="preserve">T1 = 3*{{Q1}}
T2 = 4*{{Q1}}
A1 = 7*{{Q1}}*{{Q1}}*{{Q1}}</t>
  </si>
  <si>
    <t xml:space="preserve">Primero hay que dividir la figura en dos prismas. ¿Cuánto miden los lados marcados con un signo de interrogación?
Tabla sin bordes:
M5-MyM-14b-18 | M5-MyM-14b-19 | M5-MyM-14b-20
                             |? = {{A2}} cm         | ? = {{A3}} cm
(Cloze math)
A2 = 5*{{Q1}}
A3 = 2*{{Q1}}</t>
  </si>
  <si>
    <t xml:space="preserve">A continuación, calcula los volúmenes de los dos prismas.
Tabla sin bordes:
M5-MyM-14b-19                    | M5-MyM-14b-20
Volumen = {{A4}} cm&lt;sup&gt;3&lt;/sup&gt;| Volumen = {{A5}} cm&lt;sup&gt;3&lt;/sup&gt;
A4 = 5*{{Q1}}*{{Q1}}*{{Q1}}
A5 = 2*{{Q1}}*{{Q1}}*{{Q1}}</t>
  </si>
  <si>
    <t xml:space="preserve">Por último, calcula el volumen total.
Tabla sin bordes:
M5-MyM-14b-19 | M5-MyM-14b-20
Volumen = {{T2}} cm&lt;sup&gt;3&lt;/sup&gt; + {{T3}} cm&lt;sup&gt;3&lt;/sup&gt; = {{A6}} cm&lt;sup&gt;3&lt;/sup&gt;
T2 = 5*{{Q1}}*{{Q1}}*{{Q1}}
T3 = 2*{{Q1}}*{{Q1}}*{{Q1}}
A6 = 7*{{Q1}}*{{Q1}}*{{Q1}}</t>
  </si>
  <si>
    <t xml:space="preserve">{"id":"M5-MyM-14b-A-3","seed":{"parameters":[{"name":"Q1","label":null,"min":5,"max":20,"step":1}],"uniques":true},"scaffolding":[{"id":"step-0","stimulus":"&lt;p&gt;Calcule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</si>
  <si>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 xml:space="preserve">Calcula el volumen de esta T.
(Imagen M5-MyM-14b-21. Utilizar la imagen de modelo como guía para saber qué lados tienen que tener etiqueta y qué tiene que aparecer en ellas)
Su volumen mide &lt;span class=\"no-break\"&gt;{{A1}} cm&lt;sup&gt;3&lt;/sup&gt;.&lt;/span&gt;</t>
  </si>
  <si>
    <t xml:space="preserve">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</si>
  <si>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 xml:space="preserve">T1 = 2*{{Q1}}
T2 = 3*{{Q1}}
A1 = 5*{{Q1}}*{{Q1}}*{{Q1}}</t>
  </si>
  <si>
    <t xml:space="preserve">Primero hay que dividir la figura en dos prismas. ¿Cuánto mide el lado marcado con un signo de interrogación?
Tabla sin bordes:
M5-MyM-14b-22 | M5-MyM-14b-23 | M5-MyM-14b-24
                             |? = {{A2}} cm         | 
(Cloze math)
A2 = {{Q1}}</t>
  </si>
  <si>
    <t xml:space="preserve">A continuación, calcula los volúmenes de los dos prismas.
Tabla sin bordes:
M5-MyM-14b-23                    | M5-MyM-14b-24
Volumen = {{A3}} cm&lt;sup&gt;3&lt;/sup&gt;| Volumen = {{A4}} cm&lt;sup&gt;3&lt;/sup&gt;
A3 = 2*{{Q1}}*{{Q1}}*{{Q1}}
A4 = 3*{{Q1}}*{{Q1}}*{{Q1}}</t>
  </si>
  <si>
    <t xml:space="preserve">Por último, calcula el volumen total.
Tabla sin bordes:
M5-MyM-14b-23 | M5-MyM-14b-24
Volumen = {{T2}} cm&lt;sup&gt;3&lt;/sup&gt; + {{T3}} cm&lt;sup&gt;3&lt;/sup&gt; = {{A6}} cm&lt;sup&gt;3&lt;/sup&gt;
T2 = 2*{{Q1}}*{{Q1}}*{{Q1}}
T3 = 3*{{Q1}}*{{Q1}}*{{Q1}}
A6 = 5*{{Q1}}*{{Q1}}*{{Q1}}</t>
  </si>
  <si>
    <t xml:space="preserve">{"id":"M5-MyM-14b-A-4","seed":{"parameters":[{"name":"Q1","label":null,"min":5,"max":20,"step":1}],"uniques":true},"scaffolding":[{"id":"step-0","stimulus":"&lt;p&gt;Calcule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</si>
  <si>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 xml:space="preserve">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</si>
  <si>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</si>
  <si>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 xml:space="preserve">Q1: Mín: 15; Máx: 20; Step: 1</t>
  </si>
  <si>
    <t xml:space="preserve">T1 = 2*{{Q1}}
T2 = 3*{{Q1}}
A1 = 8*{{Q1}}*{{Q1}}*{{Q1}}</t>
  </si>
  <si>
    <t xml:space="preserve">Primero hay que dividir la figura en dos prismas. ¿Cuánto mide el lado marcado con un signo de interrogación?
Tabla sin bordes:
M5-MyM-14b-26 | M5-MyM-14b-27 | M5-MyM-14b-28
                             |                                    | ? = {{A2}} cm
(Cloze math)
A2 = 2*{{Q1}}</t>
  </si>
  <si>
    <t xml:space="preserve">A continuación, calcula los volúmenes de los dos prismas.
Tabla sin bordes:
M5-MyM-14b-27                    | M5-MyM-14b-28
Volumen = {{A3}} cm&lt;sup&gt;3&lt;/sup&gt;| Volumen = {{A4}} cm&lt;sup&gt;3&lt;/sup&gt;
A3 = 6*{{Q1}}*{{Q1}}*{{Q1}}
A4 = 2*{{Q1}}*{{Q1}}*{{Q1}}</t>
  </si>
  <si>
    <t xml:space="preserve">Por último, calcula el volumen total.
Tabla sin bordes:
M5-MyM-14b-27 | M5-MyM-14b-28
Volumen = {{T2}} cm&lt;sup&gt;3&lt;/sup&gt; + {{T3}} cm&lt;sup&gt;3&lt;/sup&gt; = {{A6}} cm&lt;sup&gt;3&lt;/sup&gt;
T2 = 6*{{Q1}}*{{Q1}}*{{Q1}}
T3 = 2*{{Q1}}*{{Q1}}*{{Q1}}
A6 = 8*{{Q1}}*{{Q1}}*{{Q1}}</t>
  </si>
  <si>
    <t xml:space="preserve">{"id":"M5-MyM-14b-A-5","seed":{"parameters":[{"name":"Q1","label":null,"min":15,"max":20,"step":1}],"uniques":true},"scaffolding":[{"id":"step-0","stimulus":"&lt;p&gt;Calcule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</si>
  <si>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 xml:space="preserve">M5-MyM-22a</t>
  </si>
  <si>
    <t xml:space="preserve">Medir el volumen apilando cubos (EF05MA21)</t>
  </si>
  <si>
    <t xml:space="preserve">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</si>
  <si>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</si>
  <si>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 xml:space="preserve">Ten en cuenta los cubos que están tapados.</t>
  </si>
  <si>
    <t xml:space="preserve">&lt;p&gt;Ten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</si>
  <si>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 xml:space="preserve">{"id":"M5-MyM-22a-I-1","stimulus":"&lt;p&gt;Selecione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</si>
  <si>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 xml:space="preserve">Calcula el volumen de esta figura sabiendo que cada cubo ocupa 1 cm&lt;sup&gt;3&lt;/sup&gt;.
Imagen M5-MyM-14c-10
El cuerpo tiene un volumen de {{A1}} cm&lt;sup&gt;3&lt;/sup&gt;.</t>
  </si>
  <si>
    <t xml:space="preserve">Calcula el volumen de este cuerpo, sabiendo que el volumen de cada cubo es de {{T1}} cm&lt;sup&gt;3&lt;/sup&gt;.
El cuerpo tiene un volumen de {{A1}} cm&lt;sup&gt;3&lt;/sup&gt;</t>
  </si>
  <si>
    <t xml:space="preserve">A1 = 18</t>
  </si>
  <si>
    <t xml:space="preserve">&lt;p&gt;La figura está formada por 18 cubos.&lt;/p&gt;
Imagen M5-MyM-14c-16</t>
  </si>
  <si>
    <t xml:space="preserve">{"id":"M5-MyM-22a-E-1","stimulus":"&lt;p&gt;Calcule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</si>
  <si>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 xml:space="preserve">Calcula el volumen de esta figura sabiendo que cada cubo ocupa 1 cm&lt;sup&gt;3&lt;/sup&gt;.
Imagen M5-MyM-14c-3
El cuerpo tiene un volumen de {{A1}} cm&lt;sup&gt;3&lt;/sup&gt;.</t>
  </si>
  <si>
    <t xml:space="preserve">A1 = 9</t>
  </si>
  <si>
    <t xml:space="preserve">&lt;p&gt;La figura está formada por 9 cubos.&lt;/p&gt;
Imagen M5-MyM-14c-17</t>
  </si>
  <si>
    <t xml:space="preserve">{"id":"M5-MyM-22a-E-2","stimulus":"&lt;p&gt;Calcule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</si>
  <si>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 xml:space="preserve">Calcula el volumen de esta figura sabiendo que cada cubo ocupa 1 cm&lt;sup&gt;3&lt;/sup&gt;.
Imagen M5-MyM-14c-1
El cuerpo tiene un volumen de {{A1}} cm&lt;sup&gt;3&lt;/sup&gt;.</t>
  </si>
  <si>
    <t xml:space="preserve">A1 = 8</t>
  </si>
  <si>
    <t xml:space="preserve">&lt;p&gt;La figura está formada por 8 cubos.&lt;/p&gt;
Imagen M5-MyM-14c-18</t>
  </si>
  <si>
    <t xml:space="preserve">{"id":"M5-MyM-22a-E-3","stimulus":"&lt;p&gt;Calcule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</si>
  <si>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 xml:space="preserve">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</si>
  <si>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</si>
  <si>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 xml:space="preserve">Cuenta el número de cubos que componen la figura.</t>
  </si>
  <si>
    <t xml:space="preserve">&lt;p&gt;Tiene 8 dados.&lt;/p&gt;
Imagen M5-MyM-14c-19</t>
  </si>
  <si>
    <t xml:space="preserve">{"id":"M5-MyM-22a-A-1","stimulus":"&lt;p&gt;Martin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</si>
  <si>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 xml:space="preserve">En una pastelería han colocado varias cajas de la siguiente manera. ¿Cuántas cajas hay?
Imagen M5-MyM-14c-12
Hay un total de {{A1}} cajas.</t>
  </si>
  <si>
    <t xml:space="preserve">Paula prepara cajas, para hacer sus entregas de pastelería. Cada paquete tiene forma de cubo, con un volúmen de {{T1}} cm&lt;sup&gt;3&lt;/sup&gt;. Sí las apila en {{Q1}} filas, con {{Q2}} cajas cada una, ¿qué volumen ocupan en total las cajas?
Las cajas ocupan {{A1}} cm&lt;sup&gt;3&lt;/sup&gt; de volumen.</t>
  </si>
  <si>
    <t xml:space="preserve">&lt;p&gt;Hay 9 cajas.&lt;/p&gt;
Imagen M5-MyM-14c-20</t>
  </si>
  <si>
    <t xml:space="preserve">{"id":"M5-MyM-22a-A-2","stimulus":"&lt;p&gt;Em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</si>
  <si>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 xml:space="preserve">Durante una mudanza ya solo queda por subir al piso las siguientes cajas. ¿De cuántas se trata?
Imagen M5-MyM-14c-13
Faltan por subir {{A1}} cajas.</t>
  </si>
  <si>
    <t xml:space="preserve">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</si>
  <si>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 xml:space="preserve">&lt;p&gt;Hay 9 cajas.&lt;/p&gt;
Imagen M5-MyM-14c-21</t>
  </si>
  <si>
    <t xml:space="preserve">{"id":"M5-MyM-22a-A-3","stimulus":"&lt;p&gt;Durante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</si>
  <si>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 xml:space="preserve">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</si>
  <si>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</si>
  <si>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 xml:space="preserve">A1 = 11</t>
  </si>
  <si>
    <t xml:space="preserve">&lt;p&gt;Ha utilizado 11 terrones.&lt;/p&gt;
Imagen M5-MyM-14c-22</t>
  </si>
  <si>
    <t xml:space="preserve">{"id":"M5-MyM-22a-A-4","stimulus":"&lt;p&gt;Simone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</si>
  <si>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 xml:space="preserve">En la siguiente imagen están las primeras piedras que una empresa va a utilizar para construir una casa. ¿Cuántas son?
Imagen M5-MyM-14c-15
Son {{A1}} piedras.</t>
  </si>
  <si>
    <t xml:space="preserve">Julia enseña a su hermanito, a apilar cubos. Sí cada cubo ocupa un volumen de {{T1}} cm&lt;sup&gt;3&lt;/sup&gt;, y el niño los apila en {{Q1}} filas de {{Q2}} cubos, ¿qué volumen ocupan todos los cubos apilados?
Los cubos apilados ocupan un volumen de {{A1}} cm&lt;sup&gt;3&lt;/sup&gt;</t>
  </si>
  <si>
    <t xml:space="preserve">&lt;p&gt;Son 18 piedras.&lt;/p&gt;
Imagen M5-MyM-14c-16</t>
  </si>
  <si>
    <t xml:space="preserve">{"id":"M5-MyM-22a-A-5","stimulus":"&lt;p&gt;Na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</si>
  <si>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 xml:space="preserve">M5-MyM-15a</t>
  </si>
  <si>
    <t xml:space="preserve">Compara y ordena medidas de temperatura en grados centígrados (EF05MA19)</t>
  </si>
  <si>
    <t xml:space="preserve">Completa la siguiente frase.
{{A1}} °C es una temperatura mayor que {{Q1}} °C.</t>
  </si>
  <si>
    <t xml:space="preserve">Q1: Mín: 18; Máx: 25; Step: 0.1
Q2: Mín: 25.1; Máx: 30; Step: 0.1
Q3: Mín: 15; Máx: 17.9; Step: 0.1
Q4: Mín: 15; Máx: 17.9; Step: 0.1
Q5: Mín: 15; Máx: 17.9; Step: 0.1</t>
  </si>
  <si>
    <t xml:space="preserve">A1 = {{Q2}}
Distractores
A2 = {{Q3}}
A3 = {{Q4}}
A4 = {{Q5}}</t>
  </si>
  <si>
    <t xml:space="preserve">Compara los valores numéricos de las temperaturas y elige el número más grande.</t>
  </si>
  <si>
    <t xml:space="preserve">&lt;p&gt;Para comparar dos temperaturas, observa los valores numéricos.&lt;/p&gt;
(Sin TE individual)</t>
  </si>
  <si>
    <t xml:space="preserve">{"id":"M5-MyM-15a-I-1","stimulus":"&lt;p&gt;Complete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</si>
  <si>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 xml:space="preserve">Completa la siguiente frase.
{{A1}} °C es una temperatura menor que {{Q1}} °C.</t>
  </si>
  <si>
    <t xml:space="preserve">Q1: Mín: 14; Máx: 16; Step: 0.1
Q2: Mín: 11; Máx: 13.9; Step: 0.1
Q3: Mín: 16.1; Máx: 20; Step: 0.1
Q4: Mín: 16.1; Máx: 20; Step: 0.1
Q5: Mín: 16.1; Máx: 20; Step: 0.1</t>
  </si>
  <si>
    <t xml:space="preserve">Compara los valores numéricos de las temperaturas y elige el numero más pequeño.</t>
  </si>
  <si>
    <t xml:space="preserve">{"id":"M5-MyM-15a-I-2","stimulus":"&lt;p&gt;Complete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</si>
  <si>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 xml:space="preserve">Ordena las siguientes temperaturas de mayor a menor.
{{Q1}} °C
{{Q2}} °C
{{Q3}} °C
{{Q4}} °C</t>
  </si>
  <si>
    <t xml:space="preserve">Q1: Mín: 5; Máx: 30; Step: 0.1
Q2: Mín: 5; Máx: 30; Step: 0.1
Q3: Mín: 5; Máx: 30; Step: 0.1
Q4: Mín: 5; Máx: 30; Step: 0.1</t>
  </si>
  <si>
    <t xml:space="preserve">Compara los valores numéricos de las temperaturas y ordena los números de mayor a menor.</t>
  </si>
  <si>
    <t xml:space="preserve">&lt;p&gt;Para ordenar las temperaturas de mayor a menor, compara los valores numéricos.&lt;/p&gt;&lt;p&gt;La temperatura más alta es {{T1}} °C y la más baja, {{T2}} °C.&lt;/p&gt;</t>
  </si>
  <si>
    <t xml:space="preserve">{{T1}} = math.max({{Q1}},{{Q2}},{{Q3}},{{Q4}})
{{T2}} = math.min({{Q1}},{{Q2}},{{Q3}},{{Q4}})</t>
  </si>
  <si>
    <t xml:space="preserve">{"id":"M5-MyM-15a-E-1","stimulus":"&lt;p&gt;Arraste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</si>
  <si>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 xml:space="preserve">Ordena las siguientes temperaturas de menor a mayor.
{{Q1}} °C
{{Q2}} °C
{{Q3}} °C
{{Q4}} °C</t>
  </si>
  <si>
    <t xml:space="preserve">Compara los valores numéricos de las temperaturas y ordena los números de menor a mayor.</t>
  </si>
  <si>
    <t xml:space="preserve">&lt;p&gt;Para ordenar las temperaturas de menor a mayor, compara los valores numéricos.&lt;/p&gt;&lt;p&gt;La temperatura más baja es {{T2}} °C y la más alta, {{T1}} °C.&lt;/p&gt;</t>
  </si>
  <si>
    <t xml:space="preserve">{"id":"M5-MyM-15a-E-2","stimulus":"&lt;p&gt;Arraste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</si>
  <si>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sz val="12"/>
        <color rgb="FF000000"/>
        <rFont val="Calibri"/>
        <family val="0"/>
        <charset val="1"/>
      </rPr>
      <t xml:space="preserve">La temperatura en {{Q3}} es de {{Q1}} °C, al mismo tiempo que en {{Q4}} es de {{Q2}} °C. ¿Cuál es </t>
    </r>
    <r>
      <rPr>
        <sz val="12"/>
        <color rgb="FF4285F4"/>
        <rFont val="Calibri"/>
        <family val="0"/>
        <charset val="1"/>
      </rPr>
      <t xml:space="preserve">la ciudad con</t>
    </r>
    <r>
      <rPr>
        <sz val="12"/>
        <color rgb="FF000000"/>
        <rFont val="Calibri"/>
        <family val="0"/>
        <charset val="1"/>
      </rPr>
      <t xml:space="preserve"> la temperatura más alta?
La ciudad con la temperatura más alta es {{A1}}.</t>
    </r>
  </si>
  <si>
    <t xml:space="preserve">Q1: Mín: 15; Máx: 18; Step: 0.1
Q2: Mín: 18.1; Máx: 20; Step: 0.1
Q3: ["Barcelona"; "Madrid"; "Valencia"; "Sevilla"; "Bilbao"; "Málaga"; "Zaragoza"]
Q4: ["Barcelona"; "Madrid"; "Valencia"; "Sevilla"; "Bilbao"; "Málaga"; "Zaragoza"]</t>
  </si>
  <si>
    <t xml:space="preserve">A1 = {{Q4}}</t>
  </si>
  <si>
    <t xml:space="preserve">Compara los valores numéricos de las temperaturas y elige el valor más grande.</t>
  </si>
  <si>
    <t xml:space="preserve">&lt;p&gt;Para comparar dos temperaturas, observa los valores numéricos.&lt;/p&gt;&lt;p&gt;La ciudad con la temperatura más alta es {{Q4}} porque {{T1}} es mayor que {{T2}}.&lt;/p&gt;</t>
  </si>
  <si>
    <t xml:space="preserve">{{T1}} = {{Q2}}
{{T2}} = {{Q1}}</t>
  </si>
  <si>
    <t xml:space="preserve">{"id":"M5-MyM-15a-A-1","stimulus":"&lt;p&gt;Foi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</si>
  <si>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 xml:space="preserve">Ana María ha preparado tres infusiones a diferente temperatura. Ordénalas de menor a mayor.</t>
  </si>
  <si>
    <t xml:space="preserve">Q1: Mín: 60; Máx: 85; Step: 0.1
Q2: Mín: 60; Máx: 85; Step: 0.1
Q3: Mín: 60; Máx: 85; Step: 0.1</t>
  </si>
  <si>
    <t xml:space="preserve">Compara los valores numéricos de las temperaturas y ordena los tres números de menor a mayor.</t>
  </si>
  <si>
    <t xml:space="preserve">&lt;p&gt;Para ordenar las temperaturas, observa los valores numéricos de las tres temperaturas.&lt;/p&gt;&lt;p&gt;La temperatura de la infusión menos caliente es de {{T1}} °C y la de la más caliente, {{T2}} °C.&lt;/p&gt;</t>
  </si>
  <si>
    <t xml:space="preserve">{{T1}} = mat.min({{Q1}},{{Q2}},{{Q3}})
{{T2}} = mat.max({{Q1}},{{Q2}},{{Q3}})</t>
  </si>
  <si>
    <t xml:space="preserve">{"id":"M5-MyM-15a-A-2","stimulus":"&lt;p&gt;Ana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</si>
  <si>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 xml:space="preserve">Juan Carlos tenía dos zumos en la nevera, uno a {{Q1}} °C y el otro, a {{Q2}} °C. Si ha elegido el que estaba más frío, ¿cuál era su temperatura?
El zumo estaba a {{A1}} °C.</t>
  </si>
  <si>
    <t xml:space="preserve">Q1: Mín: 1; Máx: 8; Step: 0.1
Q2: Mín: 1; Máx: 8; Step: 0.1</t>
  </si>
  <si>
    <t xml:space="preserve">A1 = math.min({{Q1}},{{Q2}})</t>
  </si>
  <si>
    <t xml:space="preserve">Compara los valores numéricos de las temperaturas y elige el valor más pequeño.</t>
  </si>
  <si>
    <t xml:space="preserve">&lt;p&gt;Para comparar dos temperaturas, observa sus valores numéricos.&lt;/p&gt;&lt;p&gt;El zumo más frío es el que está a {{A1}} °C.&lt;/p&gt;</t>
  </si>
  <si>
    <t xml:space="preserve">{"id":"M5-MyM-15a-A-3","stimulus":"&lt;p&gt;João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</si>
  <si>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 xml:space="preserve">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</si>
  <si>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 xml:space="preserve">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</si>
  <si>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 xml:space="preserve">A1 = {{Q3}}
A2 = {{Q5}}
A3 = {{Q1}}
A4 = {{Q2}}
A5 = {{Q4}}</t>
  </si>
  <si>
    <t xml:space="preserve">Elige la temperatura con un valor numérico mayor que 38 °C.</t>
  </si>
  <si>
    <t xml:space="preserve">&lt;p&gt;Para comparar las temperaturas, observa sus valores numéricos.&lt;/p&gt;&lt;p&gt;Las personas con fiebre son {{Q3}} y {{Q5}}.&lt;/p&gt;</t>
  </si>
  <si>
    <t xml:space="preserve">{"id":"M5-MyM-15a-A-4","stimulus":"&lt;p&gt;Cinco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</si>
  <si>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 xml:space="preserve">En un concurso de cocina se han utilizado tres hornos a distintas temperaturas. Ordena las temperaturas de los hornos de mayor a menor.</t>
  </si>
  <si>
    <t xml:space="preserve">Q1: Mín: 160; Máx: 260; Step: 0.1
Q2: Mín: 160; Máx: 260; Step: 0.1
Q3: Mín: 160; Máx: 260; Step: 0.1</t>
  </si>
  <si>
    <t xml:space="preserve">Compara los valores numéricos de las temperaturas y ordena los tres números de mayor a menor.</t>
  </si>
  <si>
    <t xml:space="preserve">&lt;p&gt;Para ordenar las temperaturas, observa los valores numéricos de las tres temperaturas.&lt;/p&gt;&lt;p&gt;La temperatura del horno más caliente es {{T2}} °C y la del menos caliente, {{T1}} °C.&gt;/p&gt;</t>
  </si>
  <si>
    <t xml:space="preserve">{"id":"M5-MyM-15a-A-5","stimulus":"&lt;p&gt;Em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</si>
  <si>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 xml:space="preserve">M5-MyM-15b</t>
  </si>
  <si>
    <t xml:space="preserve">Realiza sumas y restas de medidas de temperatura con grados centígrados (EF05MA19)</t>
  </si>
  <si>
    <t xml:space="preserve">Escoge el resultado de esta suma.
{{Q1}} °C + {{Q2}} °C = ...
{{A1}} °C*
{{A2}} °C
{{A3}} °C
{{A4}} °C
{{A5}} °C
Se ven 3</t>
  </si>
  <si>
    <t xml:space="preserve">Q1: Mín: 1; Máx: 42; Step: 0.1 
Q2: Mín: 1; Máx: 42; Step: 0.1
Q3: Mín: 0.1; Máx: 2; Step: 0.1
Q4: Mín: 1; Máx: 5; Step: 1</t>
  </si>
  <si>
    <t xml:space="preserve">A1 = {{Q1}}+{{Q2}}
A2 = {{Q1}}+{{Q2}}+{{Q3}}
A3 = {{Q1}}+{{Q2}}+{{Q4}}
A4 = {{Q1}}+{{Q2}}-{{Q3}}
A5 = {{Q1}}+{{Q2}}-{{Q4}}</t>
  </si>
  <si>
    <t xml:space="preserve">Suma los valores numéricos de las dos temperaturas.</t>
  </si>
  <si>
    <t xml:space="preserve">&lt;p&gt;Para sumar dos temperaturas, se suman sus valores numéricos.&lt;/p&gt;
(Sin TE individual)</t>
  </si>
  <si>
    <t xml:space="preserve">{"id":"M5-MyM-15b-I-1","stimulus":"&lt;p&gt;Escolha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</si>
  <si>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 xml:space="preserve">Escoge el resultado de esta resta.
{{T1}} °C − {{Q2}} °C = ...
{{A1}} °C*
{{A2}} °C
{{A3}} °C
{{A4}} °C
{{A5}} °C
Se ven 3</t>
  </si>
  <si>
    <t xml:space="preserve">T1 = {{Q1}}+{{Q2}}
A1 = {{Q1}}
A2 = {{Q1}}+{{Q3}}
A3 = {{Q1}}+{{Q4}}
A4 = {{Q1}}-{{Q3}}
A5 = {{Q1}}-{{Q4}}</t>
  </si>
  <si>
    <t xml:space="preserve">Resta los valores numéricos de las dos temperaturas.</t>
  </si>
  <si>
    <t xml:space="preserve">&lt;p&gt;Para restar dos temperaturas, se restan sus valores numéricos.&lt;/p&gt;
(Sin TE individual)</t>
  </si>
  <si>
    <t xml:space="preserve">{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</si>
  <si>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 xml:space="preserve">Realiza la siguiente suma de temperaturas.
{{Q1}} °C + {{Q2}} °C = {{A1}} °C</t>
  </si>
  <si>
    <t xml:space="preserve">Q1: Mín: 1; Máx: 42; Step: 0.1 
Q2: Mín: 1; Máx: 42; Step: 0.1</t>
  </si>
  <si>
    <t xml:space="preserve">&lt;p&gt;Para sumar dos temperaturas, se suman sus valores numéricos.&lt;/p&gt;</t>
  </si>
  <si>
    <t xml:space="preserve">{"id":"M5-MyM-15b-E-1","stimulus":"&lt;p&gt;Efetue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</si>
  <si>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 xml:space="preserve">Realiza la siguiente resta de temperaturas.
{{T1}} °C − {{Q2}} °C = {{A1}} °C</t>
  </si>
  <si>
    <t xml:space="preserve">T1 = {{Q1}}+{{Q2}}
A1 = {{Q1}}</t>
  </si>
  <si>
    <t xml:space="preserve">&lt;p&gt;Para restar dos temperaturas, se restan sus valores numéricos.&lt;/p&gt;</t>
  </si>
  <si>
    <t xml:space="preserve">{"id":"M5-MyM-15b-E-2","stimulus":"&lt;p&gt;Efetue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</si>
  <si>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 xml:space="preserve">Por la mañana, la temperatura en una ciudad era de {{Q1}} °C, pero a lo largo del día esta ha aumentado {{Q2}} °C. ¿Cuál es la temperatura actual?
La temperatura actual es de {{A1}} °C.</t>
  </si>
  <si>
    <t xml:space="preserve">Q1: Mín: 5; Máx: 12; Step: 0.1 
Q2: Mín: 5; Máx: 15; Step: 0.1</t>
  </si>
  <si>
    <t xml:space="preserve">{"id":"M5-MyM-15b-A-1","stimulus":"&lt;p&gt;De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</si>
  <si>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 xml:space="preserve">Durante una hora, el aire acondicionado de una oficina ha funcionado a {{Q2}} °C, pero luego se ha cambiado a {{T1}} °C. ¿Cuántos grados ha aumentado la temperatura?
La temperatura del aire ha aumentado {{A1}} °C.</t>
  </si>
  <si>
    <r>
      <rPr>
        <sz val="12"/>
        <color rgb="FF000000"/>
        <rFont val="Calibri"/>
        <family val="0"/>
        <charset val="1"/>
      </rPr>
      <t xml:space="preserve">Q1: Mín: </t>
    </r>
    <r>
      <rPr>
        <b val="true"/>
        <sz val="12"/>
        <color rgb="FF4285F4"/>
        <rFont val="Calibri"/>
        <family val="0"/>
        <charset val="1"/>
      </rPr>
      <t xml:space="preserve">2</t>
    </r>
    <r>
      <rPr>
        <sz val="12"/>
        <color rgb="FF000000"/>
        <rFont val="Calibri"/>
        <family val="0"/>
        <charset val="1"/>
      </rPr>
      <t xml:space="preserve">; Máx: 5; Step: 1
Q2: Mín: 18; Máx: 22; Step: 1</t>
    </r>
  </si>
  <si>
    <t xml:space="preserve">T1 = {{Q1}}+{{Q2}}
A1 = {{Q1}}</t>
  </si>
  <si>
    <t xml:space="preserve">Resta a la temperatura que hace ahora la que estaba puesta en el aire acondicionado.</t>
  </si>
  <si>
    <t xml:space="preserve">{"id":"M5-MyM-15b-A-2","stimulus":"&lt;p&gt;Durante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</si>
  <si>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 xml:space="preserve">La temperatura de un sartén antes de colocarla sobre el fuego era de {{Q1}} °C. Tras unos minutos cocinando, su temperatura ha aumentado {{Q2}} °C. ¿Cuál es la temperatura actual de la sartén?
La temperatura actual de la sartén es de {{A1}} °C.</t>
  </si>
  <si>
    <t xml:space="preserve">Q1: Mín: 8; Máx: 30; Step: 0.1 
Q2: Mín: 100;Máx: 150; Step: 0.1</t>
  </si>
  <si>
    <t xml:space="preserve">{"id":"M5-MyM-15b-A-3","stimulus":"&lt;p&gt;A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</si>
  <si>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 xml:space="preserve">Para cocer cerámica, un horno debe estar a {{T1}} °C. ¿Cuántos grados tiene que aumentar la temperatura del horno si la que tiene ahora es de {{Q2}} °C?
La temperatura debe aumentar {{A1}} °C.</t>
  </si>
  <si>
    <t xml:space="preserve">Q1: Mín 100;Máx 250; Step: 1
Q2: Mín 650;Máx 1000; Step: 1</t>
  </si>
  <si>
    <t xml:space="preserve">Resta la temperatura a la que debe estar el horno a la que está hora.</t>
  </si>
  <si>
    <t xml:space="preserve">{"id":"M5-MyM-15b-A-4","stimulus":"&lt;p&gt;Para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</si>
  <si>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 xml:space="preserve">En una ciudad costera, la temperatura más baja del día han sido de {{Q2}} °C, mientras que la máxima se ha colocado en {{T1}} °C. ¿Cuál es la diferencia entre las dos temperaturas?
La diferencia ha sido de {{A1}} °C.</t>
  </si>
  <si>
    <t xml:space="preserve">Q1: Mín: 2; Máx 15; Step: 0.1
Q2: Mín: 10; Máx 22; Step: 0.1</t>
  </si>
  <si>
    <t xml:space="preserve">T1 = Lemonlib.round({{Q1}}+{{Q2}}, 1)
A1 = {{Q1}}</t>
  </si>
  <si>
    <t xml:space="preserve">Resta a la temperatura más alta la más baja.</t>
  </si>
  <si>
    <t xml:space="preserve">{"id":"M5-MyM-15b-A-5","stimulus":"&lt;p&gt;Em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</si>
  <si>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 xml:space="preserve">M5-NyO-1a</t>
  </si>
  <si>
    <t xml:space="preserve">Escribe números naturales con palabras (entre 7 y 9 cifras)</t>
  </si>
  <si>
    <t xml:space="preserve">Une con líneas los números y la forma en que se leen.
{{Q1}} {{A1}}
{{Q2}} {{A2}}
{{Q3}} {{A3}}
{{Q4}} {{A4}}</t>
  </si>
  <si>
    <t xml:space="preserve">Q1 = Mín: 1000000; Máx: 999900000; Step: 100000
Q2 = Mín: 1000000; Máx: 99990000; Step: 10000
Q3 = Mín: 1000000; Máx: 9999000; Step: 1000
Q4 = Mín: 1000000; Máx: 9999000; Step: 1000</t>
  </si>
  <si>
    <t xml:space="preserve">A1 = Lemonlib.numToWords({{Q1}})
A2 = Lemonlib.numToWords({{Q2}})
A3 = Lemonlib.numToWords({{Q3}})
A4 = Lemonlib.numToWords({{Q4}})</t>
  </si>
  <si>
    <t xml:space="preserve">La posición de cada cifra determina la forma en la que se lee.</t>
  </si>
  <si>
    <t xml:space="preserve">&lt;p&gt;La posición de cada cifra determina la forma en la que se lee. Por eso 20 se lee de una manera diferente a 200.&lt;/p&gt;
Sin TE individual</t>
  </si>
  <si>
    <t xml:space="preserve">Números y operaciones</t>
  </si>
  <si>
    <t xml:space="preserve">{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</si>
  <si>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 xml:space="preserve">¿Cómo se escribe este número? Completa el hueco.
{{T1}}: {{A1}} {{T2}}</t>
  </si>
  <si>
    <t xml:space="preserve">Q1= Min = 1; Max = 30; Step = 1
Q2= Min = 1000; Max = 999000; Step = 1000</t>
  </si>
  <si>
    <t xml:space="preserve">T1= {{Q1}}*1000000+{{Q2}}
T2= Lemonlib.numToWords({{Q2}})
A1= Lemonlib.numToWords({{Q1}}*1000000)</t>
  </si>
  <si>
    <t xml:space="preserve">&lt;p&gt;La posición de cada cifra determina la forma en la que se lee. Por eso 20 se lee de una manera diferente a 200.&lt;/p&gt;</t>
  </si>
  <si>
    <t xml:space="preserve">{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</si>
  <si>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 xml:space="preserve">¿Cómo se escribe este número? Completa el hueco.
{{T1}}: {{T2}} y {{A1}}  {{T3}}</t>
  </si>
  <si>
    <t xml:space="preserve">Q1= Min = 3; Max = 9; Step = 1
Q2= Min = 2; Max = 9; Step = 1
Q2= Min = 1000; Max = 999000; Step = 1000</t>
  </si>
  <si>
    <t xml:space="preserve">T1= {{Q1}}*10000000+{{Q2}}*1000000+{{Q3}}
T2= Lemonlib.numToWords({{Q1}}*10)
T3= Lemonlib.numToWords({{Q3}})
A1= Lemonlib.numToWords({{Q2}}*1000000)</t>
  </si>
  <si>
    <t xml:space="preserve">{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</si>
  <si>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 xml:space="preserve">¿Cómo se escribe este número? Completa el hueco.
{{T1}}: {{A1}} y {{T2}}</t>
  </si>
  <si>
    <t xml:space="preserve">T1= {{Q1}}*10000000+{{Q2}}*1000000+{{Q3}}
T2= Lemonlib.numToWords({{Q2}}*1000000+{{Q3}})
A1= Lemonlib.numToWords({{Q1}}*10)</t>
  </si>
  <si>
    <t xml:space="preserve">{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</si>
  <si>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 xml:space="preserve">¿Cómo se escribe este número? Completa el hueco.
{{T1}}: {{T2}} y {{A1}} {{T3}}</t>
  </si>
  <si>
    <t xml:space="preserve">Q1 = Min =2; Max = 9; Step = 1
Q2 = Min = 3; Max = 9; Step = 1
Q3 = Min = 2; Max = 9; Step = 1
Q4 = Min = 1000; Max = 999000; Step = 1000</t>
  </si>
  <si>
    <t xml:space="preserve">T1= {{Q1}}*100000000+{{Q2}}*10000000+{{Q3}}*1000000+{{Q4}}
T2= Lemonlib.numToWords({{Q1}}*100+{{Q2}*10)
T2= Lemonlib.numToWords({{Q4}})
A1= Lemonlib.numToWords({{Q3}}*1000000)</t>
  </si>
  <si>
    <t xml:space="preserve">{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</si>
  <si>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 xml:space="preserve">¿Cómo se escribe este número? Completa el hueco.
{{T1}}: {{T2}} {{A1}} y {{T3}}</t>
  </si>
  <si>
    <t xml:space="preserve">Q1 = Min = 2; Max = 9; Step = 1
Q2 = Min = 3; Max = 9; Step = 1
Q3 = Min = 2; Max = 9; Step = 1
Q4 = Min = 1000; Max = 999000; Step = 1000</t>
  </si>
  <si>
    <t xml:space="preserve">T1= {{Q1}}*100000000+{{Q2}}*10000000+{{Q3}}*1000000+{{Q4}}
T2= Lemonlib.numToWords({{Q1}}*100)
T3= Lemonlib.numToWords({{Q3}}*1000000+{{Q4}})
A1= Lemonlib.numToWords({{Q2}}*10)</t>
  </si>
  <si>
    <t xml:space="preserve">{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</si>
  <si>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 xml:space="preserve">Q1 = Min = 2; Max = 9; Step = 1
Q2 = Min = 1; Max = 9; Step = 1
Q3 = Min = 0; Max = 9; Step = 1
Q4 = Min = 1000; Max = 999000; Step = 1000</t>
  </si>
  <si>
    <t xml:space="preserve">T1= {{Q1}}*100000000+{{Q2}}*10000000+{{Q3}}*1000000+{{Q4}}
T2= Lemonlib.numToWords({{Q2}}*10000000+{{Q3}}*1000000+{{Q4}})
A1= Lemonlib.numToWords({{Q1}}*100)</t>
  </si>
  <si>
    <t xml:space="preserve">{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</si>
  <si>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 xml:space="preserve">En una gran biblioteca tienen {{T1}} libros. Completa el hueco.
Hay {{A1}} {{T2}} libros.</t>
  </si>
  <si>
    <t xml:space="preserve">Cloze with math</t>
  </si>
  <si>
    <t xml:space="preserve">{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</si>
  <si>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 xml:space="preserve">La nueva actualización del videojuego favorito de Raquel ocupa {{T1}} kilobytes. Completa el hueco.
Ocupa {{T2}} y {{A1}} {{T3}} kilobytes.</t>
  </si>
  <si>
    <t xml:space="preserve">{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</si>
  <si>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 xml:space="preserve">En un vertedero se han acumulado {{T1}} toneladas de basura tecnológica. Completa el hueco.
Hay {{A1}} y {{T2}} toneladas.</t>
  </si>
  <si>
    <t xml:space="preserve">Q1= Min = 3; Max = 9; Step = 1
Q2= Min = 2; Max = 9; Step = 1
Q3= Min = 1000; Max = 999000; Step = 1000</t>
  </si>
  <si>
    <t xml:space="preserve">{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</si>
  <si>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 xml:space="preserve">Una empresa asegura que ha vendido en todo el mundo {{T1}} cuerdas de guitarra. Completa el hueco.
Se han vendido {{T2}} y {{A1}} {{T3}} cuerdas.</t>
  </si>
  <si>
    <t xml:space="preserve">Q1 = Min = 1; Max = 9; Step = 1
Q2 = Min = 3; Max = 9; Step = 1
Q3 = Min = 2; Max = 9; Step = 1
Q4 = Min = 1000; Max = 999000; Step = 1000</t>
  </si>
  <si>
    <t xml:space="preserve">T1= {{Q1}}*100000000+{{Q2}}*10000000+{{Q3}}*1000000+{{Q4}}
T2= Lemonlib.numToWords({{Q1}}*100+{{Q2}*10)
T3= Lemonlib.numToWords({{Q4}})
A1= Lemonlib.numToWords({{Q3}}*1000000)</t>
  </si>
  <si>
    <t xml:space="preserve">{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</si>
  <si>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 xml:space="preserve">Este año se han impreso en un país un total de {{T1}} páginas. Completa el hueco.
Se han impreso {{T2}} {{A1}} y {{T3}} páginas.</t>
  </si>
  <si>
    <t xml:space="preserve">{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</si>
  <si>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 xml:space="preserve">M5-NyO-1b</t>
  </si>
  <si>
    <t xml:space="preserve">Interpreta el valor de posición de cada una de las cifras de un número natural (entre 7 y 9 cifras)</t>
  </si>
  <si>
    <t xml:space="preserve">Une los siguientes números con el valor que tiene la cifra {{Q1}} resaltada en cada uno de ellos.
{{Q1}}{{Q21}}{{Q31}}                {{A1}}
{{Q32}}{{Q1}}{{Q22}}{{Q42}}     {{A2}}
{{Q1}}{{Q43}}{{Q23}}{{Q33}}     {{A3}}</t>
  </si>
  <si>
    <t xml:space="preserve">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</si>
  <si>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 xml:space="preserve">A1 = Lemonlib.numToWords({{Q1}}*1000000)
A2 = Lemonlib.numToWords({{Q1}}*100000)
A3 = Lemonlib.numToWords({{Q1}}*100000000)</t>
  </si>
  <si>
    <t xml:space="preserve">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</si>
  <si>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</si>
  <si>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xml:space="preserve">{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</si>
  <si>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 xml:space="preserve">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</si>
  <si>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 xml:space="preserve">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</si>
  <si>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 xml:space="preserve">&lt;p&gt;El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</si>
  <si>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 xml:space="preserve">{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</si>
  <si>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 xml:space="preserve">M5-NyO-1c</t>
  </si>
  <si>
    <t xml:space="preserve">Establece equivalencias entre los elementos del sistema de numeración decimal (unidades a decenas de millar)</t>
  </si>
  <si>
    <t xml:space="preserve">Selecciona la conversión de unidades correcta.
{{Q1}} unidades = {{grupo1}} centenas
{{Q2}} centenas = {{grupo2}} decenas</t>
  </si>
  <si>
    <t xml:space="preserve">Q1: Mín = 1000; Máx = 9000; Step = 1000
Q2: Mín = 100; Máx = 900; Step = 100</t>
  </si>
  <si>
    <t xml:space="preserve">grupo 1: A1*|A2|A3
A1 = {{Q1}}/100
A2 = {{Q1}}/10
A3 = {{Q1}}*10
grupo 2: A4*|A5|A6
A4 = {{Q2}}*10
A5 = {{Q2}}/10
A6 = {{Q2}}/100
</t>
  </si>
  <si>
    <t xml:space="preserve">Estas son las equivalencias en el sistema de numeración decimal.
Imagen: M5-NyO-1c-1</t>
  </si>
  <si>
    <t xml:space="preserve">&lt;p&gt;Las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</si>
  <si>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 xml:space="preserve">T1 = {{Q1}}/100
T2 = {{Q2}}*10</t>
  </si>
  <si>
    <t xml:space="preserve">{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</si>
  <si>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 xml:space="preserve">Selecciona la conversión de unidades correcta.
{{Q1}} unidades de millar = {{grupo1}} decenas
{{Q2}} centenas = {{grupo2}} unidades de millar</t>
  </si>
  <si>
    <t xml:space="preserve">Q1: Mín = 2; Máx = 9 Step = 1
Q2: Mín = 1000; Máx = 9000; Step = 100</t>
  </si>
  <si>
    <t xml:space="preserve">grupo 1: A1*|A2|A3
A1 = {{Q1}}*100
A2 = {{Q1}}*10
A3 = {{Q1}}*1000
grupo 2: A4*|A5|A6
A4 = {{Q2}}/10
A5 = {{Q2}}/100
A6 = {{Q2}}*100</t>
  </si>
  <si>
    <t xml:space="preserve">&lt;p&gt;Las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</si>
  <si>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 xml:space="preserve">T1 = {{Q1}}*100
T2 = {{Q2}}/10</t>
  </si>
  <si>
    <t xml:space="preserve">{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</si>
  <si>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 xml:space="preserve">Selecciona la conversión de unidades correcta.
{{Q1}} decenas de millar = {{grupo1}} unidades
{{Q2}} decenas = {{grupo2}} unidades de millar</t>
  </si>
  <si>
    <t xml:space="preserve">Q1: Mín = 2; Máx = 9; Step = 1
Q2: Mín = 1000; Máx = 9000 Step = 1000</t>
  </si>
  <si>
    <t xml:space="preserve">grupo 1: A1*|A2|A3
A1 = {{Q1}}*10000
A2 = {{Q1}}*1000
A3 = {{Q1}}*10
grupo 2: A4*|A5|A6
A4 = {{Q2}}/100
A5 = {{Q2}}/1000
A6 = {{Q2}}*10</t>
  </si>
  <si>
    <t xml:space="preserve">&lt;p&gt;Las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</si>
  <si>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 xml:space="preserve">T1 = {{Q1}}*1000
T2 = {{Q2}}/100</t>
  </si>
  <si>
    <t xml:space="preserve">{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</si>
  <si>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 xml:space="preserve">Escribe los siguientes valores en la unidad que se indica.
{{Q1}} centenas = {{A1}} decenas
{{Q2}} decenas de millar = {{A2}} unidades de millón
{{Q3}} unidades = {{A3}} decenas de millar</t>
  </si>
  <si>
    <t xml:space="preserve">Q1: Mín = 1; Máx = 99; Incremento = 1
Q2: Mín = 1000; Máx = 9000; Incremento = 1000
Q3: Mín = 100000; Máx = 9900000; Incremento = 100000</t>
  </si>
  <si>
    <t xml:space="preserve">A1 = {{Q1}}*10
A2 = {{Q1}}/100
A3 = {{Q1}}/10000</t>
  </si>
  <si>
    <t xml:space="preserve">&lt;p&gt;Las equivalencias en el sistema de numeración decimal son estas:&lt;/p&gt;
Imagen: M5-NyO-1c-1
-En A1
&lt;p&gt;{{Q1}} centenas = {{Q1}} × 10 = {{A1}} decenas&lt;/p&gt;
-En A2
&lt;p&gt;{{Q2}} decenas de millar = {{Q2}} : 100 = {{A2}} unidades de millón&lt;/p&gt;
-En A3
&lt;p&gt;{{Q3}} unidades = {{Q3}} : 10 000 = {{A3}} decenas de millar&lt;/p&gt;</t>
  </si>
  <si>
    <t xml:space="preserve">{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</si>
  <si>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 xml:space="preserve">Escribe los siguientes valores en la unidad que se indica.
{{Q1}} centenas de millar = {{A1}} centenas
{{Q2}} decenas de millar = {{A2}} millares
{{Q3}} decenas = {{A3}} millares</t>
  </si>
  <si>
    <t xml:space="preserve">{{Q1}}: Mín = 1; Máx = 9999; Incremento = 1
{{Q2}}: Mín = 1; Máx = 99; Incremento = 1
{{Q3}}: Mín = 100000; Máx = 9999000; Incremento = 1000</t>
  </si>
  <si>
    <t xml:space="preserve">A1 = {{Q1}}*1000
A2 = {{Q1}}*10
A3 = {{Q1}}/100</t>
  </si>
  <si>
    <t xml:space="preserve">&lt;p&gt;Las equivalencias en el sistema de numeración decimal son estas:&lt;/p&gt;
Imagen: M5-NyO-1c-1
-En A1
&lt;p&gt;{{Q1}} centenas de millar = {{Q1}} × 1 000 = {{A1}} centenas&lt;/p&gt;
-En A2
&lt;p&gt;{{Q2}} decenas de millar = {{Q2}} × 10 = {{A2}} millares&lt;/p&gt;
-En A3
&lt;p&gt;{{Q3}} decenas = {{Q3}} : 100 = {{A3}} millares&lt;/p&gt;</t>
  </si>
  <si>
    <t xml:space="preserve">{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</si>
  <si>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 xml:space="preserve">M5-NyO-1d</t>
  </si>
  <si>
    <t xml:space="preserve">Descompone números naturales de forma aditiva y de forma aditivo-multiplicativa atendiendo al valor posicional de las cifras (números de entre 7 y 9 cifras)</t>
  </si>
  <si>
    <t xml:space="preserve">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</si>
  <si>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 xml:space="preserve">Q1-Q9: Mín = 1; Máx = 9; Incremento = 1</t>
  </si>
  <si>
    <t xml:space="preserve">Un número se puede descomponer como la suma de sus cifras seguidas de ceros.</t>
  </si>
  <si>
    <t xml:space="preserve">&lt;p&gt;Un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</si>
  <si>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 xml:space="preserve">{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</si>
  <si>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 xml:space="preserve">Utiliza la primera descomposición de modelo para calcular la siguiente. 
123 = 1 × 100 + 2 × 10 + 3
{{Q1}}0{{Q2}} {{Q3}}00 0{{Q4}}0 = {{A11}} × {{A1}} + {{A12}} × {{A2}} + {{A13}} × {{A3}} + {{A14}} × {{A4}}</t>
  </si>
  <si>
    <t xml:space="preserve">Compón la siguiente descomposición en un número natural.
{{Q1}} × 1 000 000 + {{Q2}} × 100 000 + {{Q3}} × 10 000 + {{Q4}} × 1000 + {{Q5}} × 100 = {{A1}}</t>
  </si>
  <si>
    <t xml:space="preserve">Q1-Q4: Mín: 1; Máx: 9; Incremento: 1</t>
  </si>
  <si>
    <t xml:space="preserve">A1 = 100000000
A2 = 1000000
A3 = 100000
A4 = 10
A11 = Q1
A12 = Q2
A13 = Q3
A14 = Q4</t>
  </si>
  <si>
    <t xml:space="preserve">&lt;p&gt;Un número se puede descomponer como la suma de sus cifras seguidas de ceros.&lt;/p&gt;
Tabla:
CMM, DMM, UMM, CM, DM, M, C, D, U
{{Q1}}, 0, 0, 0, 0, 0, 0, 0, 0
{{Q2}}, 0, 0, 0, 0, 0, 0
{{Q3}}, 0, 0, 0, 0, 0
{{Q4}}, 0</t>
  </si>
  <si>
    <t xml:space="preserve">{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</si>
  <si>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xml:space="preserve">Utiliza la primera descomposición de modelo para calcular la siguiente. 
123 = 1 × 100 + 2 × 10 + 3
{{Q1}}{{Q2}}0 0{{Q3}}0 00{{Q4}} = {{A11}} × {{A1}} + {{A12}} × {{A2}} + {{A13}} × {{A3}} + {{A14}} × {{A4}}</t>
  </si>
  <si>
    <t xml:space="preserve">A1 = 100000000
A2 = 10000000
A3 = 10000
A4 = 1
A11 = Q1
A12 = Q2
A13 = Q3
A14 = Q4</t>
  </si>
  <si>
    <t xml:space="preserve">&lt;p&gt;Un número se puede descomponer como la suma de sus cifras seguidas de ceros.&lt;/p&gt;</t>
  </si>
  <si>
    <t xml:space="preserve">{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</si>
  <si>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 xml:space="preserve">Utiliza la primera descomposición de modelo para calcular la siguiente. 
123 = 1 × 100 + 2 × 10 + 3
{{Q1}}0 {{Q2}}0{{Q3}} {{Q4}}00 = {{A11}} × {{A1}} + {{A12}} × {{A2}} + {{A13}} × {{A3}} + {{A14}} × {{A4}}</t>
  </si>
  <si>
    <t xml:space="preserve">Q1-Q5: Mín: 1; Máx: 9; Incremento: 1</t>
  </si>
  <si>
    <t xml:space="preserve">A1 = 10000000
A2 = 100000
A3 = 1000
A4 = 100
A11 = Q1
A12 = Q2
A13 = Q3
A14 = Q4</t>
  </si>
  <si>
    <t xml:space="preserve">{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</si>
  <si>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 xml:space="preserve">La ONU ha enviado {{Q1}} × 10 000 + {{Q2}} × 1 000 + {{Q3}} × 100 + {{Q4}} × 10 trabajadores humanitarios a países en vías de desarrollo el último mes. Escribe esta cantidad en forma de número natural.
La ONU ha enviado {{A1}} trabajadores humanitarios.</t>
  </si>
  <si>
    <t xml:space="preserve">A1 = {{Q1}}*10000+{{Q2}}*1000+{{Q3}}*100+{{Q4}}*10</t>
  </si>
  <si>
    <t xml:space="preserve">&lt;p&gt;El número de trabajadores humanitarios se puede descomponer como la suma de sus cifras seguidas de ceros.&lt;/p&gt;
Esperamos a que se monte el json de M5-NyO-1d-E-1</t>
  </si>
  <si>
    <t xml:space="preserve">{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</si>
  <si>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En su primer mes tras su salida al mercado, una consola ha vendido {{Q1}} × 10 000 + {{Q2}} × 1 000 + {{Q3}} × 100 + {{Q4}} × 10 unidades. Escribe esta cantidad como un número natural.
Se han vendido {{A1}} consolas en el primer mes.</t>
  </si>
  <si>
    <t xml:space="preserve">&lt;p&gt;El número de consolas se puede descomponer como la suma de sus cifras seguidas de ceros.&lt;/p&gt;
Esperamos a que se monte el json de M5-NyO-1d-E-1</t>
  </si>
  <si>
    <t xml:space="preserve">{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</si>
  <si>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Un helicóptero ha volado a una altura media de {Q1}} × 1 000 + {{Q2}} × 100 + {{Q3}} × 10 + {{Q4}} m durante su última ronda de vigilancia. Expresa esta cantidad como un número natural.
El helicóptero ha volado a {{A1}} m.</t>
  </si>
  <si>
    <t xml:space="preserve">A1 = {{Q1}}*1000+{{Q2}}*100+{{Q3}}*10+{{Q4}}</t>
  </si>
  <si>
    <t xml:space="preserve">&lt;p&gt;La altura media de vuelo se puede descomponer como la suma de sus cifras seguidas de ceros.&lt;/p&gt;
Esperamos a que se monte el json de M5-NyO-1d-E-1</t>
  </si>
  <si>
    <t xml:space="preserve">{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</si>
  <si>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 xml:space="preserve">Un equipo de paleontología ha descubierto una cueva que llevaba sellada {{Q1}} × 10 000 + {{Q2}} × 1 000 + {{Q3}} × 100 + {{Q4}} × 10 años. Expresa esta cantidad como un número natural.
La cueva ha estado sellada {{A1}} años.</t>
  </si>
  <si>
    <t xml:space="preserve">Q1: Mín: 1; Máx: 3; Incremento: 1
Q2-Q4: Mín: 1; Máx: 9; Incremento: 1</t>
  </si>
  <si>
    <t xml:space="preserve">&lt;p&gt;El número de años que llevaba la cueva sellada se puede descomponer como la suma de sus cifras seguidas de ceros.&lt;/p&gt;
Esperamos a que se monte el json de M5-NyO-1d-E-1</t>
  </si>
  <si>
    <t xml:space="preserve">{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</si>
  <si>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La finca de Antonio ha producido este año {{Q1}} × 10 000 + {{Q2}} × 1 000 + {{Q3}} × 100 + {{Q4}} kg de patatas. Expresa esta cantidad como un número natural.
La cosecha de Antonio ha sido de {{A1}} kg de patatas.</t>
  </si>
  <si>
    <t xml:space="preserve">A1 = {{Q1}}*10000+{{Q2}}*1000+{{Q3}}*100+{{Q4}}</t>
  </si>
  <si>
    <t xml:space="preserve">&lt;p&gt;Los kilogramos de patatas cosechados se pueden descomponer como la suma de sus cifras seguidas de ceros.&lt;/p&gt;</t>
  </si>
  <si>
    <t xml:space="preserve">{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</si>
  <si>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 xml:space="preserve">M5-NyO-1e</t>
  </si>
  <si>
    <t xml:space="preserve">Construye series numéricas, ascendentes y descendentes (de cadencia 2, 10, 50 y 100 a partir de cualquier número de 2 y 3 cifras)</t>
  </si>
  <si>
    <t xml:space="preserve">Arrastra los números necesarios para completar esta serie numérica.
{{A1}}, {{A2}}, {{T1}}, {{Q1}}, {{T2}}, {{A3}}, {{A4}}</t>
  </si>
  <si>
    <t xml:space="preserve">Q1: Mín = 301; Máx = 600; Incremento = 1
Q2: 2, 10, 50, 100</t>
  </si>
  <si>
    <t xml:space="preserve">T1 = {{Q1}}-{{Q2}}
T2 = {{Q1}}+{{Q2}}
A1 = {{Q1}}-3*{{Q2}}
A2 = {{Q1}}-2*{{Q2}}
A3 = {{Q1}}+2*{{Q2}}
A4 = {{Q1}}+3*{{Q2}}
Distractores:
A5 = {{Q1}}-3*{{Q2}}/2
A6 = {{Q1}}+3*{{Q2}}/2
A7 = {{Q1}} + {{Q2}}/2
A8 = {{Q1}} - {{Q2}}/2</t>
  </si>
  <si>
    <t xml:space="preserve">Resta {{T1}} a {{Q1}} para encontrar el patrón de la serie.</t>
  </si>
  <si>
    <t xml:space="preserve">&lt;p&gt;Busca el patrón de la serie:&lt;/p&gt;&lt;p&gt;{{Q1}} − {{T1}} = {{Q2}}&lt;/p&gt;&lt;p&gt;{{T2}} − {{Q1}} = {{Q2}}&lt;/p&gt;&lt;p&gt;Es decir, los números están separados entre sí por {{Q2}} unidades.&lt;/p&gt;
Sin TE individual</t>
  </si>
  <si>
    <t xml:space="preserve">{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</si>
  <si>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 xml:space="preserve">Completa la siguiente serie numérica.
{{A1}}, {{A2}}, {{T1}}, {{Q1}}, {{T2}}, {{A3}}, {{A4}}</t>
  </si>
  <si>
    <t xml:space="preserve">T1 = {{Q1}}-{{Q2}}
T2 = {{Q1}}+{{Q2}}
A1 = {{Q1}}-3*{{Q2}}
A2 = {{Q1}}-2*{{Q2}}
A3 = {{Q1}}+2*{{Q2}}
A4 = {{Q1}}+3*{{Q2}}</t>
  </si>
  <si>
    <t xml:space="preserve">{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</si>
  <si>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 xml:space="preserve">M5-NyO-2a</t>
  </si>
  <si>
    <t xml:space="preserve">Ordena números naturales por comparación (números de entre 7 y 9 cifras)</t>
  </si>
  <si>
    <t xml:space="preserve">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</si>
  <si>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</si>
  <si>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</si>
  <si>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 xml:space="preserve">El símbolo &gt; significa &lt;i&gt;mayor que&lt;/i&gt; y el símbolo &lt;, &lt;i&gt;menor que.&lt;/i&gt;</t>
  </si>
  <si>
    <t xml:space="preserve">&lt;p&gt;Un número es mayor que otro (&gt;) cuando sus cifras de izquierda a derecha son más altas. En cambio, es menor que otro (&lt;) cuando sus cifras son más bajas.&lt;/p&gt;</t>
  </si>
  <si>
    <t xml:space="preserve">{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</si>
  <si>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 xml:space="preserve">Ordena de mayor a menor los siguientes números.
{{Q1}}
{{Q2}}
{{Q3}}
{{Q4}}</t>
  </si>
  <si>
    <t xml:space="preserve">Q1-Q4: Mín = 1000000; Máx = 2999999; Step = 1
Q1-Q4 diferentes</t>
  </si>
  <si>
    <t xml:space="preserve">Si dos números tienen el mismo número de cifras, hay que comparar las cifras empezando desde la izquierda. Si uno de los dos tiene más cifras que el otro, entonces ese es el mayor.</t>
  </si>
  <si>
    <t xml:space="preserve">&lt;p&gt;Si dos números tienen el mismo número de cifras, hay que comparar las cifras empezando desde la izquierda. Si uno de los dos tiene más cifras que el otro, entonces ese es el mayor.&lt;/p&gt;
(Sin TE particular)</t>
  </si>
  <si>
    <t xml:space="preserve">{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</si>
  <si>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xml:space="preserve">En esta tabla se representan los países candidatos como sede para un campeonato mundial. Dado que se prefiere el país con menor población, ¿cuál será el elegido?
[TABLA]</t>
  </si>
  <si>
    <t xml:space="preserve">País / Habitantes
Albania / 3 230 068*
Armenia / 3 262 000*
Croacia / 4 647 460
Eslovenia / 2 012 917*
Lituania / 3 401 138
Moldavia / 3 834 547
Noruega / 4 930 116</t>
  </si>
  <si>
    <t xml:space="preserve">1 correcta y 2 incorrectas</t>
  </si>
  <si>
    <t xml:space="preserve">{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</si>
  <si>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 xml:space="preserve">Esta tabla recoge el precio de las casas más caras por ciudad del año pasado. Elige la ciudad en la que se vendió la más cara de entre las opciones.
[TABLA]</t>
  </si>
  <si>
    <t xml:space="preserve">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</si>
  <si>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 xml:space="preserve">{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</si>
  <si>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xml:space="preserve">Sofía ha apuntado en una lista como esta la altura en milímetros de las montañas más altas de la Tierra. Elige la montaña más alta.
[TABLA]</t>
  </si>
  <si>
    <t xml:space="preserve">Montaña / Altura en mm
Cho Oyu / 8 188 000
Dhaulagiri / 8 167 000
K2 / 8 611 000*
Kanchenjunga / 8 586 000*
Lhotse I / 8 516 000
Makalu / 8 481 000
Monte Everest / 8 848 000*</t>
  </si>
  <si>
    <t xml:space="preserve">{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</si>
  <si>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xml:space="preserve">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</si>
  <si>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</si>
  <si>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 xml:space="preserve">{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</si>
  <si>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xml:space="preserve">En esta tabla se muestra la distancia que separa al Sol de algunos planetas del sistema solar. Elige el planeta más cercano al Sol.
[TABLA]</t>
  </si>
  <si>
    <t xml:space="preserve">Planeta / Distancia en km
Júpiter / 778 330 000
Marte / 227 940 000
Mercurio / 57 910 000*
Tierra / 146 600 000*
Venus / 108 200 000*
Urano / 2 870 000 000</t>
  </si>
  <si>
    <t xml:space="preserve">{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</si>
  <si>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 xml:space="preserve">M5-NyO-2b</t>
  </si>
  <si>
    <t xml:space="preserve">Ordena números naturales por representación en la recta numérica (números de 4 cifras)</t>
  </si>
  <si>
    <t xml:space="preserve">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</si>
  <si>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 xml:space="preserve">Q1: Mín = 1000; Máx = 9000; Incremento = 1</t>
  </si>
  <si>
    <t xml:space="preserve">T1 = {{Q1}}+1
T2 = {{Q1}}+2
T3 = {{Q1}}+3
T4 = {{Q1}}+4
T5 = {{Q1}}+5
T6 = {{Q1}}+6
T7 = {{Q1}}+7
A1 = {{Q1}}
A2 = {{T1}}
A3 = {{T2}}
A4 = {{T4}}
A5 = {{T5}}
A6 = {{T6}}
A7 = {{T7}}</t>
  </si>
  <si>
    <t xml:space="preserve">En la recta numérica, los números menores se situán a la izquierda y los mayores, a la derecha.</t>
  </si>
  <si>
    <t xml:space="preserve">&lt;p&gt;En la recta numérica, los números menores se situán a la izquierda y los mayores, a la derecha. En este caso, {{Q1}}, {{T1}} y {{T2}} son menores que {{T3}} porque están a su izquierda.&lt;/p&gt;
Sin TE particular.</t>
  </si>
  <si>
    <t xml:space="preserve">{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</si>
  <si>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 xml:space="preserve">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</si>
  <si>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{{T3}}
A1 = {{T4}}
A2 = {{T5}}
A3 = {{T6}}
A3} = {{T7}}</t>
  </si>
  <si>
    <t xml:space="preserve">&lt;p&gt;En la recta numérica, los números menores se situán a la izquierda y los mayores, a la derecha. En este caso, {{Q1}} y {{T1}} son menores que {{T2}} porque están a su izquierda.&lt;/p&gt;
Sin TE particular.</t>
  </si>
  <si>
    <t xml:space="preserve">{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</si>
  <si>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</si>
  <si>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{{T3}}
A2 = {{T5}}
A3 = {{T6}}
A3 = {{T7}}</t>
  </si>
  <si>
    <t xml:space="preserve">&lt;p&gt;En la recta numérica, los números menores se situán a la izquierda y los mayores, a la derecha. En este caso, {{T5}}, {{T6}} y {{T7}} son mayores que {{T4}} porque están a su derecha.&lt;/p&gt;
Sin TE particular.</t>
  </si>
  <si>
    <t xml:space="preserve">{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</si>
  <si>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</si>
  <si>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{{T4}}
A2 = {{T5}}
A3 = {{T6}}
A3 = {{T7}}</t>
  </si>
  <si>
    <t xml:space="preserve">&lt;p&gt;En la recta numérica, los números menores se situán a la izquierda y los mayores, a la derecha. En este caso, {{T4}}, {{T5}}, {{T6}} y {{T7}} son mayores que {{T3}} porque están a su derecha.&lt;/p&gt;
Sin TE particular.</t>
  </si>
  <si>
    <t xml:space="preserve">{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</si>
  <si>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M5-NyO-3a</t>
  </si>
  <si>
    <t xml:space="preserve">Utiliza los números ordinales menores de cincuenta en contextos reales </t>
  </si>
  <si>
    <t xml:space="preserve">Une los siguientes números ordinales con su forma escrita.
{{Q1}}.º   {{A1}}
{{Q2}}.º   {{A2}}
{{Q3}}.º   {{A3}}</t>
  </si>
  <si>
    <t xml:space="preserve">Q1: Mín = 1; Máx = 30; Incremento = 1
Q2: Mín = 1; Máx = 30; Incremento = 1
Q3: Mín = 1; Máx = 30; Incremento = 1</t>
  </si>
  <si>
    <t xml:space="preserve">A1 = Lemonlib.numToOrdinal({{Q1}}, 'es')
A2 = Lemonlib.numToOrdinal({{Q2}}, 'es')
A3 = Lemonlib.numToOrdinal({{Q3}}, 'es')</t>
  </si>
  <si>
    <t xml:space="preserve">Los números ordinales se escriben de esta manera: primero (1.º), segundo (2.º), tercero (3.º)...</t>
  </si>
  <si>
    <t xml:space="preserve">&lt;p&gt;Los números ordinales se escriben de esta manera: primero (1.º), segundo (2.º), tercero (3.º)...&lt;/p&gt;
Sin TE particular.</t>
  </si>
  <si>
    <t xml:space="preserve">{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</si>
  <si>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 xml:space="preserve">Escribe cómo se lee el siguiente número ordinal.
{{Q1}}.º se lee {{A1}}.</t>
  </si>
  <si>
    <t xml:space="preserve">Q1: Mín = 1; Máx = 30; Incremento = 1</t>
  </si>
  <si>
    <t xml:space="preserve">A1 = Lemonlib.numToOrdinal({{Q1}}, 'es')</t>
  </si>
  <si>
    <t xml:space="preserve">{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</si>
  <si>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 xml:space="preserve">En la torre de pisos en la que vive Gisella ha habido un fallo eléctrico que ha dejado sin luz a varios pisos consecutivos, entre ellos el de Gisella. Si ella vive en el {{Q1}}.º, ¿cuál es el siguiente sin suministro? Escríbelo como se lee.
El siguiente piso es el {{A1}}.</t>
  </si>
  <si>
    <t xml:space="preserve">Q1: Mín = 5; Máx = 20; Incremento = 1</t>
  </si>
  <si>
    <t xml:space="preserve">A1 = Lemonlib.numToOrdinal({{Q1}}+1, 'es')</t>
  </si>
  <si>
    <t xml:space="preserve">&lt;p&gt;Los números ordinales se escriben de esta manera: primero (1.º), segundo (2.º), tercero (3.º)..., {{T1}} ({{Q1}}.º), {{A1}} ({{T3}}.º), {{T2}} ({{T4}}.º)...&lt;/p&gt;
Sin TE particular.</t>
  </si>
  <si>
    <t xml:space="preserve">T1 = Lemonlib.numToOrdinal({{Q1}}, 'es')
T2 = Lemonlib.numToOrdinal({{Q1}}+2, 'es')
T3 = {{Q1}}+1
T4 = {{Q1}}+2</t>
  </si>
  <si>
    <t xml:space="preserve">{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</si>
  <si>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 xml:space="preserve">Fernando ha participado en una maratón y ha quedado el {{Q1}}.º. Escribe cómo se lee este número.
Fernando ha quedado el {{A1}}.</t>
  </si>
  <si>
    <t xml:space="preserve">Q1: Mín = 10; Máx = 50; Incremento = 1</t>
  </si>
  <si>
    <t xml:space="preserve">&lt;p&gt;Los números ordinales se escriben de esta manera: primero (1.º), segundo (2.º), tercero (3.º)..., {{T1}} ({{T3}}.º), {{A1}} ({{Q1}}.º), {{T2}} ({{T4}}.º)...&lt;/p&gt;
Sin TE particular.</t>
  </si>
  <si>
    <t xml:space="preserve">T1 = Lemonlib.numToOrdinal({{Q1}}-1, 'es')
T2 = Lemonlib.numToOrdinal({{Q1}}+1, 'es')
T3 = {{Q1}}-1
T4 = {{Q1}}+1</t>
  </si>
  <si>
    <t xml:space="preserve">{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</si>
  <si>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El tío de Clara está en la {{Q1}}.ª posición de la cola del cine. Escribe este número como se lee.
El tío de Clara es el {{A1}} en la cola.</t>
  </si>
  <si>
    <t xml:space="preserve">Q1: Mín = 10; Máx = 30; Incremento = 1</t>
  </si>
  <si>
    <t xml:space="preserve">{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</si>
  <si>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En un concurso de matemáticas, Luis ha quedado el {{Q1}}.º y su amiga Miranda un puesto por debajo. Escribe cómo se lee la posición de Miranda.
Miranda ha quedado en el {{A2}} puesto.</t>
  </si>
  <si>
    <t xml:space="preserve">{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</si>
  <si>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 xml:space="preserve">En un juego de piezas de construcción, Anabel necesita una rueda para el {{Q1}}.º paso del manual de instrucciones. Escribe este número como se lee.
Se necesita una rueda para el {{A1}} paso.</t>
  </si>
  <si>
    <t xml:space="preserve">{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</si>
  <si>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M5-NyO-4a</t>
  </si>
  <si>
    <t xml:space="preserve">Aproxima números naturales a las decenas, centenas o millares (números de 5 cifras enteras)</t>
  </si>
  <si>
    <t xml:space="preserve">Haz clic en la decena más próxima al número {{T1}}.
A1*
A2
A3</t>
  </si>
  <si>
    <t xml:space="preserve">Escoge a qué decena se aproxima el número 127.
130*
140
120</t>
  </si>
  <si>
    <t xml:space="preserve">Q1: Mín = 10; Máx = 999; Incremento = 1
Q2: 2, 3, 4, 6, 7, 8</t>
  </si>
  <si>
    <t xml:space="preserve">T1 = {{Q1}}*10+{{Q2}}
A1 = Lemonlib.round(({{Q1}}*10+{{Q2}})/10)*10
A2 = Lemonlib.round(({{Q1}}*10+{{Q2}})/10)*10 + 10
A3 = Lemonlib.round(({{Q1}}*10+{{Q2}})/10)*10 - 10</t>
  </si>
  <si>
    <t xml:space="preserve">Para aproximar un número a las decenas, hay que buscar entre qué dos decenas se encuentra y elegir la más cercana.</t>
  </si>
  <si>
    <t xml:space="preserve">&lt;p&gt;Para aproximar {{T1}} a las decenas, se busca entre qué dos decenas se encuentra, es decir, entre {{T2}} y {{T3}}.&lt;/p&gt;&lt;p&gt;A continuación, se comprueba a qué decena está más próxima. Como {{T1}} está a {{T4}} unidades de {{T2}} y a {{T5}} unidades de {{T3}}, la respuesta es {{A1}}.&lt;/p&gt;</t>
  </si>
  <si>
    <t xml:space="preserve">T2 = math.floor({{T1}}/10)*10
T3 = math.ceil({{T1}}/10)*10
T4 = {{T1}}-{{T2}}
T5 = {{T3}}-{{T1}}</t>
  </si>
  <si>
    <t xml:space="preserve">{"id":"M5-NyO-4a-I-1","stimulus":"&lt;p&gt;Clique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</si>
  <si>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 xml:space="preserve">Haz clic en la centena más próxima al número {{T1}}.
A1*
A2
A3</t>
  </si>
  <si>
    <t xml:space="preserve">Q1: Mín = 10; Máx = 999; Incremento = 1
Q2: Mín = 2; Máx = 8; Incremento = 1</t>
  </si>
  <si>
    <t xml:space="preserve">T1 = {{Q1}}*10+{{Q2}}
A1 = Lemonlib.round({{T1}}/100)*100
A2 = Lemonlib.round({{T1}}/100)*100 + 100
A3 = Lemonlib.round({{T1}}/100)*100 - 100</t>
  </si>
  <si>
    <t xml:space="preserve">Para aproximar un número a las centenas, hay que buscar entre qué dos centenas se encuentra y elegir la más cercana.</t>
  </si>
  <si>
    <t xml:space="preserve">&lt;p&gt;Para aproximar {{T1}} a las centenas, se busca entre qué dos centenas se encuentra, es decir, entre {{T2}} y {{T3}}.&lt;/p&gt;&lt;p&gt;A continuación, se comprueba a qué centena está más próxima. Como {{T1}} está a {{T4}} unidades de {{T2}} y a {{T5}} unidades de {{T3}}, la respuesta es {{A1}}.&lt;/p&gt;</t>
  </si>
  <si>
    <t xml:space="preserve">T2 = math.floor({{T1}}/100)*100
T3 = math.ceil({{T1}}/100)*100
T4 = {{T1}}-{{T2}}
T5 = {{T3}}-{{T1}}</t>
  </si>
  <si>
    <t xml:space="preserve">{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</si>
  <si>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xml:space="preserve">Haz clic en la unidad de millar más próxima al número {{T1}}.
A1*
A2
A3</t>
  </si>
  <si>
    <t xml:space="preserve">Q1: Mín = 60; Máx = 999; Incremento = 1
Q2: Mín = 2; Máx = 8; Incremento = 1</t>
  </si>
  <si>
    <t xml:space="preserve">T1 = {{Q1}}*10+{{Q2}}
A1 = Lemonlib.round(({{Q1}}*10+{{Q2}})/1000)*1000
A2 = Lemonlib.round(({{Q1}}*10+{{Q2}})/1000)*1000 + 1000
A3 = Lemonlib.round(({{Q1}}*10+{{Q2}})/1000)*1000 - 1000</t>
  </si>
  <si>
    <t xml:space="preserve">Para aproximar un número a las unidades de millar, hay que buscar entre qué dos unidades de millar se encuentra y elegir la más cercana.</t>
  </si>
  <si>
    <t xml:space="preserve">&lt;p&gt;Para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</si>
  <si>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 xml:space="preserve">T2 = math.floor({{T1}}/1000)*1000
T3 = math.ceil({{T1}}/1000)*1000
T4 = {{T1}}-{{T2}}
T5 = {{T3}}-{{T1}}</t>
  </si>
  <si>
    <t xml:space="preserve">{"id":"M5-NyO-4a-I-3","stimulus":"&lt;p&gt;Clique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</si>
  <si>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 xml:space="preserve">Escribe la decena más próxima al número {{T1}}.
La decena más próxima a {{T1}} es {{A1}}.</t>
  </si>
  <si>
    <t xml:space="preserve">T1 = {{Q1}}*10+{{Q2}}
A1 = Lemonlib.round({{T1}}/10)*10</t>
  </si>
  <si>
    <t xml:space="preserve">{"id":"M5-NyO-4a-E-1","stimulus":"&lt;p&gt;Escreva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</si>
  <si>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 xml:space="preserve">Escribe la centena más próxima al número {{T1}}. 
La centena más próxima a {{T1}} es {{A1}}.</t>
  </si>
  <si>
    <t xml:space="preserve">T1 = {{Q1}}*10+{{Q2}}
A1 = Lemonlib.round({{T1}}/100)*100</t>
  </si>
  <si>
    <t xml:space="preserve">{"id":"M5-NyO-4a-E-2","stimulus":"&lt;p&gt;Escreva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</si>
  <si>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 xml:space="preserve">Escribe la unidad de millar más próxima al número {{T1}}.
La unidad de millar más próxima a {{T1}} es {{A1}}.</t>
  </si>
  <si>
    <t xml:space="preserve">T1 = {{Q1}}*10+{{Q2}}
A1 = Lemonlib.round({{T1}}/1000)*1000</t>
  </si>
  <si>
    <t xml:space="preserve">&lt;p&gt;Para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</si>
  <si>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 xml:space="preserve">{"id":"M5-NyO-4a-E-3","stimulus":"&lt;p&gt;Escreva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</si>
  <si>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 xml:space="preserve">Una de las atracciones turísticas en Turquía son los viajes en globo aerostático, que suelen volar a una altura de &lt;span class=\"no-break\"&gt;{{T1}} m.&lt;/span&gt; Aproxima esta altura a las centenas.
La centena más próxima es {{A1}}.</t>
  </si>
  <si>
    <t xml:space="preserve">Una de las atracciones turísticas en  Turquía son los viajes en globo aerostático. Uno de los globos se ve a 1 450 metros de altura. Aproxima esta distancia a las centenas.
En número más próximo es ...</t>
  </si>
  <si>
    <t xml:space="preserve">Q1: Mín = 100; Máx = 200; Incremento = 1
Q2: Mín = 2; Máx = 8; Incremento = 1</t>
  </si>
  <si>
    <t xml:space="preserve">Sin aproximar, ¿a qué altura vuelan los globos aerostéticos?
Vuelan a {{A1}} m de altura.
(Cloze math)
A1 = {{Q1}}*10+{{Q2}}</t>
  </si>
  <si>
    <t xml:space="preserve">¿Qué pide el enunciado?
Aproximar la altura de los globos aerostáticos a las decenas.
Aproximar la altura de los globos aerostáticos a las centenas.*
Aproximar la altura de los globos aerostáticos a las unidades de millar.
(single choice)</t>
  </si>
  <si>
    <t xml:space="preserve">Completa el siguiente texto.
Para aproximar un número a las centenas, hay que buscar entre qué dos [centenas*/decenas/unidades de millar] se encuentra y elegir [la más cercana*/la más lejana].
(Drop down)</t>
  </si>
  <si>
    <t xml:space="preserve">{{T1}} está entre {{T2}} y {{T3}}. ¿Cuántas unidades lo separan de cada centena?
{{T1}} está a {{A1}} unidades de {{T2}}.
{{T1}} está a {{A2}} unidades de {{T3}}.
(cloze math)
T1 = {{Q1}}*10+{{Q2}}
T2 = math.floor({{T1}}/100)*100
T3 = math.ceil({{T1}}/100)*100
A1 = {{T1}}-{{T2}}
A2 = {{T3}}-{{T1}}</t>
  </si>
  <si>
    <t xml:space="preserve">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</si>
  <si>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 xml:space="preserve">{"id":"M5-NyO-4a-A-1","seed":{"parameters":[{"name":"Q1","label":null,"min":100,"max":200,"step":1},{"name":"Q2","label":null,"min":2,"max":8,"step":1}],"uniques":true},"scaffolding":[{"id":"step-0","stimulus":"&lt;p&gt;Uma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</si>
  <si>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xml:space="preserve">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</si>
  <si>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</si>
  <si>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 xml:space="preserve">Q1: Mín = 10; Máx = 90; Incremento = 1
Q2: 2, 3, 4, 6, 7, 8</t>
  </si>
  <si>
    <t xml:space="preserve">Sin aproximar, ¿cuántas estrellas ha conseguido Alba?
Ha conseguido {{A1}} estrellas.
(Cloze math)
A1 = {{Q1}}*10+{{Q2}}</t>
  </si>
  <si>
    <t xml:space="preserve">¿Qué pide el enunciado?
Aproximar el número de estrellas a las decenas.*
Aproximar el número de estrellas a las centenas.
Aproximar el número de estrellas a las unidades de millar.
(single choice)</t>
  </si>
  <si>
    <t xml:space="preserve">Completa el siguiente texto.
Para aproximar un número a las decenas, hay que buscar entre qué dos [centenas/decenas*/unidades de millar] se encuentra y elegir [la más cercana*/la más lejana].
(Drop down)</t>
  </si>
  <si>
    <t xml:space="preserve">{{T1}} está entre {{T2}} y {{T3}}. ¿Cuántas unidades lo separan de cada decena?
{{T1}} está a {{A1}} unidades de {{T2}}.
{{T1}} está a {{A2}} unidades de {{T3}}.
(cloze math)
T1 = {{Q1}}*10+{{Q2}}
T2 = math.floor({{T1}}/10)*10
T3 = math.ceil({{T1}}/10)*10
A1 = {{T1}}-{{T2}}
A2 = {{T3}}-{{T1}}</t>
  </si>
  <si>
    <t xml:space="preserve">Sabiendo que {{T1}} está a {{T4}} unidades de {{T2}} y a {{T5}} unidades de {{T3}}, completa el siguiente texto.
La decena más próxima de las {{T1}} estrellas de Alba es {{A1}}.
(cloze math)
T1 = {{Q1}}*10+{{Q2}}
T2 = math.floor({{T1}}/10)*10
T3 = math.ceil({{T1}}/10)*10
T4 = {{T1}}-{{T2}}
T5 = {{T3}}-{{T1}}
A1 = Lemonlib.round({{T1}}/10)*10</t>
  </si>
  <si>
    <t xml:space="preserve">{"id":"M5-NyO-4a-A-2","seed":{"parameters":[{"name":"Q1","label":null,"min":10,"max":90,"step":1},{"name":"Q2","list":[1,2,3,4,6,7,8,9]}],"uniques":true},"scaffolding":[{"id":"step-0","stimulus":"&lt;p&gt;Em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</si>
  <si>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xml:space="preserve">Un &lt;i&gt;influencer&lt;/i&gt; tiene {{T1}} seguidores en su red social. Aproxima esta cantidad a las unidades de millar.
La unidad de millar más próxima es {{A1}}.</t>
  </si>
  <si>
    <t xml:space="preserve">Un influencer tiene 85 429 seguidores. Aproxima este dato a los millares
El número más próximo es ...</t>
  </si>
  <si>
    <t xml:space="preserve">Q1: Mín = 1000; Máx = 9999; Incremento = 1
Q2: Mín = 2; Máx = 8; Incremento = 1</t>
  </si>
  <si>
    <t xml:space="preserve">Sin aproximar, ¿cuántos seguidores tiene la &lt;i&gt;influencer&lt;/i&gt;?
Tiene {{A1}} seguidores.
(Cloze math)
A1 = {{Q1}}*10+{{Q2}}</t>
  </si>
  <si>
    <t xml:space="preserve">¿Qué pide el enunciado?
Aproximar el número de seguidores a las decenas.
Aproximar el número de seguidores a las centenas.
Aproximar el número de seguidores a las unidades de millar.*
(single choice)</t>
  </si>
  <si>
    <t xml:space="preserve">Completa el siguiente texto.
Para aproximar un número a las unidades de millar, hay que buscar entre qué dos [centenas/decenas/unidades de millar*] se encuentra y elegir [la más cercana*/la más lejana].
(Drop down)</t>
  </si>
  <si>
    <t xml:space="preserve">{{T1}} está entre {{T2}} y {{T3}}. ¿Cuántas unidades lo separan de cada millar?
{{T1}} está a {{A1}} unidades de {{T2}}.
{{T1}} está a {{A2}} unidades de {{T3}}.
(cloze math)
T1 = {{Q1}}*10+{{Q2}}
T2 = math.floor({{T1}}/1000)*1000
T3 = math.ceil({{T1}}/1000)*1000
A1 = {{T1}}-{{T2}}
A2 = {{T3}}-{{T1}}</t>
  </si>
  <si>
    <t xml:space="preserve">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</si>
  <si>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 xml:space="preserve">{"id":"M5-NyO-4a-A-3","seed":{"parameters":[{"name":"Q1","label":null,"min":1000,"max":9999,"step":1},{"name":"Q2","label":null,"min":2,"max":8,"step":1}],"uniques":true},"scaffolding":[{"id":"step-0","stimulus":"&lt;p&gt;Um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</si>
  <si>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 xml:space="preserve">José ha visitado un museo antropológico que se encuentra a &lt;span class=\"no-break\"&gt;{{Q1}} km&lt;/span&gt; de su ciudad. Aproxima esta distancia a las decenas.
La decena más próxima es {{A1}}.</t>
  </si>
  <si>
    <t xml:space="preserve">José visita un museo que se encuentra a 538 kilómetros de la ciudad. 
Aproxima esta distancia a las decenas.
El número más próximo es ...</t>
  </si>
  <si>
    <t xml:space="preserve">Q1: Mín = 10; Máx = 50; Incremento = 1
Q2: 2, 3, 4, 6, 7, 8</t>
  </si>
  <si>
    <t xml:space="preserve">Sin aproximar, ¿a qué distancia está el museo arqueológico?
El museo está a {{A1}} km.
(Cloze math)
A1 = {{Q1}}*10+{{Q2}}</t>
  </si>
  <si>
    <t xml:space="preserve">¿Qué pide el enunciado?
Aproximar la distancia al museo a las decenas.*
Aproximar la distancia al museo a las centenas.
Aproximar la distancia al museo a las unidades de millar.
(single choice)</t>
  </si>
  <si>
    <t xml:space="preserve">Sabiendo que {{T1}} está a {{T4}} unidades de {{T2}} y a {{T5}} unidades de {{T3}}, completa el siguiente texto.
La decena más próxima de los {{T1}} km a los que se encuentra el museo es {{A1}}.
(cloze math)
T1 = {{Q1}}*10+{{Q2}}
T2 = math.floor({{T1}}/10)*10
T3 = math.ceil({{T1}}/10)*10
T4 = {{T1}}-{{T2}}
T5 = {{T3}}-{{T1}}
A1 = Lemonlib.round({{T1}}/10)*10</t>
  </si>
  <si>
    <t xml:space="preserve">{"id":"M5-NyO-4a-A-4","seed":{"parameters":[{"name":"Q1","label":null,"min":10,"max":50,"step":1},{"name":"Q2","list":[2,3,4,6,7,8]}],"uniques":true},"scaffolding":[{"id":"step-0","stimulus":"&lt;p&gt;José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</si>
  <si>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xml:space="preserve">Un vídeo musical ha conseguido {{Q1}} reproducciones en una plataforma &lt;i&gt;online.&lt;/i&gt; Apróxima este número a las centenas.
La centena más próxima es {{A1}}.</t>
  </si>
  <si>
    <t xml:space="preserve">Un video musical tiene 8 765 reproducciones, en una plataforma. Apróxima este número a las centenas.
El número más próximo es ...</t>
  </si>
  <si>
    <t xml:space="preserve">Q1: Mín = 100; Máx = 9999; Incremento = 1
Q2: Mín = 2; Máx = 8; Incremento = 1</t>
  </si>
  <si>
    <t xml:space="preserve">Sin aproximar, ¿cuántas reproducciones ha conseguido el vídeo?
El vídeo tiene {{A1}} reproducciones.
(Cloze math)
A1 = {{Q1}}*10+{{Q2}}</t>
  </si>
  <si>
    <t xml:space="preserve">¿Qué pide el enunciado?
Aproximar el número de reproducciones a las decenas.
Aproximar el número de reproducciones a las centenas.*
Aproximar el número de reproducciones a las unidades de millar.
(single choice)</t>
  </si>
  <si>
    <t xml:space="preserve">Sabiendo que {{T1}} está a {{T4}} unidades de {{T2}} y a {{T5}} unidades de {{T3}}, completa el siguiente texto.
La centena más próxima de las {{T1}} reproducciones del vídeo es {{A1}}.
(cloze math)
T1 = {{Q1}}*10+{{Q2}}
T2 = math.floor({{T1}}/100)*100
T3 = math.ceil({{T1}}/100)*100
T4 = {{T1}}-{{T2}}
T5 = {{T3}}-{{T1}}
A1 = Lemonlib.round({{T1}}/100)*100</t>
  </si>
  <si>
    <t xml:space="preserve">{"id":"M5-NyO-4a-A-5","seed":{"parameters":[{"name":"Q1","label":null,"min":100,"max":999,"step":1},{"name":"Q2","label":null,"min":2,"max":8,"step":1}],"uniques":true},"scaffolding":[{"id":"step-0","stimulus":"&lt;p&gt;Um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</si>
  <si>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xml:space="preserve">M5-NyO-5a</t>
  </si>
  <si>
    <t xml:space="preserve">Identifica los números romanos aplicando el conocimiento a la compresión de dataciones</t>
  </si>
  <si>
    <t xml:space="preserve">Relaciona estos números con cómo se escriben en números romanos.
{{Q1}}       {{A1}}
{{Q2}}       {{A2}}
{{Q3}}       {{A3}}</t>
  </si>
  <si>
    <t xml:space="preserve">Q1: Mín: 1; Máx: 999; Step: 1
Q2: Mín: 1; Máx: 999; Step: 1
Q3: Mín: 1; Máx: 999; Step: 1</t>
  </si>
  <si>
    <t xml:space="preserve">A1 = Lemonlib.numToRoman({{Q1}})
A2 = Lemonlib.numToRoman({{Q2}})
A3 = Lemonlib.numToRoman({{Q3}})</t>
  </si>
  <si>
    <t xml:space="preserve">En los número romanos, si una letra está a la derecha de otra igual o de mayor valor, se suma, mientras que si está a la izquierda de una de mayor valor, se resta.</t>
  </si>
  <si>
    <t xml:space="preserve">&lt;table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</si>
  <si>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 xml:space="preserve">&lt;ul&gt;&lt;li&gt;Las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</si>
  <si>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 xml:space="preserve">{"id":"M5-NyO-5a-I-1","stimulus":"&lt;p&gt;Arraste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</si>
  <si>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 xml:space="preserve">Escribe con números romanos el siguiente número.
{{Q1}}: {{A1}}</t>
  </si>
  <si>
    <t xml:space="preserve">Q1: Mín: 1; Máx: 999; Step: 1</t>
  </si>
  <si>
    <t xml:space="preserve">A1 = Lemonlib.numToRoman({{Q1}})</t>
  </si>
  <si>
    <t xml:space="preserve">{"id":"M5-NyO-5a-E-1","stimulus":"&lt;p&gt;Escreva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</si>
  <si>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 xml:space="preserve">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</si>
  <si>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</si>
  <si>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 xml:space="preserve">Q1: Mín: 1700; Máx: 1900; Step: 1</t>
  </si>
  <si>
    <t xml:space="preserve">{"id":"M5-NyO-5a-A-1","stimulus":"&lt;p&gt;Antigamente,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</si>
  <si>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 xml:space="preserve">Un escultor tuvo que incluir en su escultura el año en el que la terminó. Si el año era {{Q1}}, ¿cómo lo grabó en números romanos?
La terminó en el año {{A1}}.</t>
  </si>
  <si>
    <t xml:space="preserve">Camilo quiere utilizar 1240, como  clave de acceso a su ordenador, pero prefiere hacerlo con números romanos,para que no la descifren. Escribe 1240 con números romanos
La clave en números romanos es ...</t>
  </si>
  <si>
    <t xml:space="preserve">Q1: Mín: 500; Máx: 1900; Step: 1</t>
  </si>
  <si>
    <t xml:space="preserve">{"id":"M5-NyO-5a-A-2","stimulus":"&lt;p&gt;Um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</si>
  <si>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 xml:space="preserve">Durante una excursión a un museo, los niños han visto una inscripción del reinado de los Austrias en la que pone {{T1}}. ¿A qué año en números naturales corresponde?
El año es {{A1}}.</t>
  </si>
  <si>
    <t xml:space="preserve">Un grupo de estudiantes visita un museo. Observan que en la entrada hay números romanos, pero a su regreso solo recuerdan que el número era 4572. ¿Cómo estaba escrito en números romanos?
Estaba escrito como ...</t>
  </si>
  <si>
    <t xml:space="preserve">Q1: Mín: 1516; Máx: 1700; Step: 1</t>
  </si>
  <si>
    <t xml:space="preserve">T1 = Lemonlib.numToRoman({{Q1}})
A1 = {{Q1}}</t>
  </si>
  <si>
    <t xml:space="preserve">{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</si>
  <si>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xml:space="preserve">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</si>
  <si>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</si>
  <si>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 xml:space="preserve">Q1: Mín: 1440; Máx: 1900; Step: 1</t>
  </si>
  <si>
    <t xml:space="preserve">{"id":"M5-NyO-5a-A-4","stimulus":"&lt;p&gt;Em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</si>
  <si>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 xml:space="preserve">Completa las siguientes frases con el siglo correspondiente.
{{Q4}} en el año {{Q1}}, es decir, en el siglo {{A1}}.
{{Q5}}} en el año {{Q2}}, es decir, en el siglo {{A2}}.
{{Q6}}} en el año {{Q3}}, es decir, en el siglo {{A3}}.</t>
  </si>
  <si>
    <t xml:space="preserve">Marcos quiere estampar una remera con el número 1979, año de su nacimiento. Le pidió a la diseñadora que lo haga en números romanos. ¿Qué números romanos tendrá la remera?
La remera tendrá el número romano ...</t>
  </si>
  <si>
    <t xml:space="preserve">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</si>
  <si>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</si>
  <si>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 xml:space="preserve">Para escribir un siglo en números romanos, escribe el número de centenas de la fecha y súmale 1. Si el año acaba en dos ceros, no sumes 1.</t>
  </si>
  <si>
    <t xml:space="preserve">&lt;p&gt;Para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</si>
  <si>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 xml:space="preserve">T1 = math.floor({{Q1}})
T2 = math.floor({{Q2}})
T3 = math.floor({{Q3}})</t>
  </si>
  <si>
    <t xml:space="preserve">{"id":"M5-NyO-5a-A-5","stimulus":"&lt;p&gt;Complete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</si>
  <si>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 xml:space="preserve">M5-NyO-6a</t>
  </si>
  <si>
    <t xml:space="preserve">Realiza sumas con números naturales utilizando los algoritmos estándares (núms. de 3 o 4 cifras)</t>
  </si>
  <si>
    <t xml:space="preserve">Arrastra el resultado de la siguiente suma.
{{Q1}} + {{Q2}} = A1 | A2 | A3*</t>
  </si>
  <si>
    <t xml:space="preserve">Escolha o resultado correto de cada soma a seguir:
{{Q1}} + {{Q2}} = {{grupo1}}
{{Q3}} + {{Q4}} = {{grupo2}}</t>
  </si>
  <si>
    <t xml:space="preserve">Q1: Mín: 100; Máx: 9999; Step: 1
Q2: Mín: 100; Máx: 2000; Step: 1
Q3: Mín = 10; Máx = 50; Step = 10
Q4: Mín = 10; Máx = 50; Step = 10</t>
  </si>
  <si>
    <t xml:space="preserve">A1={{Q1}}+{{Q2}}+{{Q3}}
A2={{Q1}}+{{Q2}}-{{Q4}}
A3={{Q1}}+{{Q2}}</t>
  </si>
  <si>
    <t xml:space="preserve">Suma de 2 sumandos y 4 posiciones
{{Q1}} + {{Q2}} = {{T1}}</t>
  </si>
  <si>
    <t xml:space="preserve">&lt;p&gt;El resultado de esta suma es:&lt;/p&gt;
Suma de 2 sumandos y 4 posiciones
{{Q1}} + {{Q2}} = {{A3}}</t>
  </si>
  <si>
    <t xml:space="preserve">T1 = {{Q1}}+{{Q2}}-math.floor({{Q1}}/10+{{Q2}}/10)*10</t>
  </si>
  <si>
    <t xml:space="preserve">{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</si>
  <si>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xml:space="preserve">Calcula la siguiente suma.
{{Q1}} + {{Q2}} = {{A1}}</t>
  </si>
  <si>
    <t xml:space="preserve">Efetue a soma:
{{Q1}} + {{Q2}} = {{A1}}
{{Q3}} + {{Q4}} + {{Q5}} = {{A2}}
{{Q6}} + {{Q7}} + {{Q8}} + {{Q9}} = {{A3}}</t>
  </si>
  <si>
    <t xml:space="preserve">Q1: Mín: 100; Máx: 5000; Step: 1
Q2: Mín: 100; Máx: 4999; Step: 1</t>
  </si>
  <si>
    <t xml:space="preserve">A1={{Q1}}+{{Q2}}</t>
  </si>
  <si>
    <t xml:space="preserve">&lt;p&gt;El resultado de esta suma es:&lt;/p&gt;
Suma de 2 sumandos y 4 posiciones
{{Q1}} + {{Q2}} = {{A1}}</t>
  </si>
  <si>
    <t xml:space="preserve">{"id":"M5-NyO-6a-E-1","stimulus":"&lt;p&gt;Calcule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</si>
  <si>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xml:space="preserve">En una biblioteca municipal hay {{Q1}} libros. Si ha recibido un lote de otros {{Q2}}, ¿cuántos hay ahora?
La biblioteca ahora dispone de {{A1}} libros.</t>
  </si>
  <si>
    <t xml:space="preserve">Em uma bliblioteca há {{Q1}} livros. Se essa biblioteca receber mais {{Q2}} livros, com quantos livros ela ficará?
Ela ficará com {{A1}} livros.</t>
  </si>
  <si>
    <t xml:space="preserve">Q1: Mín: 1500; Máx: 7999; Step: 1
Q2: Mín: 500; Máx: 2000; Step: 1</t>
  </si>
  <si>
    <t xml:space="preserve">Suma de 2 sumandos y 4 posiciones
{{Q1}} + {{Q2}} = {{A1}}</t>
  </si>
  <si>
    <t xml:space="preserve">&lt;p&gt;El número de libros en la biblioteca es:&lt;/p&gt;
Suma de 2 sumandos y 4 posiciones
{{Q1}} + {{Q2}} = {{A1}}</t>
  </si>
  <si>
    <t xml:space="preserve">{"id":"M5-NyO-6a-A-1","stimulus":"&lt;p&gt;Em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</si>
  <si>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 xml:space="preserve">El sábado {{Q1}} personas visitaron el museo de arqueología, mientras que el domingo acudieron {{Q2}} visitantes. ¿Cuántas personas acogió el museo durante el fin de semana? 
El museo recibió {{A1}} visitantes.</t>
  </si>
  <si>
    <t xml:space="preserve">No sábado {{Q1}} pessoas vistaram o museu de uma cidade. No domigo mais {{Q2}} visitaram esse mesmo museu. Quantos visitantes o museu recebeu nesse final de semana? 
O museu recebeu {{A1}} visitantes.</t>
  </si>
  <si>
    <t xml:space="preserve">&lt;p&gt;El número de visitantes durante el fin de semana es:&lt;/p&gt;
Suma de 2 sumandos y 4 posiciones
{{Q1}} + {{Q2}} = {{A1}}</t>
  </si>
  <si>
    <t xml:space="preserve">{"id":"M5-NyO-6a-A-2","stimulus":"&lt;p&gt;No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</si>
  <si>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xml:space="preserve">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</si>
  <si>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</si>
  <si>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 xml:space="preserve">Q1: Mín: 100; Máx: 3333; Step: 1
Q2: Mín: 100; Máx: 3333; Step: 1</t>
  </si>
  <si>
    <t xml:space="preserve">&lt;p&gt;El número de piezas que la fábrica produjo es:&lt;/p&gt;
Suma de 2 sumandos y 4 posiciones
{{Q1}} + {{Q2}} = {{A1}}</t>
  </si>
  <si>
    <t xml:space="preserve">{"id":"M5-NyO-6a-A-3","stimulus":"&lt;p&gt;Uma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</si>
  <si>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 xml:space="preserve">En un colegio están matriculados {{Q1}} niñas y {{Q2}} niños. ¿Cuántos alumnos estudian en este colegio en total?
En el colegio estudian {{A1}} alumnos.</t>
  </si>
  <si>
    <t xml:space="preserve">Em uma escola estão matriculados {{T1}} meninas e {{T2}} meninos. Quantos alunos estudam nessa escola?
Nessa escola estudam {{A1}} alunos.</t>
  </si>
  <si>
    <t xml:space="preserve">Q1: Mín: 500; Máx: 700; Step: 1
Q2: Mín: 500; Máx: 700; Step: 1</t>
  </si>
  <si>
    <t xml:space="preserve">Suma de 2 sumandos y 3 posiciones
{{Q1}} + {{Q2}} = {{A1}}</t>
  </si>
  <si>
    <t xml:space="preserve">&lt;p&gt;El número de alumnos en el colegio es:&lt;/p&gt;
Suma de 2 sumandos y 3 posiciones
{{Q1}} + {{Q2}} = {{A1}}</t>
  </si>
  <si>
    <t xml:space="preserve">{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</si>
  <si>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xml:space="preserve">Carla ha hecho una reforma en su casa: los materiales han costado {{Q1}} € y el albañil ha cobrado {{Q2}} €. ¿Cuánto ha costado la renovación?
Carla ha gastado {{A1}} €.</t>
  </si>
  <si>
    <t xml:space="preserve">Carla fez uma reforma em sua casa. Ela precisou de {{Q1}} euros para comprar os materiais e {{Q2}} euros para pagar o pedreiro. Quanto Carla gastou nessa reforma?
Ela gastou {{A1}} euros.</t>
  </si>
  <si>
    <t xml:space="preserve">Q1: Mín: 800; Máx: 2000; Step: 1
Q2: Mín: 1000; Máx: 2000; Step: 1</t>
  </si>
  <si>
    <t xml:space="preserve">&lt;p&gt;El precio de la reforma es:&lt;/p&gt;
Suma de 2 sumandos y 4 posiciones
{{Q1}} + {{Q2}} = {{A1}}</t>
  </si>
  <si>
    <t xml:space="preserve">{"id":"M5-NyO-6a-A-5","stimulus":"&lt;p&gt;Carla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</si>
  <si>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 xml:space="preserve">M5-NyO-6b</t>
  </si>
  <si>
    <t xml:space="preserve">Calcula el término que falta en una suma (núms. de 3 o 4 cifras)</t>
  </si>
  <si>
    <t xml:space="preserve">Escoge el valor del sumando que falta en esta suma.
{{Q1}} + ... = {{T1}}
Se ven 3</t>
  </si>
  <si>
    <t xml:space="preserve">Escolha o número que falta:
{{Q1}} + {{grupo1}} = {{T1}}</t>
  </si>
  <si>
    <t xml:space="preserve">Q1: Mín: 200; Máx: 4999; Step: 1
Q2: Mín: 200; Máx: 4999; Step: 1
Q3: Mín: 200; Máx: 4999; Step: 1
Q4: Mín: 200; Máx: 4999; Step: 1</t>
  </si>
  <si>
    <t xml:space="preserve">T1={{Q1}}+{{Q2}}
*A1 = {{Q2}}
A2 = {{Q3}}
A3 = {{Q4}}</t>
  </si>
  <si>
    <t xml:space="preserve">La suma y la resta son operaciones opuestas. Es decir, 2 + 5 es 7 del mismo modo que 7 − 2 es 5.</t>
  </si>
  <si>
    <t xml:space="preserve">&lt;p&gt;Como {{T1}} es el resultado de sumar {{Q1}} y otro número, para obtener el segundo sumando hay que resolver este cálculo:&lt;/p&gt;
Resta vertical 4 posiciones
{{T1}} − {{Q1}} = {{Q2}}</t>
  </si>
  <si>
    <t xml:space="preserve">{"id":"M5-NyO-6b-I-1","stimulus":"&lt;p&gt;Escolha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</si>
  <si>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xml:space="preserve">Escoge el valor del sumando que falta en esta suma.
... + {{Q1}} = {{T1}}
Se ven 3</t>
  </si>
  <si>
    <t xml:space="preserve">T1={{Q1}}+{{Q2}}
*A1={{Q2}}
A2={{Q3}}
A3={{Q4}}</t>
  </si>
  <si>
    <t xml:space="preserve">La suma y la resta son operaciones opuestas. Es decir, 6 + 3 es 9 del mismo modo que 9 − 3 es 6.</t>
  </si>
  <si>
    <t xml:space="preserve">&lt;p&gt;Como {{T1}} es el resultado de sumar {{Q1}} y otro número, para obtener el primer sumando hay que resolver este cálculo:&lt;/p&gt;
Resta vertical 4 posiciones
{{T1}} − {{Q1}} = {{Q2}}</t>
  </si>
  <si>
    <t xml:space="preserve">{"id":"M5-NyO-6b-I-2","stimulus":"&lt;p&gt;Escolha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</si>
  <si>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xml:space="preserve">Completa esta suma.
{{Q1}} + {{A1}} = {{T1}}</t>
  </si>
  <si>
    <t xml:space="preserve">Complete com o número que falta:
{{Q1}} + {{A1}} = {{T1}}</t>
  </si>
  <si>
    <t xml:space="preserve">Q1: Mín: 100; Máx: 4999; Step: 1
Q2: Mín: 100; Máx: 4999; Step: 1</t>
  </si>
  <si>
    <t xml:space="preserve">T1={{Q1}}+{{Q2}}
A1={{Q2}}</t>
  </si>
  <si>
    <t xml:space="preserve">La suma y la resta son operaciones opuestas. Es decir, 1 + 7 es 8 del mismo modo que 8 − 1 es 7.</t>
  </si>
  <si>
    <t xml:space="preserve">{"id":"M5-NyO-6b-E-1","stimulus":"&lt;p&gt;Complete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</si>
  <si>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xml:space="preserve">Completa esta suma.
{{A1}} + {{Q1}} = {{T1}}</t>
  </si>
  <si>
    <t xml:space="preserve">La suma y la resta son operaciones opuestas. Es decir, 4 + 2 es 6 del mismo modo que 6 − 2 es 4.</t>
  </si>
  <si>
    <t xml:space="preserve">{"id":"M5-NyO-6b-E-2","stimulus":"&lt;p&gt;Complete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</si>
  <si>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xml:space="preserve">Daniel ha pensado en un número. Al sumarle {{Q1}} ha obtenido {{T1}}. ¿En qué número ha pensado Daniel?
Ha pensado en el número {{A1}}.</t>
  </si>
  <si>
    <t xml:space="preserve">Danilo pensou em um número, depois adicionou {{Q1}} a esse número e obteve {{T1}}. Em qual número Danilo pensou? 
Ele pensou no número {{A1}}.</t>
  </si>
  <si>
    <t xml:space="preserve">¿Qué número ha sumado Daniel al número que ha pensado? ¿Y qué resultado ha obtenido?
Ha sumado {{A2}} al número pensado y ha obtenido{{A3}}.
[Cloze with math]
A2: {{Q1}}
A3: {{Q1}}+{{Q2}}</t>
  </si>
  <si>
    <t xml:space="preserve">¿Qué pide el enunciado?
El número que ha pensado Daniel.*
El número que ha obtenido al hacer la suma.
El número que ha sumado Daniel.
[Single choice]</t>
  </si>
  <si>
    <t xml:space="preserve">¿Cuál de estos cálculos representa la información del enunciado?
... + {{Q1}} = {{T1}}*
{{Q1}} − ... = {{T1}}
{{Q1}} + {{T1}} = ...</t>
  </si>
  <si>
    <t xml:space="preserve">¿De qué manera se puede reordenar esta suma para obtener el término que falta?
... + {{Q1}} = {{T1}}
{{T1}} − {{Q1}} = ...*
{{T1}} + {{Q1}} = ...
{{Q1}} − {{T1}} = ...</t>
  </si>
  <si>
    <t xml:space="preserve">Resuelve el siguiente cálculo para obtener el número en el que ha pensadoDaniel.
{{T1}} − {{Q1}} = {{A4}}
(cloze math)
A4 = {{Q2}}</t>
  </si>
  <si>
    <t xml:space="preserve">{"id":"M5-NyO-6b-A-1","seed":{"parameters":[{"name":"Q1","label":null,"min":100,"max":4999,"step":1},{"name":"Q2","label":null,"min":100,"max":4999,"step":1}],"uniques":true},"scaffolding":[{"id":"step-0","stimulus":"&lt;p&gt;Daniel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</si>
  <si>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 xml:space="preserve">Un grupo de alpinistas ha ascendido en dos etapas una montaña de {{T1}} m de altura. Si en la primera etapa subieron {{Q1}} m, ¿cuántos metros subieron en la segunda?
En la segunda etapa subieron {{A1}} m.</t>
  </si>
  <si>
    <t xml:space="preserve">Um grupo de alpinistas deseja escalar uma montanha que tem {{T1}} metros de altura. Se o grupo já escalou {{Q1}} metros, quanto falta para chegar ao topo?
Faltam {{A1}} metros.</t>
  </si>
  <si>
    <t xml:space="preserve">Q1: Mín: 1000; Máx: 6000; Step: 1
Q2: Mín: 1000; Máx: 6000; Step: 1</t>
  </si>
  <si>
    <t xml:space="preserve">¿Qué altura tiene la montaña? ¿Y cuánto ascendieron los alpinistas en la primera etapa?
La montaña mide {{A2}} m y la primera etapa fue de {{A3}} m.
[Cloze with math]
A2: {{Q1}}+{{Q2}}
A3: {{Q1}}</t>
  </si>
  <si>
    <t xml:space="preserve">¿Qué pide el enunciado?
La extensión de la segunda etapa en metros.*
La altura de la montaña en metros.
La extensión de la primera etapa en metros.
[Single choice]</t>
  </si>
  <si>
    <t xml:space="preserve">¿Cuál de estos cálculos representa la información del enunciado?
{{Q1}} + ... = {{T1}}*
{{Q1}} − ... = {{T1}}
{{Q1}} + {{T1}} = ...</t>
  </si>
  <si>
    <t xml:space="preserve">¿De qué manera se puede reordenar esta suma para obtener el término que falta?
{{Q1}} + ... = {{T1}}
{{T1}} − {{Q1}} = ...*
{{T1}} + {{Q1}} = ...
{{Q1}} − {{T1}} = ...</t>
  </si>
  <si>
    <t xml:space="preserve">Resuelve el siguiente cálculo para saber cuántos metros subieron durante la segunda etapa. 
{{T1}} − {{Q1}} = {{A4}}
(cloze math)
A4 = {{Q2}}</t>
  </si>
  <si>
    <t xml:space="preserve">{"id":"M5-NyO-6b-A-2","seed":{"parameters":[{"name":"Q1","label":null,"min":100,"max":6000,"step":1},{"name":"Q2","label":null,"min":100,"max":6000,"step":1}],"uniques":true},"scaffolding":[{"id":"step-0","stimulus":"&lt;p&gt;Um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</si>
  <si>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 xml:space="preserve">Un agricultor ha separado sus {{T1}} tomateras en dos zonas. Si en la primera tiene {{Q1}} tomateras, ¿cuántas tiene en la segunda?
En la segunda zona tiene {{A1}} tomateras.</t>
  </si>
  <si>
    <t xml:space="preserve">Um agricultor plantou {{Q1}} mudas de pé de tomate. Se ele quer ter ao todo {{T1}} mudas, quantas ainda precisa plantar?
Precisa plantar {{A1}} mudas.</t>
  </si>
  <si>
    <t xml:space="preserve">Q1: Mín: 500; Máx: 1500; Step: 1
Q2: Mín: 500; Máx: 1500; Step: 1</t>
  </si>
  <si>
    <t xml:space="preserve">¿Cómo ha distribuido las tomateras el agricultor?
Tiene {{A2}} tomateras en dos zonas, la primera de ellas con {{A3}} tomateras.
[Cloze with math]
A2: {{Q1}}+{{Q2}}
A3: {{Q1}}</t>
  </si>
  <si>
    <t xml:space="preserve">¿Qué pide el enunciado?
Las tomateras de la segunda zona.*
El total de tomateras.
Las tomateras de la primera zona.
[Single choice]</t>
  </si>
  <si>
    <t xml:space="preserve">Resuelve el siguiente cálculo para saber cuántas tomateras hay en la segunda zona.
{{T1}} − {{Q1}} = {{A4}}
(cloze math)
A4 = {{Q2}}</t>
  </si>
  <si>
    <t xml:space="preserve">{"id":"M5-NyO-6b-A-3","seed":{"parameters":[{"name":"Q1","label":null,"min":500,"max":1500,"step":1},{"name":"Q2","label":null,"min":500,"max":1500,"step":1}],"uniques":true},"scaffolding":[{"id":"step-0","stimulus":"&lt;p&gt;Um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</si>
  <si>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 xml:space="preserve">Los dos vagones de un tren transportan un peso de {{T1} kg. Si la carga del primero de ellos es de {{Q1}} kg, ¿cuántos kilogramos transporta el segundo vagón?
El segundo vagón transporta {{A1}} kg.</t>
  </si>
  <si>
    <t xml:space="preserve">Um caminhão está transportando uma carga de {{Q1}} kg. Quantos quilogramas a mais ele pode transportar se ele tem capacidade para {{T1}} kg?
O caminhão pode transportar {{A1}} kg a mais.</t>
  </si>
  <si>
    <t xml:space="preserve">Q1: Mín: 1000; Máx: 5000; Step: 1
Q2: Mín: 1000; Máx: 5000; Step: 1</t>
  </si>
  <si>
    <t xml:space="preserve">¿Cuál es la carga del tren?
El tren transporta {{A2}} kg, de los cuales {{A3} viajan en el primer vagón.
[Cloze with math] 
A2: {{Q1}}+{{Q2}}
A3: {{Q1}}</t>
  </si>
  <si>
    <t xml:space="preserve">¿Qué pide el enunciado?
Los kilogramos que transporta el segundo vagón.*
Los kilogramos que transporta el primer vagón.
Los kilogramos que transportan ambos vagones.
[Single choice]</t>
  </si>
  <si>
    <t xml:space="preserve">Resuelve el siguiente cálculo para saber cuántos kilogramos transporta el segundo vagón.
{{T1}} − {{Q1}} = {{A4}}
(cloze math)
A4 = {{Q2}}</t>
  </si>
  <si>
    <t xml:space="preserve">{"id":"M5-NyO-6b-A-4","seed":{"parameters":[{"name":"Q1","label":null,"min":1000,"max":5000,"step":1},{"name":"Q2","label":null,"min":1000,"max":5000,"step":1}],"uniques":true},"scaffolding":[{"id":"step-0","stimulus":"&lt;p&gt;Os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</si>
  <si>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 xml:space="preserve">Marcela ha comprado un piano eléctrico de {{T1}} € en dos plazos. Como en el primero pagó {{Q1}} €, ¿de cuánto fue el segundo?
El segundo plazo fue de {{A1}} €.</t>
  </si>
  <si>
    <t xml:space="preserve">Marcela deseja comprar uma bicicleta que custa {{T1}} euros. Se ela já tem {{Q1}} euros, quanto falta para ela poder comprar a bicicleta?</t>
  </si>
  <si>
    <t xml:space="preserve">Q1: Mín: 100; Máx: 400; Step: 1
Q2: Mín: 100; Máx: 400; Step: 1</t>
  </si>
  <si>
    <t xml:space="preserve">¿Cuánto cuesta el piano y cuánto ha pagado Marcela por él hasta ahora?
Su precio es de {{A2}} € y el primer plazo fue de {{A3}} €.
[Cloze with math] 
A2: {{Q1}}+{{Q2}}
A3: {{Q1}}</t>
  </si>
  <si>
    <t xml:space="preserve">¿Qué pide el enunciado?
La cantidad del segundo plazo.*
La cantidad del primer plazo.
El precio total del piano.
[Single choice]</t>
  </si>
  <si>
    <t xml:space="preserve">Resuelve el siguiente cálculo para saber cuántos euros se pagaron en el segundo plazo.
{{T1}} − {{Q1}} = {{A4}}
(cloze math)
A4 = {{Q2}}</t>
  </si>
  <si>
    <t xml:space="preserve">{"id":"M5-NyO-6b-A-5","seed":{"parameters":[{"name":"Q1","label":null,"min":800,"max":3000,"step":1},{"name":"Q2","label":null,"min":500,"max":1200,"step":1}],"uniques":true},"scaffolding":[{"id":"step-0","stimulus":"&lt;p&gt;Marcela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</si>
  <si>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 xml:space="preserve">M5-NyO-48a</t>
  </si>
  <si>
    <t xml:space="preserve">Opera con la propiedad conmutativa (núms. de 3 o 4 cifras)</t>
  </si>
  <si>
    <t xml:space="preserve">¿En cuál de estas equivalencias se ve la propiedad conmutativa de la suma?
{{Q1}} + {{Q2}} = {{Q2}} + {{Q1}}*
{{Q3}} + {{Q4}} + {{Q5}} = {{Q4}} + {{Q5}} + {{Q3}}*
{{Q6}} + ({{Q7}} + {{Q8}}) = ({{Q6}} + {{Q7}}) + {{Q8}}
({{Q9}} + {{Q10}}) + {{Q11}} = {{Q9}} + ({{Q10}} + {{Q11}})
{{Q12}} − {{Q13}} = ({{Q12}} − {{Q14}}) − ({{Q13}} − {{Q14}})
{{Q15}} − {{Q16}} = ({{Q15}} − {{Q17}}) − ({{Q16}} − {{Q17}})
(Se ven 3, 1 correcta)</t>
  </si>
  <si>
    <t xml:space="preserve">Indica cuales de las siguientes enunciados es verdadero.
{{Q1}} + {{Q2}} = {{Q2}} + {{Q1}} *
{{Q3}} − {{Q4}} = {{Q4}} − {{Q3}}
{{Q5}} + {{Q6}} = {{Q6}} + {{Q5}} *
{{Q7}} + {{Q8}} + {{Q9}} = {{Q9}} + {{Q7}} + {{Q8}} *
{{Q10}} − {{Q11}} = {{Q11}} − {{Q10}}
{{Q12}} + {{Q13}} − {{Q14}}  = {{Q14}} + {{Q13}} − {{Q12}}</t>
  </si>
  <si>
    <t xml:space="preserve">Q1-Q11: Mín = 100;Máx = 2000; Step = 1
Q12 y Q15: Min = 800; Máx = 1000; Step = 1
Q13 y Q16: Min = 100; Máx = 700; Step = 1
Q14 y Q17: Min = 10; Máx = 50; Step = 1</t>
  </si>
  <si>
    <t xml:space="preserve">Las sumas tienen propiedad conmutativa porque el orden de los sumandos no altera el resultado.</t>
  </si>
  <si>
    <t xml:space="preserve">&lt;p&gt;Las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</si>
  <si>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{{Q1}}+{{Q2}}</t>
  </si>
  <si>
    <t xml:space="preserve">{"id":"M5-NyO-48a-I-1","stimulus":"&lt;p&gt;Em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</si>
  <si>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 xml:space="preserve">Completa la siguiente suma para que se verifique la propiedad conmutativa.
{{Q1}} + {{Q2}} = {{A1}} + {{A2}}</t>
  </si>
  <si>
    <t xml:space="preserve">Q1: Mín 10;Máx 999; Step: 1
Q2: Mín 10;Máx 999; Step: 1</t>
  </si>
  <si>
    <t xml:space="preserve">A1 = {{Q2}}
A2 = {{Q1}}</t>
  </si>
  <si>
    <t xml:space="preserve">&lt;p&gt;Las sumas tienen propiedad conmutativa porque el orden de los sumanos no altera el resultado:&lt;/p&gt;&lt;p&gt;{{Q1}} + {{Q2}} = {{Q2}} + {{Q1}&lt;/p&gt;&lt;p&gt;{{T1}} = {{T1}}&lt;/p&gt;
Sin TE particular</t>
  </si>
  <si>
    <t xml:space="preserve">{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</si>
  <si>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 xml:space="preserve">M5-NyO-48b</t>
  </si>
  <si>
    <t xml:space="preserve">Opera con la propiedad asociativa (núms. de 3 o 4 cifras)</t>
  </si>
  <si>
    <t xml:space="preserve">¿En cuál de estas equivalencias se ve la propiedad asociativa de la suma?
{{Q1}} + {{Q2}} = {{Q2}} + {{Q1}}
{{Q3}} + {{Q4}} + {{Q5}} = {{Q4}} + {{Q5}} + {{Q3}}
{{Q6}} + ({{Q7}} + {{Q8}}) = ({{Q6}} + {{Q7}}) + {{Q8}}*
({{Q9}} + {{Q10}}) + {{Q11}} = {{Q9}} + ({{Q10}} + {{Q11}})*
{{Q12}} − {{Q13}} = ({{Q12}} − {{Q14}}) − ({{Q13}} − {{Q14}})
{{Q15}} − {{Q16}} = ({{Q15}} − {{Q17}}) − ({{Q16}} − {{Q17}})
(Se ven 3, 1 correcta)</t>
  </si>
  <si>
    <t xml:space="preserve">Las sumas tienen propiedad asociativa porque la forma de agrupar los sumandos no altera el resultado.</t>
  </si>
  <si>
    <t xml:space="preserve">&lt;p&gt;Las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</si>
  <si>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{{Q6}}+{{Q7}}+{{Q8}}</t>
  </si>
  <si>
    <t xml:space="preserve">{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</si>
  <si>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 xml:space="preserve">Utiliza la propiedad asociativa para calcular la siguiente suma.
({{Q1}} + {{Q2}}) + {{Q3}} = {{A1}} + {{Q3}} = {{A3}}
{{Q1}} + ({{Q2}} + {{Q3}}) = {{Q1}} + {{A2}} = {{A4}}</t>
  </si>
  <si>
    <t xml:space="preserve">Comprueba que agrupar de formas distintas los factores no cambia el resultado.
&lt;p&gt;({{Q1}} + {{Q2}}) + {{Q3}}= {{Q1}} + ({{Q2}} + {{Q3}})&lt;p&gt;
&lt;p&gt;{{A1}} + {{Q3}}  = {{Q1}} + {{A2}}&lt;p&gt;
&lt;p&gt;{{A3}} = {{A3}}&lt;p&gt;</t>
  </si>
  <si>
    <t xml:space="preserve">Q1: Mín 100;Máx 999; Step: 1
Q2: Mín 100;Máx 999; Step: 1
Q3: Mín 100;Máx 999; Step: 1</t>
  </si>
  <si>
    <t xml:space="preserve">A1 = {{Q1}}+{{Q2}}
A2 = {{Q1}}+{{Q2}}+{{Q3}}
A3 = {{Q2}}+{{Q3}}
A4 = {{Q1}}+{{Q2}}+{{Q3}}</t>
  </si>
  <si>
    <t xml:space="preserve">&lt;p&gt;Las sumas tienen propiedad asociativa porque la forma de agrupar los sumandos no altera el resultado:&lt;/p&gt;&lt;p&gt;({{Q1}} + {{Q2}}) + {{Q3}} = {{Q1}} + ({{Q2}} + {{Q3}})&lt;/p&gt;&lt;p&gt;{{A3}} = {{A3}}&lt;/p&gt;
Sin TE particular</t>
  </si>
  <si>
    <t xml:space="preserve">{"id":"M5-NyO-48b-E-1","stimulus":"&lt;p&gt;Use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</si>
  <si>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 xml:space="preserve">Utiliza la propiedad asociativa para calcular la siguiente suma.
{{Q1}} + ({{Q2}} + {{Q3}}) = {{Q1}} + {{A1}} = {{A2}}
({{Q1}} + {{Q2}}) + {{Q3}}) = {{A3}} + {{Q3}} = {{A2}}</t>
  </si>
  <si>
    <t xml:space="preserve">A1 = {{Q2}}+{{Q3}}
A2 = {{Q1}}+{{Q2}}+{{Q3}}
A3 = {{Q1}}+{{Q2}}</t>
  </si>
  <si>
    <t xml:space="preserve">&lt;p&gt;Las sumas tienen propiedad asociativa porque la forma de agrupar los sumandos no altera el resultado:&lt;/p&gt;&lt;p&gt;{{Q1}} + ({{Q2}} + {{Q3}}) = ({{Q1}} + {{Q2}}) + {{Q3}})&lt;/p&gt;&lt;p&gt;{{A2}} = {{A2}}&lt;/p&gt;
Sin TE particular</t>
  </si>
  <si>
    <t xml:space="preserve">{"id":"M5-NyO-48b-E-2","stimulus":"&lt;p&gt;Use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</si>
  <si>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 xml:space="preserve">M5-NyO-7a</t>
  </si>
  <si>
    <t xml:space="preserve">Realiza restas con números naturales utilizando los algoritmos estándares (núms. de 3 o 4 cifras)</t>
  </si>
  <si>
    <t xml:space="preserve">Escoge el resultado correcto de la siguiente resta.
{{T1}} − {{Q1}} = {{A1}}* | {{A2}} | {{A3}}</t>
  </si>
  <si>
    <t xml:space="preserve">Q1: Mín 100; Máx 1999; Step: 1
Q2: Mín 100; Máx 1999; Step: 1
Q3: mín = 10; máx = 90; step = 10
Q4: mín = 1; máx = 50; step = 1</t>
  </si>
  <si>
    <t xml:space="preserve">T1 = {{Q1}} + {{Q2}}
A1 = {{Q2}}
A2 = {{Q2}} + {{Q3}}
A3 = {{Q2}} - {{Q4}}</t>
  </si>
  <si>
    <t xml:space="preserve">[Resta vertical de 4 posiciones]
T1-Q1=T2</t>
  </si>
  <si>
    <t xml:space="preserve">&lt;p&gt;El resultado de esta resta es:&lt;/p&gt;
[Resta vertical de 4 posiciones]
T1-Q1=Q2</t>
  </si>
  <si>
    <t xml:space="preserve">T2 = {{Q2}}-math.floor({{Q2}}/10)*10</t>
  </si>
  <si>
    <t xml:space="preserve">{"id":"M5-NyO-7a-I-1","stimulus":"&lt;p&gt;Escolha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</si>
  <si>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 xml:space="preserve">Calcula la siguiente resta.
{{T1}} − {{Q1}} = {{A1}}</t>
  </si>
  <si>
    <t xml:space="preserve">Q1: Mín 100;Máx 1999; Step: 1
Q2: Mín 100;Máx 1999; Step: 1</t>
  </si>
  <si>
    <t xml:space="preserve">T1 = {{Q1}} + {{Q2}}
A1 = {{Q2}}</t>
  </si>
  <si>
    <t xml:space="preserve">{"id":"M5-NyO-7a-E-1","stimulus":"&lt;p&gt;Calcule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</si>
  <si>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 xml:space="preserve">Carolina ha impreso {{Q1}} fotografías para ponerlas en varios álbumes. Si solo ha colocado {{Q2}} fotografías, ¿cuántas le quedan por guardar?
Carolina tiene que guardar aún {{A1}} fotografías.</t>
  </si>
  <si>
    <t xml:space="preserve">Carolina necesita {{Q1}} gramos de harina para preparar fideos caseros, pero solo tiene {{Q2}}. ¿Cuantos gramos le faltan para completar la receta?
Le faltan {{A1}} gramos.</t>
  </si>
  <si>
    <t xml:space="preserve">Q1: Mín 400;Máx 600; Step: 1
Q2: Mín 150;Máx 200; Step: 1</t>
  </si>
  <si>
    <t xml:space="preserve">A1 = {{Q1}} - {{Q2}}</t>
  </si>
  <si>
    <t xml:space="preserve">[Resta vertical de 3 posiciones]
Q1-Q2=T2</t>
  </si>
  <si>
    <t xml:space="preserve">&lt;p&gt;El resultado de la resta es:&lt;/p&gt;
[Resta vertical de 3 posiciones]
Q1-Q2=A1</t>
  </si>
  <si>
    <t xml:space="preserve">T2 = {{Q1}}-{{Q2}}-math.floor({{Q1}}/10-{{Q2}}/10)*10</t>
  </si>
  <si>
    <t xml:space="preserve">{"id":"M5-NyO-7a-A-1","stimulus":"&lt;p&gt;Carolina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</si>
  <si>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 xml:space="preserve">Durante unas elecciones municipales, en un ayuntamiento votaron {{T1}} personas. Si de todas ellas {{Q1}} eran hombres, ¿cuántas mujeres votaron?
Votaron {{A1}} mujeres.</t>
  </si>
  <si>
    <t xml:space="preserve">Q1: Mín 2000;Máx 4000; Step: 1
Q2: Mín 2000;Máx 4000; Step: 1</t>
  </si>
  <si>
    <t xml:space="preserve">&lt;p&gt;El resultado de la resta es:&lt;/p&gt;
[Resta vertical de 4 posiciones]
T1-Q1=Q2</t>
  </si>
  <si>
    <t xml:space="preserve">{"id":"M5-NyO-7a-A-2","stimulus":"&lt;p&gt;Durante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</si>
  <si>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 xml:space="preserve">Jesús ha comprado {{T1}} semillas de hortalizas para su huerto. Si ya ha utilizado {{Q1}} semillas, ¿cuántas le quedan por plantar?
Le quedan por plantar {{A1}} semillas.</t>
  </si>
  <si>
    <t xml:space="preserve">Q1: Mín 250;Máx 500; Step: 1
Q2: Mín 100;Máx 300; Step: 1</t>
  </si>
  <si>
    <t xml:space="preserve">[Resta vertical de 3 posiciones]
T1-Q1=T2</t>
  </si>
  <si>
    <t xml:space="preserve">&lt;p&gt;El resultado de la resta es:&lt;/p&gt;
[Resta vertical de 3 posiciones]
T1-Q1=Q2</t>
  </si>
  <si>
    <t xml:space="preserve">{"id":"M5-NyO-7a-A-3","stimulus":"&lt;p&gt;Jesus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</si>
  <si>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 xml:space="preserve">De los {{Q1}} € que tenía ahorrados, Francisco ha gastado en una reforma de su casa {{Q2}} €. ¿Cuánto dinero le queda?
Le quedan {{A1}} €.</t>
  </si>
  <si>
    <t xml:space="preserve">Francisco tiene ahorrado {{Q1}} y gasta {{Q2}} en un regalo para su papá.  ¿Cuánto dinero le queda?
Le queda {{A1}}</t>
  </si>
  <si>
    <t xml:space="preserve">Q1: Mín 2000;Máx 5000; Step: 1
Q1: Mín 1000;Máx 1500; Step: 1</t>
  </si>
  <si>
    <t xml:space="preserve">[Resta vertical de 4 posiciones]
Q1-Q2=T2</t>
  </si>
  <si>
    <t xml:space="preserve">&lt;p&gt;El resultado de la resta es:&lt;/p&gt;
[Resta vertical de 4 posiciones]
Q1-Q2=A1</t>
  </si>
  <si>
    <t xml:space="preserve">{"id":"M5-NyO-7a-A-4","stimulus":"&lt;p&gt;Dos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</si>
  <si>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 xml:space="preserve">Para asisitir como oyente a unas conferencias se han inscrito {{T1}} personas. Si han acudido {{Q1}} oyentes, ¿cuántos han faltado?
Han faltado {{A1}} personas.</t>
  </si>
  <si>
    <t xml:space="preserve">Q1: Mín 500;Máx 1000; Step: 1
Q2: Mín 500;Máx 1000; Step: 1</t>
  </si>
  <si>
    <t xml:space="preserve">{"id":"M5-NyO-7a-A-5","stimulus":"&lt;p&gt;Para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</si>
  <si>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 xml:space="preserve">M5-NyO-7b</t>
  </si>
  <si>
    <t xml:space="preserve">Calcula el término que falta en una resta (núms. de 3 o 4 cifras)</t>
  </si>
  <si>
    <t xml:space="preserve">Selecciona el término que falta en esta resta.
{{T1}} − ... = {{Q2}}
{{A1}} *
{{A2}}
{{A3}}
{{A4}}
{{A5}}
Se ven 3</t>
  </si>
  <si>
    <t xml:space="preserve">Q1: Mín = 100; Máx = 5000; Step = 1
Q2: Mín = 100; Máx = 5000; Step = 1
Q3-Q6: Mín = 10; Máx = 90; Step = 10</t>
  </si>
  <si>
    <t xml:space="preserve">T1 = {{Q1}}+{{Q2}}
A1* = {{Q1}}
A2 = {{Q1}}+{{Q3}}
A3 = {{Q1}}-{{Q4}}
A4 = {{Q1}}+{{Q5}}
A5 = {{Q1}}-{{Q6}}</t>
  </si>
  <si>
    <t xml:space="preserve">En las restas, si 4 − 3 es 1, entonces 4 − 1 es 3.</t>
  </si>
  <si>
    <t xml:space="preserve">&lt;p&gt;Como {{Q2}} es el resultado de restar un número a {{T1}}, para obtener el sustraendo hay que resolver este cálculo:&lt;/p&gt;
Resta vertical de 4 posiciones
{{T1}} − {{Q2}} = {{Q1}}</t>
  </si>
  <si>
    <t xml:space="preserve">{"id":"M5-NyO-7b-I-1","stimulus":"&lt;p&gt;Selecione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</si>
  <si>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xml:space="preserve">Selecciona el término que falta en esta resta.
... − {{Q1}} = {{Q2}}
{{A1}} | {{A2}} | {{A3}} *</t>
  </si>
  <si>
    <t xml:space="preserve">Q1: Mín = 200; Máx = 5000; Step = 1
Q2: Mín = 200; Máx = 5000; Step = 1
Q3-Q6: Mín = 10; Máx = 90; Step = 10</t>
  </si>
  <si>
    <t xml:space="preserve">A1* = {{Q1}}+{{Q2}}
A2 = {{Q1}}+{{Q2}}+{{Q3}}
A3 = {{Q1}}+{{Q2}}-{{Q4}}
A4 = {{Q1}}+{{Q2}}+{{Q5}}
A5 = {{Q1}}+{{Q2}}-{{Q6}}</t>
  </si>
  <si>
    <t xml:space="preserve">La suma y la resta son operaciones opuestas. Es decir, 8 − 2 es 6 del mismo modo que 6 + 2 es 8.</t>
  </si>
  <si>
    <t xml:space="preserve">&lt;p&gt;Como {{Q2}} es el resultado de restar {{Q1}} a un número, para obtener el minuendo hay que resolver este cálculo:&lt;/p&gt;
Suma vertical de 2 sumandos, 4 posiciones
{{Q2}} + {{Q1}} = {{A1}}</t>
  </si>
  <si>
    <t xml:space="preserve">{"id":"M5-NyO-7b-I-2","stimulus":"&lt;p&gt;Selecione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</si>
  <si>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xml:space="preserve">Calcula el término que falta en esta resta.
{{T1}} − {{A1}} = {{Q2}}</t>
  </si>
  <si>
    <t xml:space="preserve">Q1: Mín = 100; Máx = 5000; Step = 1
Q2: Mín = 100; Máx = 5000; Step = 1</t>
  </si>
  <si>
    <t xml:space="preserve">T1 = {{Q1}}+{{Q2}} 
A1 = {{Q1}}</t>
  </si>
  <si>
    <t xml:space="preserve">En las restas, si 7 − 2 es 5 entonces 7 − 5 es 2.</t>
  </si>
  <si>
    <t xml:space="preserve">{"id":"M5-NyO-7b-E-1","stimulus":"&lt;p&gt;Encontre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</si>
  <si>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 xml:space="preserve">Calcula el término que falta en esta resta.
{{A1}} − {{Q1}} = {{Q2}}</t>
  </si>
  <si>
    <t xml:space="preserve">La suma y la resta son operaciones opuestas. Es decir, 7 − 3 es 4 del mismo modo que 4 + 3 es 7.</t>
  </si>
  <si>
    <t xml:space="preserve">{"id":"M5-NyO-7b-E-2","stimulus":"&lt;p&gt;Encontre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</si>
  <si>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 xml:space="preserve">Para hacer un cortafuegos en un bosque del norte de España es necesario talar {{T1}} árboles. Si ya se han quitado {{Q1}} árboles, ¿cuántos quedan por talar?
Quedan por talar {{A1}} árboles.</t>
  </si>
  <si>
    <t xml:space="preserve">Del total de árboles en un predio se talaron {{Q1}}, quedando en pie {{Q2}} árboles. ¿Cuántos árboles había en el predio inicialmente?
Había {{A1}} árboles.</t>
  </si>
  <si>
    <t xml:space="preserve">Q1: Mín 100;Máx 2500; Step: 1
Q2: Mín 100;Máx 2500; Step: 1</t>
  </si>
  <si>
    <t xml:space="preserve">T1 = {{Q2}} + {{Q1}}
A1 = {{Q2}}</t>
  </si>
  <si>
    <t xml:space="preserve">¿Cuántos árboles se mencionan en el enunciado al hablar del cortafuegos?
Es necesario talar {{A2}} árboles y se han talado ya {{A3}} árboles.
(Cloze math)
A2 = {{T1}}
A3 = {{Q1}}</t>
  </si>
  <si>
    <t xml:space="preserve">¿Qué pide el enunciado?
Los árboles que quedan por talar.*
Los árboles que necesita el cortafuegos.
Los árboles que ya se han talado.</t>
  </si>
  <si>
    <t xml:space="preserve">¿Cuál de estos cálculos representa la información del enunciado?
{{T1}} − ... = {{Q1}}*
{{Q1}} − ... = {{T1}}
{{Q1}} − {{T1}} = ...</t>
  </si>
  <si>
    <t xml:space="preserve">¿De qué manera se puede reordenar esta resta para obtener el término que falta?
{{T1}} − ... = {{Q1}}
{{T1}} − {{Q1}} = ...*
{{T1}} + {{Q1}} = ...
{{Q1}} − {{T1}} = ...</t>
  </si>
  <si>
    <t xml:space="preserve">Resuelve el siguiente cálculo para obtener el número de árboles que faltan por talar.
{{T1}} − {{Q1}} = {{A4}}
(cloze math)
A4 = {{Q2}}</t>
  </si>
  <si>
    <t xml:space="preserve">{"id":"M5-NyO-7b-A-1","seed":{"parameters":[{"name":"Q1","label":null,"min":100,"max":2500,"step":1},{"name":"Q2","label":null,"min":100,"max":2500,"step":1}],"uniques":true},"scaffolding":[{"id":"step-0","stimulus":"&lt;p&gt;Para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</si>
  <si>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 xml:space="preserve">Un ciclista que está recorriendo un sendero se detiene cuando lleva pedaleando {{Q1}} metros. Si le quedan {{Q2}} metros para terminar la ruta, ¿cuál es la longitud total del sendero?
La longitud del sendero es de {{A1}} metros.</t>
  </si>
  <si>
    <t xml:space="preserve">Q1: Mín 1000;Máx 4000; Step: 1
Q2: Mín 1000;Máx 5000; Step: 1</t>
  </si>
  <si>
    <t xml:space="preserve">A1 = {{Q2}} + {{Q1}}</t>
  </si>
  <si>
    <t xml:space="preserve">¿Cuántos metros lleva pedaleados el ciclista? ¿Y cuántos le faltan?
Ha pedaleado {{A2}} m, pero le quedan {{A3}} m.
(Cloze math)
A2 = {{Q1}}
A3 = {{Q2}}</t>
  </si>
  <si>
    <t xml:space="preserve">¿Qué pide el enunciado?
La longitud total de la ruta en metros.*
La distancia que ha recorrido el ciclista.
La longitud total de la ruta en centímetros.</t>
  </si>
  <si>
    <t xml:space="preserve">¿Cuál de estos cálculos representa la información del enunciado?
... − {{Q1}} = {{Q2}}*
{{Q1}} − ... = {{Q2}}
{{Q1}} − {{Q2}} = ...</t>
  </si>
  <si>
    <t xml:space="preserve">¿De qué manera se puede reordenar esta resta para obtener el término que falta?
... − {{Q1}} = {{Q2}}
{{Q2}} + {{Q1}} = ...*
{{Q1}} − {{Q2}} = ...
{{Q2}} − {{Q1}} = ...</t>
  </si>
  <si>
    <t xml:space="preserve">Resuelve el siguiente cálculo para obtener la longitud de la ruta ciclista.
{{Q1}} + {{Q2}} = {{A4}}
(cloze math)
A4 = {{Q2}}+{{Q2}}</t>
  </si>
  <si>
    <t xml:space="preserve">{"id":"M5-NyO-7b-A-2","seed":{"parameters":[{"name":"Q1","label":null,"min":1000,"max":4000,"step":1},{"name":"Q2","label":null,"min":1000,"max":5000,"step":1}],"uniques":true},"scaffolding":[{"id":"step-0","stimulus":"&lt;p&gt;Em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</si>
  <si>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 xml:space="preserve">Cuando acabó una fiesta, quedaban {{Q1}} invitados por marcharse. Si a lo largo de esta celebración ya se habían ido {{Q2}} personas, ¿cuántos invitados había al principio?
Al principio de la fiesta había {{A1}} personas.</t>
  </si>
  <si>
    <t xml:space="preserve">Q1: Mín 300;Máx 500; Step: 1
Q2: Mín 200;Máx 300; Step: 1</t>
  </si>
  <si>
    <t xml:space="preserve">¿Cuántos invitados quedaban cuando terminó la fiesta? ¿Cuánta gente se fue antes de que terminara?
Quedaban {{A2}} invitados, pero antes ya se habían ido {{A3}} invitados.
(Cloze math)
A2 = {{Q1}}
A3 = {{Q2}}</t>
  </si>
  <si>
    <t xml:space="preserve">¿Qué pide el enunciado?
El número de invitados que había al principio de la fiesta.*
El número de invitados que quedaban cuando terminó la fiesta.
El número de invitados que se habían ido durante la fiesta.</t>
  </si>
  <si>
    <t xml:space="preserve">¿Cuál de estos cálculos representa la información del enunciado?
... − {{Q2}} = {{Q1}}*
{{Q1}} − ... = {{Q2}}
{{Q1}} − {{Q2}} = ...</t>
  </si>
  <si>
    <t xml:space="preserve">¿De qué manera se puede reordenar esta resta para obtener el término que falta?
... − {{Q2}} = {{Q1}}
{{Q1}} + {{Q2}} = ...*
{{Q1}} − {{Q2}} = ...
{{Q2}} − {{Q1}} = ...</t>
  </si>
  <si>
    <t xml:space="preserve">Resuelve el siguiente cálculo para obtener cuántos invitados había al principio de la fiesta.
{{Q1}} + {{Q2}} = {{A4}}
(cloze math)
A4 = {{Q2}}+{{Q1}}</t>
  </si>
  <si>
    <t xml:space="preserve">{"id":"M5-NyO-7b-A-3","seed":{"parameters":[{"name":"Q1","label":null,"min":300,"max":500,"step":1},{"name":"Q2","label":null,"min":200,"max":300,"step":1}],"uniques":true},"scaffolding":[{"id":"step-0","stimulus":"&lt;p&gt;Ao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</si>
  <si>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 xml:space="preserve">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</si>
  <si>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</si>
  <si>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 xml:space="preserve">Q1: Mín 1000;Máx 3000; Step: 10
Q2: Mín 200;Máx 990; Step: 10</t>
  </si>
  <si>
    <t xml:space="preserve">¿Cuántas tijeras se mencionan?
Al principio la empresa tenía {{A2}} tijeras, pero después del envío le quedaron {{A3}}.
(Cloze math)
A2 = {{T1}}
A3 = {{Q1}}</t>
  </si>
  <si>
    <t xml:space="preserve">¿Qué pide el enunciado?
El número de tijeras que recibió el cliente.*
El número de tijeras antes del envío.
El número de tijeras que quedaron en el almacén tras el envío.</t>
  </si>
  <si>
    <t xml:space="preserve">Resuelve el siguiente cálculo para obtener el número de tijeras que recibió el cliente.
{{T1}} − {{Q1}} = {{A4}}
(cloze math)
A4 = {{Q2}}</t>
  </si>
  <si>
    <t xml:space="preserve">{"id":"M5-NyO-7b-A-4","seed":{"parameters":[{"name":"Q1","label":null,"min":1000,"max":3000,"step":10},{"name":"Q2","label":null,"min":200,"max":990,"step":10}],"uniques":true},"scaffolding":[{"id":"step-0","stimulus":"&lt;p&gt;A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</si>
  <si>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 xml:space="preserve">Gabriela ha leído {{Q1}} páginas de un libro y le faltan {{Q2}} páginas para terminarlo. ¿Cuántas páginas tiene el libro?
El libro tiene {{A1}} páginas.</t>
  </si>
  <si>
    <t xml:space="preserve">Q1: Mín = 100; Máx = 200; Step = 1
Q2: Mín = 100; Máx = 200; Step = 1</t>
  </si>
  <si>
    <t xml:space="preserve">¿Cuántas páginas ha leído Gabriela? ¿Y cuántas le faltan para terminar el libro?
Ha leído {{A2}} páginas y le faltan {{A3}}.
(Cloze math)
A2 = {{Q1}}
A3 = {{Q2}}</t>
  </si>
  <si>
    <t xml:space="preserve">¿Qué pide el enunciado?
El número de páginas que tiene el libro.*
El número de páginas que ha leído Gabriela.
El número de páginas que le quedan por leer.</t>
  </si>
  <si>
    <t xml:space="preserve">Resuelve el siguiente cálculo para obtener las páginas que tiene el libro.
{{Q2}} + {{Q1}} = {{A4}}
(cloze math)
A4 = {{Q1}}+{{Q2}}</t>
  </si>
  <si>
    <t xml:space="preserve">{"id":"M5-NyO-7b-A-5","seed":{"parameters":[{"name":"Q1","label":null,"min":100,"max":200,"step":1},{"name":"Q2","label":null,"min":100,"max":200,"step":1}],"uniques":true},"scaffolding":[{"id":"step-0","stimulus":"&lt;p&gt;Gabriela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</si>
  <si>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 xml:space="preserve">M5-NyO-49a</t>
  </si>
  <si>
    <t xml:space="preserve">Opera con la propiedad fundamental de la resta (núms. de 3 o 4 cifras)</t>
  </si>
  <si>
    <t xml:space="preserve">Indica si estas equivalencias cumplen o no la propiedad fundamental de la resta.
{{Q1}} − {{Q2}} = ({{Q1}} − {{Q3}}) − ({{Q2}} − {{Q3}}) *
{{Q4}} − {{Q5}} = ({{Q4}} + {{Q6}}) − ({{Q5}} + {{Q6}}) *
{{Q7}} − {{Q8}} = ({{Q7}} + {{Q9}}) − ({{Q8}} − {{Q9}})
{{Q10}} − {{Q11}} = ({{Q10}} − {{Q12}}) − ({{Q11}} + {{Q12}})
(se muestran 3 opciones, 1 es falsa)
(Indicadores: Sí / No)</t>
  </si>
  <si>
    <t xml:space="preserve">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</si>
  <si>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 xml:space="preserve">No hay</t>
  </si>
  <si>
    <t xml:space="preserve">Si se suma o se resta el mismo número al minuendo y al sustraendo, el resultado de la resta es el mismo.</t>
  </si>
  <si>
    <t xml:space="preserve">&lt;p&gt;Según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</si>
  <si>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 xml:space="preserve">T1 = {{Q7}}-{{Q8}}
T2 = {{Q7}}+{{Q9}}-{{Q8}}+{{Q9}}
T3 = {{Q10}}-{{Q11}}
T4 = {{Q10}}-{{Q12}}-{{Q11}}-{{Q12}}
T5 = {{Q7}}+{{Q9}}
T6 = {{Q8}}-{{Q9}}
T7 = {{Q10}}-{{Q12}}
T8 = {{Q11}}+{{Q12}}</t>
  </si>
  <si>
    <t xml:space="preserve">{"id":"M5-NyO-49a-I-1","stimulus":"&lt;p&gt;Selecione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</si>
  <si>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 xml:space="preserve">¿Cuál es el resultado de la resta? ¿Y cuál es el resultado si se suma {{Q3}} al minuendo y al sustraendo?
{{T1}} − {{Q1}} = {{A1}}
({{T1}} + {{Q3}}) − ({{Q1}} + {{Q3}}) = {{T2}}} − {{T3}} = {{A1}}</t>
  </si>
  <si>
    <r>
      <rPr>
        <sz val="12"/>
        <color rgb="FF000000"/>
        <rFont val="Calibri"/>
        <family val="0"/>
        <charset val="1"/>
      </rPr>
      <t xml:space="preserve">Resuelva las siguiente operacion verificando la propiedad fundamental de la resta.
125 - 25 = ( 125 </t>
    </r>
    <r>
      <rPr>
        <b val="true"/>
        <sz val="12"/>
        <color rgb="FF000000"/>
        <rFont val="Calibri"/>
        <family val="0"/>
        <charset val="1"/>
      </rPr>
      <t xml:space="preserve">+ 17</t>
    </r>
    <r>
      <rPr>
        <sz val="12"/>
        <color rgb="FF000000"/>
        <rFont val="Calibri"/>
        <family val="0"/>
        <charset val="1"/>
      </rPr>
      <t xml:space="preserve"> ) - ( 25 </t>
    </r>
    <r>
      <rPr>
        <b val="true"/>
        <sz val="12"/>
        <color rgb="FF000000"/>
        <rFont val="Calibri"/>
        <family val="0"/>
        <charset val="1"/>
      </rPr>
      <t xml:space="preserve">+ 17</t>
    </r>
    <r>
      <rPr>
        <sz val="12"/>
        <color rgb="FF000000"/>
        <rFont val="Calibri"/>
        <family val="0"/>
        <charset val="1"/>
      </rPr>
      <t xml:space="preserve"> )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142</t>
    </r>
    <r>
      <rPr>
        <sz val="12"/>
        <color rgb="FF000000"/>
        <rFont val="Calibri"/>
        <family val="0"/>
        <charset val="1"/>
      </rPr>
      <t xml:space="preserve"> - </t>
    </r>
    <r>
      <rPr>
        <b val="true"/>
        <sz val="12"/>
        <color rgb="FFEA4335"/>
        <rFont val="Calibri"/>
        <family val="0"/>
        <charset val="1"/>
      </rPr>
      <t xml:space="preserve">42
</t>
    </r>
    <r>
      <rPr>
        <sz val="12"/>
        <color rgb="FF000000"/>
        <rFont val="Calibri"/>
        <family val="0"/>
        <charset val="1"/>
      </rPr>
      <t xml:space="preserve">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100</t>
    </r>
  </si>
  <si>
    <t xml:space="preserve">Q1: Máx = 300; Mín = 800; Step = 1
Q2: Máx = 300; Mín = 800; Step = 1
Q3: Máx = 20; Mín = 50; Step = 1</t>
  </si>
  <si>
    <t xml:space="preserve">T1 = {{Q1}}+{{Q2}}
T2 = {{Q1}}+{{Q2}}+{{Q3}}
T3 = {{Q1}}+{{Q3}}
A1 = {{Q2}}
A2 = {{Q2}}</t>
  </si>
  <si>
    <t xml:space="preserve">Si se suma el mismo número al minuendo y al sustraendo, el resultado de la resta es el mismo.</t>
  </si>
  <si>
    <t xml:space="preserve">&lt;p&gt;Según la propiedad fundamental de la resta, si se suma o se resta el mismo número al minuendo y al sustraendo, el resultado de la resta es el mismo.&lt;/p&gt;</t>
  </si>
  <si>
    <t xml:space="preserve">{"id":"M5-NyO-49a-E-1","stimulus":"&lt;p&gt;Qual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</si>
  <si>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 xml:space="preserve">¿Cuál es el resultado de la resta? ¿Y cuál es el resultado si se resta {{Q3}} al minuendo y al sustraendo?
{{T1}} − {{Q1}} = {{A1}}
({{T1}} − {{Q3}}) − ({{Q1}} − {{Q3}}) = {{T2}}} − {{T3}} = {{A2}}</t>
  </si>
  <si>
    <t xml:space="preserve">T1 = {{Q1}}+{{Q2}}
T2 = {{Q1}}+{{Q2}}-{{Q3}}
T3 = {{Q1}}-{{Q3}}
A1 = {{Q2}}
A2 = {{Q2}}</t>
  </si>
  <si>
    <t xml:space="preserve">Si se resta el mismo número al minuendo y al sustraendo, el resultado de la resta es el mismo.</t>
  </si>
  <si>
    <t xml:space="preserve">{"id":"M5-NyO-49a-E-2","stimulus":"&lt;p&gt;Qual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</si>
  <si>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 xml:space="preserve">M5-NyO-8a</t>
  </si>
  <si>
    <t xml:space="preserve">Nombra correctamente los términos de la multiplicación (multiplicando y multiplicador)</t>
  </si>
  <si>
    <t xml:space="preserve">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</si>
  <si>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 xml:space="preserve">Indica la opción correcta
A1: El número por el que se está multiplicando = B
A2: El número que se multiplica  = A
(A: multiplicando / B: multiplicador)</t>
  </si>
  <si>
    <t xml:space="preserve">Q1: Mín = 100; Máx 999; step 1
Q2: Mín = 10; Máx 99; step 1</t>
  </si>
  <si>
    <t xml:space="preserve">T1: {{Q1}}*{{Q2}}</t>
  </si>
  <si>
    <t xml:space="preserve">El multiplicando es el número que se multiplica y el multiplicador, el número por el que se multiplica el multiplicando.</t>
  </si>
  <si>
    <t xml:space="preserve">&lt;p&gt;El multiplicando, {{Q1}}, es el número que se multiplica y el multiplicador, {{Q2}}, el número por el que se multiplica el multiplicando. El producto es el resultado de la operación, es decir, {{T1}}.&lt;/p&gt;
Sin TE particular.</t>
  </si>
  <si>
    <t xml:space="preserve">{"id":"M5-NyO-8a-I-1","stimulus":"&lt;p&gt;Selecione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</si>
  <si>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 xml:space="preserve">Nombra los términos de esta multiplicación.
{{Q1}} × {{Q2}} = {{T1}}
{{Q1}} es el {{A1}}.
{{Q2}} es el {{A2}}.</t>
  </si>
  <si>
    <t xml:space="preserve">Completa los términos en la multiplicación.
{{A1}} × {{A2}} = producto
{{A1}} = multiplicando
{{A2}} = multiplicador</t>
  </si>
  <si>
    <t xml:space="preserve">Q1: Mín = 100; Máx 2500; step 1
Q2: Mín = 100; Máx 999; step 1</t>
  </si>
  <si>
    <t xml:space="preserve">T1 = {{Q1}}*{{Q2}}
A1 = "multiplicando"
A2 = "multiplicador"</t>
  </si>
  <si>
    <t xml:space="preserve">{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</si>
  <si>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 xml:space="preserve">Nombra los términos de esta multiplicación.
{{Q1}} × {{Q2}} = {{T1}}
{{Q2}} es el {{A1}}.
{{Q1}} es el {{A2}}.</t>
  </si>
  <si>
    <t xml:space="preserve">T1 = {{Q1}}*{{Q2}}
A1 = "multiplicador"
A2 = "multiplicando"</t>
  </si>
  <si>
    <t xml:space="preserve">{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</si>
  <si>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 xml:space="preserve">M5-NyO-8b</t>
  </si>
  <si>
    <t xml:space="preserve">Calcula multiplicaciones (multiplicando y multiplicador: 3 cifras enteras)</t>
  </si>
  <si>
    <t xml:space="preserve">Selecciona el resultado correcto de {{Q1}} × {{Q2}}.
{{A1}} 
{{A2}} 
{{A3}}*</t>
  </si>
  <si>
    <t xml:space="preserve">¿Cuál es el cálculo que te permite hallar el producto entre 345 y 216?
{{A1}} = 345 + 216
{{A1}} = 345 × 216 *
{{A1}} = 345 - 216
{{A1}} = 345 / 216
(se ven 3 opciones, 1 correcta)</t>
  </si>
  <si>
    <t xml:space="preserve">Q1: Mín = 100; Máx 999; step 1
Q2: Mín = 100; Máx 999; step 1
Q3: Mín = 100; Máx 900; step 100</t>
  </si>
  <si>
    <t xml:space="preserve">A1 = {{Q1}}+{{Q2}} 
A2 = {{Q1}}*{{Q2}}+{{Q3}}
A3 = {{Q1}}*{{Q2}} 
(para TE:)
T1 = {{Q2}}-1</t>
  </si>
  <si>
    <t xml:space="preserve">Empieza multiplicando la última cifra del multiplicador por el multiplicando.</t>
  </si>
  <si>
    <t xml:space="preserve">&lt;p&gt;El resultado de multiplicar {{Q1}} por {{Q2}} es {{A3}}.&lt;/p&gt;
Sin TE particular</t>
  </si>
  <si>
    <t xml:space="preserve">{"id":"M5-NyO-8b-I-1","stimulus":"&lt;p&gt;Selecione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</si>
  <si>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 xml:space="preserve">Calcula el resultado de la multiplicación.
{{Q1}} × {{Q2}} = {{A1}}</t>
  </si>
  <si>
    <t xml:space="preserve">Completá el cálculo con su resultado
428 × 256 = ...
</t>
  </si>
  <si>
    <t xml:space="preserve">Q1: Mín = 100; Máx 999; step 1
Q2: Mín = 100; Máx 999; step 1</t>
  </si>
  <si>
    <t xml:space="preserve">A1 = {{Q1}}*{{Q2}} </t>
  </si>
  <si>
    <t xml:space="preserve">&lt;p&gt;El resultado de multiplicar {{Q1}} por {{Q2}} es {{A1}}.&lt;/p&gt;</t>
  </si>
  <si>
    <t xml:space="preserve">{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</si>
  <si>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 xml:space="preserve">En una sala de recreativos, hay {{Q2}} máquinas expendedoras con {{Q1}} osos de peluche en cada una. ¿Cuántos osos hay en la sala de recreativos?
Hay {{A1}} osos de peluche.</t>
  </si>
  <si>
    <t xml:space="preserve">Una máquina expendedora de peluches tiene 223 osos.
¿Cuántos osos hay en 115 máquinas expendedoras, iguales a la anterior?
Hay ... osos de peluche</t>
  </si>
  <si>
    <t xml:space="preserve">Q1: Mín = 100; Máx 300; step 1
Q2: Mín = 100; Máx 200; step 1</t>
  </si>
  <si>
    <t xml:space="preserve">{"id":"M5-NyO-8b-A-1","stimulus":"&lt;p&gt;Em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</si>
  <si>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 xml:space="preserve">En una fábrica se producen {{Q1}} sudaderas al día. ¿Cuántas se fabricarán en {{Q2}} días?
Se producirán {{A1}} sudaderas.</t>
  </si>
  <si>
    <t xml:space="preserve">Una fábrica produce 950 remeras por día, ¿cuántas remeras produce en 365 días?.
Produce {{A1}} remeras</t>
  </si>
  <si>
    <t xml:space="preserve">Q1: Mín = 500; Máx 999; step 1
Q2: Mín = 100; Máx 365; step 1</t>
  </si>
  <si>
    <t xml:space="preserve">{"id":"M5-NyO-8b-A-2","stimulus":"&lt;p&gt;Uma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</si>
  <si>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 xml:space="preserve">En la biblioteca de un colegio hay {{Q2}} estanterías con {{Q1}} libros cada una. ¿Cuántos libros tiene en total?
La biblioteca tiene {{A1}} libros.</t>
  </si>
  <si>
    <t xml:space="preserve">En la biblioteca de la escuela hay 124 libros por estante. ¿Cuántos libros hay en la biblioteca, si tiene 117 estantes?
Hay ... libros</t>
  </si>
  <si>
    <t xml:space="preserve">Q1: Mín = 100; Máx = 500; step 1
Q2: Mín = 100; Máx 150; step 1</t>
  </si>
  <si>
    <t xml:space="preserve">{"id":"M5-NyO-8b-A-3","stimulus":"&lt;p&gt;Em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</si>
  <si>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 xml:space="preserve">Una granja avícola vende cada día {{Q1}} cajones con {{Q2}} huevos cada uno. ¿Cuántos huevos vende esta granja en un día?
Vende {{A1}} huevos un día.</t>
  </si>
  <si>
    <t xml:space="preserve">La distribuidora avícola vende 320 cajones de huevos por día. Cada cajón tiene 180 huevos.
¿Cuántos huevos vende en el día?
Vende ... huevos por día</t>
  </si>
  <si>
    <t xml:space="preserve">Q1: Mín = 100; Máx = 500; step 1
Q2: Mín = 120; Máx = 210; step 1</t>
  </si>
  <si>
    <t xml:space="preserve">{"id":"M5-NyO-8b-A-4","stimulus":"&lt;p&gt;Uma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</si>
  <si>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 xml:space="preserve">La empresa de Olivia tiene {{Q1}} barcos con capacidad para {{Q2}} contenedores cada uno. ¿Cuántos contenedores puede transportar la empresa de Olivia como máximo?
Puede transportar {{A1}} contenedores.</t>
  </si>
  <si>
    <t xml:space="preserve">En el mercado de frutos, se venden 280 cajones de manzanas, por mes. Cada cajón tiene 115 manzanas.
¿Cuántas manzanas vende durante ese tiempo?
Se venden ... manzanas</t>
  </si>
  <si>
    <t xml:space="preserve">Q1: Mín = 100; Máx = 500; step 1
Q2: Mín = 150; Máx = 250; step 1</t>
  </si>
  <si>
    <t xml:space="preserve">{"id":"M5-NyO-8b-A-5","stimulus":"&lt;p&gt;A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</si>
  <si>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 xml:space="preserve">M5-NyO-50a</t>
  </si>
  <si>
    <t xml:space="preserve">Opera con la propiedad conmutativa (multiplicando y multiplicador: 3 cifras enteras)</t>
  </si>
  <si>
    <t xml:space="preserve">¿En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</si>
  <si>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</si>
  <si>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 xml:space="preserve">Q1-Q17: Mín = 17; Máx = 999; step 1</t>
  </si>
  <si>
    <t xml:space="preserve">Las multiplicaciones tienen propiedad conmutativa porque el orden de los factores no altera el producto.</t>
  </si>
  <si>
    <t xml:space="preserve">&lt;p&gt;Las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</si>
  <si>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{{Q1}}*{{Q2}}</t>
  </si>
  <si>
    <t xml:space="preserve">{"id":"M5-NyO-50a-I-1","stimulus":"&lt;p&gt;Em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</si>
  <si>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xml:space="preserve">Completa la siguiente multiplicación para que se verifique la propiedad conmutativa.
{{Q1}} × {{Q2}} = {{A2}} × {{A1}}</t>
  </si>
  <si>
    <t xml:space="preserve">Completa con 245 y 318 para que se verifique la propiedad conmutativa de la multiplicación.
245  × 318 = 318  × 245 = ...</t>
  </si>
  <si>
    <t xml:space="preserve">Q1: Mín = 100; Máx = 999; step 1
Q2: Mín = 10; Máx = 99; step 1</t>
  </si>
  <si>
    <t xml:space="preserve">A1 = {{Q1}}
A2 = {{Q2}}
T1 = {{Q1}}*{{Q2}}</t>
  </si>
  <si>
    <t xml:space="preserve">&lt;p&gt;Las multiplicaciones tienen propiedad conmutativa porque el orden de los factores no altera el producto:&lt;/p&gt;&lt;p&gt;{{Q1}} × {{Q2}} = {{Q2}} × {{Q1}&lt;/p&gt;&lt;p&gt;{{T1}} = {{T1}}&lt;/p&gt;</t>
  </si>
  <si>
    <t xml:space="preserve">{"id":"M5-NyO-50a-E-1","stimulus":"&lt;p&gt;Complete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</si>
  <si>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 xml:space="preserve">M5-NyO-50b</t>
  </si>
  <si>
    <t xml:space="preserve">Opera con la propiedad asociativa (multiplicando y multiplicador: 3 cifras enteras)</t>
  </si>
  <si>
    <t xml:space="preserve">¿En cuál de estas equivalencias se ve la propiedad asociativa de la multiplicación?
{{Q1}} × {{Q2}} = {{Q2}} × {{Q1}}
{{Q3}} × {{Q4}} × {{Q5}} = {{Q4}} × {{Q5}} × {{Q3}}
{{Q6}} × ({{Q7}} × {{Q8}}) = ({{Q6}} × {{Q7}}) × {{Q8}}*
({{Q9}} × {{Q10}}) × {{Q11}} = {{Q9}} × ({{Q10}} × {{Q11}})*
{{Q12}} × ({{Q13}} + {{Q14}}) = {{Q12}} × {{Q13}} + {{Q12}} × {{Q14}}
{{Q15}} × {{Q16}} + {{Q15}} × {{Q17}} = {{Q15}} × ({{Q16}} + {{Q17}})
(Se ven 3, 1 correcta)</t>
  </si>
  <si>
    <t xml:space="preserve">Las multiplicaciones tienen propiedad asociativa porque la forma de agrupar los factores no altera el producto.</t>
  </si>
  <si>
    <t xml:space="preserve">&lt;p&gt;Las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</si>
  <si>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</si>
  <si>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 xml:space="preserve">{"id":"M5-NyO-50b-I-1","stimulus":"&lt;p&gt;Em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</si>
  <si>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xml:space="preserve">Completa las siguientes multiplicaciones para que se verifique la propiedad asociativa de la multiplicación.
({{Q1}} × {{Q2}}) × {{Q3}} = {{A1}} × ({{Q2}} × {{Q3}})
{{Q4}} × ({{Q5}} × {{Q6}}) = ({{Q4}} × {{A2}}) × {{Q6}}</t>
  </si>
  <si>
    <t xml:space="preserve">Completa el cálculo para que se verifique la propiedad asociativa de la multiplicación.
{ {{Q1}} × {{Q2}} } × {{Q3}} = {{A1}} × { {{A2}} × {{A3}} } = {{A4}}</t>
  </si>
  <si>
    <t xml:space="preserve">Q1-Q6: Mín = 10; Máx = 999; step 1</t>
  </si>
  <si>
    <t xml:space="preserve">A1 = Q1
A2 = Q5</t>
  </si>
  <si>
    <t xml:space="preserve">&lt;p&gt;Las multiplicaciones tienen propiedad asociativa porque la forma de agrupar los factores no altera el producto.&lt;/p&gt;&lt;p&gt;({{Q1}} × {{Q2}}) × {{Q3}} = {{Q1}} × ({{Q2}} × {{Q3}})&lt;/p&gt;&lt;p&gt;{{T1}} = {{T1}}&lt;/p&gt;
Sin TE individual</t>
  </si>
  <si>
    <t xml:space="preserve">T1 = {{Q1}}*{{Q2}}*{{Q3}}</t>
  </si>
  <si>
    <t xml:space="preserve">{"id":"M5-NyO-50b-E-1","stimulus":"&lt;p&gt;Complete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</si>
  <si>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 xml:space="preserve">Completa las siguientes multiplicaciones para que se verifique la propiedad asociativa de la multiplicación.
({{Q1}} × {{Q2}}) × {{Q3}} = {{Q1}} × ({{Q2}} × {{A1}})
{{Q4}} × ({{Q5}} × {{Q6}}) = ({{A2}} × {{Q5}}) × {{Q6}}</t>
  </si>
  <si>
    <t xml:space="preserve">A1 = Q3
A2 = Q4</t>
  </si>
  <si>
    <t xml:space="preserve">{"id":"M5-NyO-50b-E-2","stimulus":"&lt;p&gt;Complete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</si>
  <si>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 xml:space="preserve">M5-NyO-50c</t>
  </si>
  <si>
    <t xml:space="preserve">Opera con la propiedad distributiva (multiplicando y multiplicador: 3 cifras enteras)</t>
  </si>
  <si>
    <t xml:space="preserve">¿En cuál de estas equivalencias se ve la propiedad distributiva de la multiplicación?
{{Q1}} × {{Q2}} = {{Q2}} × {{Q1}}
{{Q3}} × {{Q4}} × {{Q5}} = {{Q4}} × {{Q5}} × {{Q3}}
{{Q6}} × ({{Q7}} × {{Q8}}) = ({{Q6}} × {{Q7}}) × {{Q8}}
({{Q9}} × {{Q10}}) × {{Q11}} = {{Q9}} × ({{Q10}} × {{Q11}})
{{Q12}} × ({{Q13}} + {{Q14}}) = {{Q12}} × {{Q13}} + {{Q12}} × {{Q14}}*
{{Q15}} × {{Q16}} + {{Q15}} × {{Q17}} = {{Q15}} × ({{Q16}} + {{Q17}})*
(Se ven 3, 1 correcta)</t>
  </si>
  <si>
    <t xml:space="preserve">Las multiplicaciones tienen propiedad distributiva porque la multiplicación de una suma es la suma de dos multiplicaciones.</t>
  </si>
  <si>
    <t xml:space="preserve">&lt;p&gt;Las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</si>
  <si>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 xml:space="preserve">T1 = {{Q12}}*({{Q13}}+{{Q14}})</t>
  </si>
  <si>
    <t xml:space="preserve">{"id":"M5-NyO-50c-I-1","stimulus":"&lt;p&gt;Em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</si>
  <si>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 xml:space="preserve">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</si>
  <si>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</si>
  <si>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 xml:space="preserve">A1 = Q1
A2 = Q4</t>
  </si>
  <si>
    <t xml:space="preserve">&lt;p&gt;Las multiplicaciones tienen propiedad distributiva porque la multiplicación de una suma es la suma de dos multiplicaciones.&lt;/p&gt;&lt;p&gt;{{Q1}} × ({{Q2}} + {{Q3}}) = {{Q1}} × {{Q2}} + {{Q1}} × {{Q3}}&lt;/p&gt;&lt;p&gt;{{T1}} = {{T1}}&lt;/p&gt;</t>
  </si>
  <si>
    <t xml:space="preserve">T1 = {{Q1}}*({{Q2}}+{{Q3}})</t>
  </si>
  <si>
    <t xml:space="preserve">{"id":"M5-NyO-50c-E-1","stimulus":"&lt;p&gt;Complete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</si>
  <si>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 xml:space="preserve">Completa las siguientes multiplicaciones para que se verifique la propiedad distributiva de la multiplicación.
{{Q4}} × {{Q5}} + {{Q4}} × {{Q6}} = {{Q4}} × ({{Q5}} + {{A1}})
{{Q1}} × ({{Q2}} + {{Q3}}) = {{Q1}} × {{A2}} + {{Q1}} × {{Q3}}</t>
  </si>
  <si>
    <t xml:space="preserve">A1 = Q6
A2 = Q2</t>
  </si>
  <si>
    <t xml:space="preserve">{"id":"M5-NyO-50c-E-2","stimulus":"&lt;p&gt;Complete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</si>
  <si>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 xml:space="preserve">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</si>
  <si>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</si>
  <si>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 xml:space="preserve">Q1 : Mín = 100; Máx = 999; step 1
Q2: Mín = 50; Máx = 99; step 1
Q3: Mín = 50; Máx = 99; step 1</t>
  </si>
  <si>
    <t xml:space="preserve">A1 = {{Q1}}*({{Q2}}+{{Q3}})</t>
  </si>
  <si>
    <t xml:space="preserve">&lt;p&gt;Las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</si>
  <si>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 xml:space="preserve">T1 = {{Q2}}+{{Q3}}
T2 = {{Q1}}*{{Q2}}
T3 = {{Q1}}*{{Q3}}</t>
  </si>
  <si>
    <t xml:space="preserve">{"id":"M5-NyO-50c-A-1","stimulus":"&lt;p&gt;Uma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</si>
  <si>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 xml:space="preserve">Para construir un tejado se han utilizado {{Q1}} listones de madera. Para fijar cada uno, se necesitan {{Q2}} clavos largos y {{Q3}} clavos cortos. Indica cuántos clavos han hecho falta en total.
Se han usado {{A1}} clavos.</t>
  </si>
  <si>
    <t xml:space="preserve">Para construir un techo se utilizan 850 listones de madera; por cada liston se usan 85 clavos y 64 tornillos. Indica cuántos elementos en total, se utilizan para todo el techo.
Se utilizan {{A1}} elementos</t>
  </si>
  <si>
    <t xml:space="preserve">Q1 : Mín = 100; Máx = 999; step 1
Q2: Mín = 10; Máx = 20; step 1
Q3: Mín = 10; Máx = 20; step 1</t>
  </si>
  <si>
    <t xml:space="preserve">&lt;p&gt;Las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</si>
  <si>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 xml:space="preserve">{"id":"M5-NyO-50c-A-2","stimulus":"&lt;p&gt;Para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</si>
  <si>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vivero han colocado plantones en {{Q1}} cajones. En cada uno caben {{Q2}} de lilas y {{Q3}} de margaritas. ¿Cuántos plantones hay en total?
En total han colocado {{A1}} plantones.</t>
  </si>
  <si>
    <t xml:space="preserve">En el vivero se colocan plantines en 145 cajones. En cada cajón entran 68 lilas y 49 margaritas.
¿Cuántos plantines hay en total?
En total hay ... plantines</t>
  </si>
  <si>
    <t xml:space="preserve">Q1 : Mín = 100; Máx = 200; step 1
Q2: Mín = 10; Máx = 20; step 1
Q3: Mín = 10; Máx = 20; step 1</t>
  </si>
  <si>
    <t xml:space="preserve">&lt;p&gt;Las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</si>
  <si>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 xml:space="preserve">{"id":"M5-NyO-50c-A-3","stimulus":"&lt;p&gt;Em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</si>
  <si>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</si>
  <si>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</si>
  <si>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 xml:space="preserve">Q1 : Mín = 50; Máx = 150; step 1
Q2: Mín = 10; Máx = 30; step 1
Q3: Mín = 10; Máx = 30; step 1</t>
  </si>
  <si>
    <t xml:space="preserve">&lt;p&gt;Las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</si>
  <si>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 xml:space="preserve">{"id":"M5-NyO-50c-A-4","stimulus":"&lt;p&gt;Um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</si>
  <si>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</si>
  <si>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</si>
  <si>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 xml:space="preserve">Q1: Mín = 50; Máx = 99; step 1
Q2: Mín = 50; Máx = 99; step 1
Q3: Mín = 5; Máx = 10; step 1</t>
  </si>
  <si>
    <t xml:space="preserve">A1 = ({{Q1}}+{{Q2}})*{{Q3}}</t>
  </si>
  <si>
    <t xml:space="preserve">&lt;p&gt;Las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</si>
  <si>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 xml:space="preserve">T1 = {{Q1}}+{{Q2}}
T2 = {{Q1}}*{{Q3}}
T3 = {{Q2}}*{{Q3}}</t>
  </si>
  <si>
    <t xml:space="preserve">{"id":"M5-NyO-50c-A-5","stimulus":"&lt;p&gt;Em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</si>
  <si>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 xml:space="preserve">M5-NyO-51a</t>
  </si>
  <si>
    <t xml:space="preserve">Ordena números decimales representándolos en la recta numérica (entre 0 y 1 cifras enteras, entre 1 y 3 cifras decimales)</t>
  </si>
  <si>
    <t xml:space="preserve">&lt;p&gt;Coloca estos números en la recta numérica.&lt;/p&gt;</t>
  </si>
  <si>
    <t xml:space="preserve">Number line</t>
  </si>
  <si>
    <t xml:space="preserve">Empieza en 1
31 divisiones
distancia 0.1
3 números
frecuencia 5</t>
  </si>
  <si>
    <t xml:space="preserve">&lt;p&gt;En la recta numérica, los números menores se situán a la izquierda y los mayores, a la derecha.&lt;/p&gt;</t>
  </si>
  <si>
    <t xml:space="preserve">{"id":"M5-NyO-51a-I-1","stimulus":"&lt;p&gt;Coloque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</si>
  <si>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 xml:space="preserve">Empieza en 4
31 divisiones
distancia 0.01
3 números
frecuencia 5</t>
  </si>
  <si>
    <t xml:space="preserve">{"id":"M5-NyO-51a-I-2","stimulus":"&lt;p&gt;Coloque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</si>
  <si>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 xml:space="preserve">Empieza en 7
31 divisiones
distancia 0.001
3 números
frecuencia 5</t>
  </si>
  <si>
    <t xml:space="preserve">{"id":"M5-NyO-51a-I-3","stimulus":"&lt;p&gt;Coloque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</si>
  <si>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 xml:space="preserve">M5-NyO-9a</t>
  </si>
  <si>
    <t xml:space="preserve">Nombra los términos de la división (dividendo, divisor, cociente y resto)</t>
  </si>
  <si>
    <t xml:space="preserve">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</si>
  <si>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 xml:space="preserve">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</si>
  <si>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 xml:space="preserve">Q1-Q2: Mín = 3; Máx = 9; step = 1
Q3: 1, 2
Uniques: true</t>
  </si>
  <si>
    <t xml:space="preserve">T1 = {{Q1}}*{{Q2}}+{{Q3}}</t>
  </si>
  <si>
    <t xml:space="preserve">dividendo : divisor = cociente + resto</t>
  </si>
  <si>
    <t xml:space="preserve">&lt;p&gt;dividendo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</si>
  <si>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 xml:space="preserve">{"id":"M5-NyO-9a-I-1","stimulus":"&lt;p&gt;Nesta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</si>
  <si>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 xml:space="preserve">Calcula esta división.
{{T1}} : {{Q1}}
Dividendo = {{A1}}
Divisor = {{A2}}
Cociente = {{A3}}
Resto = {{A4}}</t>
  </si>
  <si>
    <t xml:space="preserve">Observa esta división y completa el nombre de cada término
4284 / 14= 306 + 0
4284 es el dividendo
14 es el divisor
306 es el cociente
0 es el  resto</t>
  </si>
  <si>
    <t xml:space="preserve">Q1-Q2: Mín = 50; Máx = 90; step = 1
Q3: Mín = 1; Máx = 49; step = 1</t>
  </si>
  <si>
    <t xml:space="preserve">T1 = {{Q1}}*{{Q2}}+{{Q3}}
A1 = {{T1}}
A2 = {{Q1}}
A3 = {{Q2}}
A4 = {{Q3}}</t>
  </si>
  <si>
    <t xml:space="preserve">&lt;p&gt;dividendo : divisor = cociente + resto&lt;/p&gt;
(No aplica T.E individual)</t>
  </si>
  <si>
    <t xml:space="preserve">{"id":"M5-NyO-9a-E-1","stimulus":"&lt;p&gt;Calcule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</si>
  <si>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 xml:space="preserve">M5-NyO-9b</t>
  </si>
  <si>
    <t xml:space="preserve">Divide sin decimales (dividendo 4 cifras, divisor 2 cifras)</t>
  </si>
  <si>
    <t xml:space="preserve">Selecciona el resultado de esta división: {{T1}} : {{Q1}}.
Cociente: {{A1}}* / {{A2}}  / {{A3}}
Resto: {{A4}} * / {{A5}} / {{A6}}</t>
  </si>
  <si>
    <t xml:space="preserve">Haz click en el resultado de esta división
6342 : 58
cociente : 20 / 109 *
Resto : 20 * / 109</t>
  </si>
  <si>
    <t xml:space="preserve">Q1-Q4: mín = 50; máx = 99; step = 1
Q5-Q6: mín = 2; máx = 49; step = 1</t>
  </si>
  <si>
    <t xml:space="preserve">T1 = {{Q1}}*{{Q2}}+{{Q5}}
A1 = {{Q2}}
A2 = {{Q3}}
A3 = {{Q4}}
A4 = {{Q5}}
A5 = {{Q6}}
A6 = 1</t>
  </si>
  <si>
    <t xml:space="preserve">Divide el dividendo entre el divisor.</t>
  </si>
  <si>
    <t xml:space="preserve">&lt;p&gt;Una división es el reparto de un dividendo tantas veces como indica el divisor.&lt;/p&gt;
Sin TE individual</t>
  </si>
  <si>
    <t xml:space="preserve">{"id":"M5-NyO-9b-I-1","stimulus":"&lt;p&gt;Selecione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</si>
  <si>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 xml:space="preserve">Calcula esta división.
{{T1}} : {{Q1}} = {{A1}}; resto = {{A2}}</t>
  </si>
  <si>
    <t xml:space="preserve">Completa el cálculo indicando su cociente
2548 : 34 = ...
</t>
  </si>
  <si>
    <t xml:space="preserve">Q1-Q2: Mín = 50; Máx = 99; step = 1
Q3: Mín = 1; Máx = 49; step = 1</t>
  </si>
  <si>
    <t xml:space="preserve">T1 = {{Q1}}*{{Q2}}+{{Q3}}
A1 = {{Q2}}
A2 = {{Q3}}</t>
  </si>
  <si>
    <t xml:space="preserve">&lt;p&gt;Una división es el reparto de un dividendo tantas veces como indica el divisor.&lt;/p&gt;</t>
  </si>
  <si>
    <t xml:space="preserve">{"id":"M5-NyO-9b-E-1","stimulus":"&lt;p&gt;Calcule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</si>
  <si>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</si>
  <si>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</si>
  <si>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 xml:space="preserve">Q1-Q2: Mín = 50; Máx = 99; step = 1
Q3: Mín = 2; Máx = 49; step = 1</t>
  </si>
  <si>
    <t xml:space="preserve">{"id":"M5-NyO-9b-A-1","stimulus":"&lt;p&gt;Uma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</si>
  <si>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</si>
  <si>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 xml:space="preserve">Laura tiene una cinta de tela que mide 2550 cm, quiere cortas cintas más pequeñas de 35 cm cada una. ¿Cuántas cintas puede cortar?¿Le sobra algo?
Va a cortar ... cm y sobran ... cm de tela</t>
  </si>
  <si>
    <t xml:space="preserve">{"id":"M5-NyO-9b-A-2","stimulus":"&lt;p&gt;Laura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</si>
  <si>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xml:space="preserve">En la fiesta de graduación habrá que colocar {{T1}} sillas en un auditorio. Si cada fila de asientos tendrá que tener {{Q1}} asientos, ¿cuántas filas habrá en total? ¿Sobrarán sillas?
En la fiesta habrá {{A1}} filas y sobrarán {{A2}} sillas.</t>
  </si>
  <si>
    <t xml:space="preserve">Para la fiesta de graduación se quieren ubicar 1428 sillas. Sí por cada fila se colocan 18 sillas. ¿Cuántas filas se pueden armar? ¿Sobran sillas?
Se pueden armar ... filas. Sobran ... sillas</t>
  </si>
  <si>
    <t xml:space="preserve">{"id":"M5-NyO-9b-A-3","stimulus":"&lt;p&gt;Em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</si>
  <si>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Para transportar {{T1}} botellas de agua por avión se han guardado en paquetes de {{Q1}} botellas. Calcula cuántos paquetes se subirán al avión y si van a quedar botellas sueltas.
Se van a hacer {{A1}} paquetes y quedarán {{A2}} botellas sueltas.</t>
  </si>
  <si>
    <t xml:space="preserve">Los organizadores de un show de youtubers, compraron 2827 botellas de agua para repartirlas en diferentes sectores del teatro. Preparan packs de 45 botellas. Indica cuántos packs pueden armar y si quedan botellas sueltas.
Pueden armar ... packs y quedan ... sueltas</t>
  </si>
  <si>
    <t xml:space="preserve">{"id":"M5-NyO-9b-A-4","stimulus":"&lt;p&gt;Para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</si>
  <si>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Lucía va a enviar {{T1}} &lt;i&gt;cupcakes&lt;/i&gt; en bandejas en las que caben {{Q1}} unidades. ¿Cuántas bandejas tiene que enviar? ¿Cuántos &lt;i&gt;cupcakes&lt;/i&gt; se quedarán fuera de las bandejas?
Lucía va a enviar {{A1}} bandejas y habrá {{A2}} &lt;i&gt;cupcakes&lt;/i&gt; sueltos.</t>
  </si>
  <si>
    <t xml:space="preserve">Lucy tiene que preparar 3642 cupcakes para un evento. Para enviarlos dispone de cajas, en las que puede colocar 25 cupcakes. 
¿Cuántas cajas puede armar? ¿Cuántos cupcakes quedan fuera de las cajas?
Puede armar ... cajas, y quedan ... cupcakes</t>
  </si>
  <si>
    <t xml:space="preserve">{"id":"M5-NyO-9b-A-5","stimulus":"&lt;p&gt;Lúcia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</si>
  <si>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M5-NyO-9c</t>
  </si>
  <si>
    <t xml:space="preserve">Utiliza la relación que existe entre los términos de la división</t>
  </si>
  <si>
    <t xml:space="preserve">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</si>
  <si>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</si>
  <si>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 xml:space="preserve">Q1: mín = 4; máx = 10; step = 1
Q2: mín = 4; máx = 10; step = 1
Q3: 2, 3, 4, 5</t>
  </si>
  <si>
    <t xml:space="preserve">T1 = {{Q1}*{{Q2}}
T2 = {{Q1}*{{Q2}}*{{Q3}}
T3 = {{Q2}*{{Q3}}
---
T4 = ({{Q1}}+1)*{{Q2}}
T5 = {{Q1}}+1
T6 = ({{Q1}}-1)*({{Q2}}+1)
T7 = {{Q1}}-1
T8 = {{Q1}}*({{Q2}}-1)</t>
  </si>
  <si>
    <t xml:space="preserve">En las divisiones exactas, si se multiplica el dividendo y el divisor por el mismo número, el cociente no varía.</t>
  </si>
  <si>
    <t xml:space="preserve">&lt;p&gt;En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</si>
  <si>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 xml:space="preserve">T9 = {{Q2}}+1
T10 = {{Q2}}-1</t>
  </si>
  <si>
    <t xml:space="preserve">{"id":"M5-NyO-9c-I-1","stimulus":"&lt;p&gt;Sem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</si>
  <si>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 xml:space="preserve">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</si>
  <si>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</si>
  <si>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</si>
  <si>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 xml:space="preserve">T1 = ({{Q1}}*{{Q2}}+{{Q3}})*{{Q4}}
T2 = {{Q1}}*{{Q4}}
T3 = {{Q2}} ok
T4 = {{Q3}}*{{Q4}}
T5 = ({{Q1}}*{{Q2}}+{{Q3}})*{{Q4}}*{{Q5}}
T6 = {{Q1}}*{{Q4}}*{{Q5}}
T7 = {{Q1}}*{{Q2}}+{{Q3}}
A1 = {{Q2}}
A2 = {{Q3}}*{{Q4}}*{{Q5}}
A3 = {{Q2}} ok
A4 = {{Q3}} ok</t>
  </si>
  <si>
    <t xml:space="preserve">En las divisiones enteras, si se multiplica o se divide el dividendo y el divisor por el mismo número, el cociente no varía pero el resto se multiplica o se divide por el mismo número.</t>
  </si>
  <si>
    <t xml:space="preserve">&lt;p&gt;En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</si>
  <si>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xml:space="preserve">{"id":"M5-NyO-9c-E-1","stimulus":"&lt;p&gt;Complete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</si>
  <si>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 xml:space="preserve">M5-NyO-9d</t>
  </si>
  <si>
    <t xml:space="preserve">Comprueba el resultado de una división sin decimales utilizando la propiedad fundamental de la división (dividendo 4 cifras, divisor 2 cifras)</t>
  </si>
  <si>
    <t xml:space="preserve">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</si>
  <si>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</si>
  <si>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 xml:space="preserve">Q1: mín = 10; máx = 99; step = 1
Q2: mín = 10; máx = 99; step = 1
Q3: mín = 0; máx = 9; step = 1</t>
  </si>
  <si>
    <t xml:space="preserve">T1: {{Q1}}*{{Q2}}+{{Q3}}</t>
  </si>
  <si>
    <t xml:space="preserve">La propiedad fundamental de la división permite saber si la división se ha hecho correctamente.</t>
  </si>
  <si>
    <t xml:space="preserve">&lt;p&gt;La propiedad fundamental de la división, dividendo = divisor × cociente + resto, permite saber si la división se ha hecho correctamente.&lt;/p&gt;
Sin TE particular</t>
  </si>
  <si>
    <t xml:space="preserve">{"id":"M5-NyO-9d-I-1","stimulus":"&lt;p&gt;Observe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</si>
  <si>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 xml:space="preserve">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</si>
  <si>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</si>
  <si>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 xml:space="preserve">Q1: mín = 10; máx = 99; step = 1
Q2: mín = 10; máx = 99; step = 1
Q3: mín = 1; máx = 9; step = 1</t>
  </si>
  <si>
    <t xml:space="preserve">A1 = {{Q1}}*{{Q2}}+{{Q3}}</t>
  </si>
  <si>
    <t xml:space="preserve">&lt;p&gt;La propiedad fundamental de las división, dividendo = divisor × cociente + resto, permite saber si la división se ha hecho correctamente.&lt;/p&gt;&lt;p&gt;Por lo tanto:&lt;/p&gt;&lt;p&gt;{{Q1}} × {{Q2}} + {{Q3}} = {{A1}}&lt;/p&gt;
Sin TE particular</t>
  </si>
  <si>
    <t xml:space="preserve">{"id":"M5-NyO-9d-E-1","stimulus":"&lt;p&gt;Em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</si>
  <si>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 xml:space="preserve">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</si>
  <si>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 xml:space="preserve">Q1: mín = 6; máx = 12; step = 1
Q2: mín = 10; máx = 20; step = 1
Q3: mín = 2; máx = 5; step = 1</t>
  </si>
  <si>
    <t xml:space="preserve">&lt;p&gt;La propiedad fundamental de las división, dividendo = divisor × cociente + resto, permite saber si la división se ha hecho correctamente.&lt;/p&gt;&lt;p&gt;Por lo tanto:&lt;/p&gt;&lt;p&gt;{{Q1}} personas × {{Q2}} mesas + {{Q3}} personas por sentarse = {{A1}} personas&lt;/p&gt;
Sin TE particular</t>
  </si>
  <si>
    <t xml:space="preserve">{"id":"M5-NyO-9d-A-1","stimulus":"&lt;p&gt;Um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</si>
  <si>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</si>
  <si>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 xml:space="preserve">Q1: mín = 50; máx = 90; step = 1
Q2: mín = 6; máx = 12; step = 1
Q3: mín = 2; máx = 5; step = 1</t>
  </si>
  <si>
    <t xml:space="preserve">&lt;p&gt;La propiedad fundamental de las división, dividendo = divisor × cociente + resto, permite saber si la división se ha hecho correctamente.&lt;/p&gt;&lt;p&gt;Por lo tanto:&lt;/p&gt;&lt;p&gt;{{Q1}} pasajeros sentados × {{Q2}} vagones + {{Q3}} pasajeros de pie = {{A1}} pasajeros&lt;/p&gt;
Sin TE particular</t>
  </si>
  <si>
    <t xml:space="preserve">{"id":"M5-NyO-9d-A-2","stimulus":"&lt;p&gt;Em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</si>
  <si>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 xml:space="preserve">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</si>
  <si>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 xml:space="preserve">Q1: mín = 40; máx = 60; step = 1
Q2: mín = 40; máx = 60; step = 1
Q3: mín = 2; máx = 39; step = 1</t>
  </si>
  <si>
    <t xml:space="preserve">&lt;p&gt;La propiedad fundamental de las división, dividendo = divisor × cociente + resto, permite saber si la división se ha hecho correctamente.&lt;/p&gt;&lt;p&gt;Por lo tanto:&lt;/p&gt;&lt;p&gt;{{Q1}} cajas × {{Q2}} kg + {{Q3}} kg fuera de las cajas = {{A1}} kg de zanahorias&lt;/p&gt;
Sin TE particular</t>
  </si>
  <si>
    <t xml:space="preserve">{"id":"M5-NyO-9d-A-3","stimulus":"&lt;p&gt;Em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</si>
  <si>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</si>
  <si>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 xml:space="preserve">Q1: mín = 80; máx = 150; step = 1
Q2: mín = 30; máx = 60; step = 1
Q3: mín = 2; máx = 29; step = 1</t>
  </si>
  <si>
    <t xml:space="preserve">&lt;p&gt;La propiedad fundamental de las división, dividendo = divisor × cociente + resto, permite saber si la división se ha hecho correctamente.&lt;/p&gt;&lt;p&gt;Por lo tanto:&lt;/p&gt;&lt;p&gt;{{Q1}} bombones × {{Q2}} cajas + {{Q3}} bombones por embalar = {{A1}} bombones&lt;/p&gt;
Sin TE particular</t>
  </si>
  <si>
    <t xml:space="preserve">{"id":"M5-NyO-9d-A-4","stimulus":"&lt;p&gt;Uma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</si>
  <si>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 xml:space="preserve">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</si>
  <si>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 xml:space="preserve">Q1: mín = 10; máx = 20; step = 1
Q2: mín = 400; máx = 500; step = 1
Q3: mín = 2; máx = 9; step = 1</t>
  </si>
  <si>
    <t xml:space="preserve">&lt;p&gt;La propiedad fundamental de las división, dividendo = divisor × cociente + resto, permite saber si la división se ha hecho correctamente.&lt;/p&gt;&lt;p&gt;Por lo tanto:&lt;/p&gt;&lt;p&gt;{{Q1}} pueblos × {{Q2}} l + {{Q3}} l quedan por repartir = &lt;span class=\"no-break\"&gt;{{A1}} l&lt;/span&gt;&lt;/p&gt;
Sin TE particular</t>
  </si>
  <si>
    <t xml:space="preserve">{"id":"M5-NyO-9d-A-5","stimulus":"&lt;p&gt;Durante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</si>
  <si>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 xml:space="preserve">M5-NyO-10a</t>
  </si>
  <si>
    <t xml:space="preserve">Aplica la jerarquía de las operaciones y los usos del paréntesis (núms. de 1 y 2 cifras enteras)</t>
  </si>
  <si>
    <t xml:space="preserve">Escoge el resultado de esta operación.
{{Q1}} × ({{Q2}} − {{Q3}}) + {{Q4}} = ...
{{A1}}*
{{A2}}
{{A3}}</t>
  </si>
  <si>
    <t xml:space="preserve">Une cada cálculo con su resultado
{{A1}} = 13 + 5 + 21 × 4
{{A2}} = ( 11 + 9 ) × 20 - 6
{{A3}} = 24 + 9 × ( 10 + 23 )
</t>
  </si>
  <si>
    <t xml:space="preserve">Q1: mín = 2; máx = 10; step 1
Q2: mín = 25; máx = 50; step 1
Q3: mín = 1; máx = 24; step 1
Q4: mín = 3; máx = 50; step 1</t>
  </si>
  <si>
    <t xml:space="preserve">A1 = {{Q1}}*({{Q2}}-{{Q3}})+{{Q4}}
A2 = {{Q1}}*{{Q2}}-{{Q3}}+{{Q4}}
A3 = {{Q1}}*({{Q2}}-{{Q3}}+{{Q4}})</t>
  </si>
  <si>
    <t xml:space="preserve">En las operaciones combinadas, hay que calcular primero los paréntesis, luego las multiplicaciones y divisiones y, por último, las sumas y restas.</t>
  </si>
  <si>
    <t xml:space="preserve">&lt;p&gt;En esta operación combinada, hay que calcular primero el paréntesis:&lt;/p&gt;&lt;p&gt;{{Q1}} × ({{Q2}} − {{Q3}}) + {{Q4}} = {{Q1}} × {{T1}} + {{Q4}}&lt;/p&gt;&lt;p&gt;Luego, la multiplicación:&lt;/p&gt;&lt;p&gt;{{Q1}} × {{T1}} + {{Q4}} = {{T2}} + {{Q4}}&lt;/p&gt;&lt;p&gt;Por último, la suma:&lt;/p&gt;&lt;p&gt;{{T2}} + {{Q4}} = {{A1}}&lt;/p&gt;
Sin TE individual</t>
  </si>
  <si>
    <t xml:space="preserve">T1 = {{Q2}}-{{Q3}}
T2 = {{Q1}}*({{Q2}}-{{Q3}})</t>
  </si>
  <si>
    <t xml:space="preserve">{"id":"M5-NyO-10a-I-1","stimulus":"&lt;p&gt;Escolha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</si>
  <si>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Escoge el resultado de esta operación.
{{Q1}} × ({{Q2}} + {{Q3}} − {{Q4}}) = ..
{{A1}}*
{{A2}}
{{A3}}</t>
  </si>
  <si>
    <t xml:space="preserve">Q1: mín = 5; máx = 10; step 1
Q2: mín = 5; máx = 20; step 1
Q3: mín = 1; máx = 10; step 1
Q4: mín = 2; máx = 5; step 1</t>
  </si>
  <si>
    <t xml:space="preserve">A1 = {{Q1}}*({{Q2}}+{{Q3}}-{{Q4}})
A2 = {{Q1}}*{{Q2}}+{{Q3}}-{{Q4}}
A3 = {{Q1}}*({{Q2}}+{{Q3}})-{{Q4}}</t>
  </si>
  <si>
    <t xml:space="preserve">&lt;p&gt;En esta operación combinada, hay que calcular primero el paréntesis:&lt;/p&gt;&lt;p&gt;{{Q1}} × ({{Q2}} + {{Q3}} − {{Q4}}) = {{Q1}} × {{T1}}&lt;/p&gt;&lt;p&gt;Luego, la multiplicación:&lt;/p&gt;&lt;p&gt;{{Q1}} × {{T1}} = {{A1}}&lt;/p&gt;
Sin TE individual</t>
  </si>
  <si>
    <t xml:space="preserve">T1 = {{Q2}}+{{Q3}}-{{Q4}}</t>
  </si>
  <si>
    <t xml:space="preserve">{"id":"M5-NyO-10a-I-2","stimulus":"&lt;p&gt;Escolha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</si>
  <si>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Escoge el resultado de esta operación.
{{Q1}} + ({{Q2}} + {{Q3}}) × {{Q4}} = ...
{{A1}}*
{{A2}}
{{A3}}</t>
  </si>
  <si>
    <t xml:space="preserve">Q1: mín = 1; máx = 20; step 1
Q2: mín = 1; máx = 20; step 1
Q3: mín = 1; máx = 20; step 1
Q4: mín = 3; máx = 5; step 1</t>
  </si>
  <si>
    <t xml:space="preserve">A1 = {{Q1}}+({{Q2}}+{{Q3}})*{{Q4}}
A2 = ({{Q1}}+{{Q2}}+{{Q3}})*{{Q4}}
A3 = {{Q1}}+{{Q2}}+{{Q3}}*{{Q4}}</t>
  </si>
  <si>
    <t xml:space="preserve">&lt;p&gt;En esta operación combinada, hay que calcular primero el paréntesis:&lt;/p&gt;&lt;p&gt;{{Q1}} + ({{Q2}} + {{Q3}}) × {{Q4}} = {{Q1}} + {{T1}} × {{Q4}}&lt;/p&gt;&lt;p&gt;Luego, la multiplicación:&lt;/p&gt;&lt;p&gt;{{Q1}} + {{T1}} × {{Q4}} = {{Q1}} + {{T2}}&lt;/p&gt;&lt;p&gt;Por último, la suma:&lt;/p&gt;&lt;p&gt;{{Q1}} + {{T2}} = {{A1}}&lt;/p&gt;
Sin TE individual</t>
  </si>
  <si>
    <t xml:space="preserve">T1 = {{Q2}}+{{Q3}}
T2 = ({{Q2}}+{{Q3}})*{{Q4}}</t>
  </si>
  <si>
    <t xml:space="preserve">{"id":"M5-NyO-10a-I-3","stimulus":"&lt;p&gt;Escolha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</si>
  <si>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Resuelve esta operación.
{{Q1}} × ({{Q2}} − {{Q3}}) + {{Q4}} = {{A1}}</t>
  </si>
  <si>
    <t xml:space="preserve">Resuelve este cálculo
{{A1}} = 12 × (15 - 8) + 21
</t>
  </si>
  <si>
    <t xml:space="preserve">Q1: mín = 2; máx = 10; step 1
Q2: mín = 25; máx = 50; step 1
Q3: mín = 1; máx = 24; step 1
Q4: mín = 1; máx = 50; step 1</t>
  </si>
  <si>
    <t xml:space="preserve">A1 = {{Q1}}*({{Q2}}-{{Q3}})+{{Q4}}</t>
  </si>
  <si>
    <t xml:space="preserve">Ordena los pasos con los que se calculan las operaciones combinadas.
Se calculan los paréntesis.
Se calculan las multiplicaciones y divisiones.
Se calculan las sumas y restas.
[Order list]</t>
  </si>
  <si>
    <t xml:space="preserve">Empieza calculando la operación dentro del paréntesis.
{{Q1}} × ({{Q2}} − {{Q3}}) + {{Q4}} = {{Q1}} × {{A2}} + {{Q4}}
(Cloze math)
A2 = {{Q2}}-{{Q3}}</t>
  </si>
  <si>
    <t xml:space="preserve">A continuación, resuelve la multiplicación.
{{Q1}} × {{T1}} + {{Q4}} = {{A3}} + {{Q4}}
(Cloze math)
T1 = {{Q2}}-{{Q3}}
A3 = ({{Q2}}-{{Q3}})*{{Q1}}</t>
  </si>
  <si>
    <t xml:space="preserve">Por último, suma.
{{T2}} + {{Q4}} = {{A4}}
(Cloze math)
T2 = ({{Q2}}-{{Q3}})*{{Q1}}
A4 = {{Q1}}*({{Q2}}-{{Q3}})+{{Q4}}</t>
  </si>
  <si>
    <t xml:space="preserve">{"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</si>
  <si>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 xml:space="preserve">Resuelve esta operación.
({{Q2}} + {{Q3}} − {{Q4}}) × {{Q1}} = {{A1}}</t>
  </si>
  <si>
    <t xml:space="preserve">Q1: mín = 5; máx = 20; step 1
Q2: mín = 5; máx = 20; step 1
Q3: mín = 1; máx = 10; step 1
Q4: mín = 2; máx = 5; step 1</t>
  </si>
  <si>
    <t xml:space="preserve">A1 = ({{Q2}}+{{Q3}}-{{Q4}})*{{Q1}}</t>
  </si>
  <si>
    <t xml:space="preserve">Empieza calculando las operaciones dentro del paréntesis.
({{Q2}} + {{Q3}} − {{Q4}}) × {{Q1}} = {{A2}} × {{Q1}}
(Cloze math)
A2 = {{Q2}}+{{Q3}}-{{Q4}}</t>
  </si>
  <si>
    <t xml:space="preserve">Por último, resuelve la multiplicación.
{{T1}} × {{Q1}} = {{A3}}
(Cloze math)
A3 = ({{Q2}}+{{Q3}}-{{Q4}})*{{Q1}}</t>
  </si>
  <si>
    <t xml:space="preserve">{"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</si>
  <si>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 xml:space="preserve">Resuelve esta operación.
{{Q1}} + ({{Q2}} + {{Q3}}) × {{Q4}} = {{A1}}</t>
  </si>
  <si>
    <t xml:space="preserve">Q1: mín = 1; máx = 20; step 1
Q2: mín = 1; máx = 20; step 1
Q3: mín = 1; máx = 20; step 1
Q4: mín = 2; máx = 5; step 1</t>
  </si>
  <si>
    <t xml:space="preserve">A1 = {{Q1}}+({{Q2}}+{{Q3}})*{{Q4}}</t>
  </si>
  <si>
    <t xml:space="preserve">Empieza calculando la operación dentro del paréntesis.
{{Q1}} + ({{Q2}} + {{Q3}}) × {{Q4}} = {{Q1}} + {{A1}} × {{Q4}}
(Cloze math)
A1 = {{Q2}}+{{Q3}}</t>
  </si>
  <si>
    <t xml:space="preserve">A continuación, resuelve la multiplicación.
{{Q1}} + {{T1}} × {{Q4}} = {{Q1}} + {{A3}}
(Cloze math)
T1 = {{Q2}}+{{Q3}}
A3 = ({{Q2}}+{{Q3}})*{{Q4}}</t>
  </si>
  <si>
    <t xml:space="preserve">Por último, suma.
{{Q1}} + {{T2}} = {{A4}}
(Cloze math)
T2 = ({{Q2}}+{{Q3}})*{{Q4}}
A4 = {{Q1}}+({{Q2}}+{{Q3}})*{{Q4}}</t>
  </si>
  <si>
    <t xml:space="preserve">{"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</si>
  <si>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 xml:space="preserve">Carmen tiene {{Q1}} cajas que contienen cada una {{Q2}} lápices de colores y {{Q3}} negros. Por su cumpleaños, su abuela le ha regalado {{Q4}} lápices flúor. ¿Cuántos lápices tiene ahora?
Carmen tiene {{A1}} lápices.</t>
  </si>
  <si>
    <t xml:space="preserve">Pía tiene 4 cajas con lápices , 12 son de colores y 6 negros. Su abuela le regala 6 cajas, con 8 lápices flúor cada una. ¿Cuántos lápices tiene en total?
Tiene ... lápices</t>
  </si>
  <si>
    <t xml:space="preserve">Q1: mín = 2; máx = 12
Q2: mín = 2; máx = 24
Q3: mín = 2; máx = 10
Q4: mín = 2; máx = 24</t>
  </si>
  <si>
    <t xml:space="preserve">A1 = {{Q1}}*({{Q2}} + {{Q3}}) + {{Q4}}</t>
  </si>
  <si>
    <t xml:space="preserve">¿Con qué expresión se calcula el número de lápices de Carmen?
{{Q1}} × ({{Q2}} + {{Q3}}) + {{Q4}} *
{{Q1}} + {{Q2}} + {{Q3}} + {{Q4}}
{{Q1}} × {{Q2}} + {{Q3}} + {{Q4}}</t>
  </si>
  <si>
    <t xml:space="preserve">Empieza calculando la operación dentro del paréntesis.
{{Q1}} × ({{Q2}} + {{Q3}}) + {{Q4}} = {{Q1}} × {{A2}} + {{Q4}}
(Cloze math)
A2 = {{Q2}}+{{Q3}}</t>
  </si>
  <si>
    <t xml:space="preserve">A continuación, resuelve la multiplicación.
{{Q1}} × {{T1}} + {{Q4}} = {{A3}} + {{Q4}}
(Cloze math)
T1 = {{Q2}}+{{Q3}}
A3 = {{Q1}}*({{Q2}}+{{Q3}})</t>
  </si>
  <si>
    <t xml:space="preserve">Por último, suma para obtener el número de lápices.
{{T3}} + {{Q4}} = {{A4}}
(Cloze math)
T3 = {{Q1}}*({{Q2}}+{{Q3}})
A4 = {{Q1}}*({{Q2}} + {{Q3}}) + {{Q4}}</t>
  </si>
  <si>
    <t xml:space="preserve">{"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</si>
  <si>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 xml:space="preserve">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</si>
  <si>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 xml:space="preserve">Guadalupe invita a sus amigos al cine. Tiene 153 euros en sus ahorros. Compra 5 entradas, cada una a 8 euros. Los invita con un helado, por los que paga 5 euros en total. ¿Cuánto dinero le queda a Guadalupe en sus ahorros?
Le quedan ... euros de sus ahorros</t>
  </si>
  <si>
    <t xml:space="preserve">Q1: mín = 200; máx = 300; step: 1
Q2: mín = 3; máx = 10; step: 1
Q3: mín = 6; máx = 12; step: 1
Q4: mín = 40; máx = 60; step: 1</t>
  </si>
  <si>
    <t xml:space="preserve">A1 = {{Q1}}-{{Q2}}*{{Q3}}-{{Q4}}</t>
  </si>
  <si>
    <t xml:space="preserve">¿Con qué expresión se calcula cuánto dinero le queda a Guadalupe?
{{Q1}} − ({{Q2}} × {{Q3}} + {{Q4}})*
{{Q1}} + {{Q2}} + {{Q3}} + {{Q4}}
{{Q1}} − {{Q2}} × {{Q3}} + {{Q4}}</t>
  </si>
  <si>
    <t xml:space="preserve">Empieza calculando la multiplicación dentro del paréntesis.
{{Q1}} − ({{Q2}} × {{Q3}} + {{Q4}}) = {{Q1}} − ({{A2}} + {{Q4}})
(Cloze math)
A2 = {{Q2}}*{{Q3}}</t>
  </si>
  <si>
    <t xml:space="preserve">A continuación, resuelve la suma dentro del paréntesis:
{{Q1}} − ({{T1}} + {{Q4}}) = {{Q1}} − {{A3}}
(Cloze math)
T1 = {{Q2}}*{{Q3}}
A3 = {{Q2}}*{{Q3}}+{{Q4}}</t>
  </si>
  <si>
    <t xml:space="preserve">Por último, resta para obtener el dinero que le queda a Guadalupe.
{{Q1}} − {{T2}} = {{A4}}
(Cloze math)
T2 = {{Q2}}*{{Q3}}+{{Q4}}
A4 = {{Q1}}-{{Q2}}*{{Q3}}-{{Q4}}</t>
  </si>
  <si>
    <t xml:space="preserve">{"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</si>
  <si>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 xml:space="preserve">Agustín compró {{Q1}} &lt;i&gt;packs&lt;/i&gt; de refrescos con {{Q2}} latas cada uno, pero cuando llegó a casa se abrieron {{Q3}} de las latas. Volvió a la tienda y compró {{Q4}} latas más. ¿Cuántos refrescos tiene en total?
Agustín tiene {{A1}} latas.</t>
  </si>
  <si>
    <t xml:space="preserve">Agustín prepara su fiesta de cumpleaños. Necesita bebidas. Compra 7 pack de gaseosas, los que tienen cada uno, 18 gaseosas de naranja y 4 de lima; 3 pack con 12 jugos de limón y 8 de pomelo; agrega 12 gaseosas de cola. ¿Cuántas bebidas compró?
Compró ... bebidas</t>
  </si>
  <si>
    <t xml:space="preserve">Q1: mín = 2; máx = 4; step: 1
Q2: mín = 6; máx = 8; step: 1
Q3: mín = 6; máx = 11; step: 1
Q4: mín = 4; máx = 10; step: 1</t>
  </si>
  <si>
    <t xml:space="preserve">A1 = {{Q1}}*{{Q2}}-{{Q3}}+{{Q4}}</t>
  </si>
  <si>
    <t xml:space="preserve">¿Con qué expresión se calcula los refrescos que tiene Agustín?
{{Q1}} × {{Q2}} − {{Q3}} + {{Q4}}*
{{Q1}} × ({{Q2}} − {{Q3}}) + {{Q4}}
{{Q1}} − {{Q2}} × {{Q3}} + {{Q4}}</t>
  </si>
  <si>
    <t xml:space="preserve">Empieza calculando la operación la multiplicación.
{{Q1}} × {{Q2}} − {{Q3}} + {{Q4}} = {{A2}} − {{Q3}} + {{Q4}}
(Cloze math)
A2 = {{Q1}}*{{Q2}}</t>
  </si>
  <si>
    <t xml:space="preserve">Por último, opera para obtener los refrescos que tiene Agustín.
{{T1}} − {{Q3}} + {{Q4}} = {{A3}}
(Cloze math)
T1 = {{Q1}}*{{Q2}}
A3 = {{Q1}}*{{Q2}}-{{Q3}}+{{Q4}}</t>
  </si>
  <si>
    <t xml:space="preserve">{"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</si>
  <si>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 xml:space="preserve">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</si>
  <si>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</si>
  <si>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 xml:space="preserve">Q1: mín = 2; máx = 10
Q2: mín = 2; máx = 20
Q3: mín = 2; máx = 10
Q4: mín = 2; máx = 20</t>
  </si>
  <si>
    <t xml:space="preserve">A1 = {{Q1}}*{{Q2}}+{{Q3}}*{{Q4}}</t>
  </si>
  <si>
    <t xml:space="preserve">¿Con qué expresión se calcula los helados del repartidor?
{{Q1}} × {{Q2}} + {{Q3}} × {{Q4}}*
{{Q1}} × {{Q2}} + {{Q3}} + {{Q4}}
{{Q1}} + {{Q2}} + {{Q3}} × {{Q4}}</t>
  </si>
  <si>
    <t xml:space="preserve">Empieza calculando las multiplicaciones.
{{Q1}} × {{Q2}} + {{Q3}} × {{Q4}} = {{A2}} + {{A3}}
(Cloze math)
A2 = {{Q1}}*{{Q2}}
A3 = {{Q3}}*{{Q4}}</t>
  </si>
  <si>
    <t xml:space="preserve">Por último, suma para obtener los helados del repartidor.
{{T1}} + {{T2}} = {{A4}}
(Cloze math)
T1 = {{Q1}}*{{Q2}}
T2 = {{Q3}}*{{Q4}}
A4 = {{Q1}}*{{Q2}}+{{Q3}}*{{Q4}}</t>
  </si>
  <si>
    <t xml:space="preserve">{"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</si>
  <si>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 xml:space="preserve">En una caja de {{Q1}} galletas, {{Q2}} no son de chocolate. ¿Cuántas galletas de chocolate habrá en {{Q3}} cajas iguales a esta?
En {{Q3}} cajas habrá {{A1}} galletas de chocolate.</t>
  </si>
  <si>
    <t xml:space="preserve">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</si>
  <si>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 xml:space="preserve">Q1: mín = 30; máx = 50
Q2: mín = 10; máx = 29
Q3: mín = 2; máx = 5</t>
  </si>
  <si>
    <t xml:space="preserve">A1 = ({{Q1}}-{{Q2}})*{{Q3}}</t>
  </si>
  <si>
    <t xml:space="preserve">¿Con qué expresión se calcula las galletas de chocolate?
({{Q1}} − {{Q2}}) × {{Q3}}*
{{Q1}} − {{Q2}} × {{Q3}}
({{Q2}} − {{Q1}}) × {{Q3}}</t>
  </si>
  <si>
    <t xml:space="preserve">Empieza calculando la operación dentro del paréntesis.
({{Q1}} − {{Q2}}) × {{Q3}} = {{A2}} × {{Q3}}
(Cloze math)
A2 = {{Q1}}-{{Q2}}</t>
  </si>
  <si>
    <t xml:space="preserve">Por último, multiplica para obtener el número de galletas de chocolate en {{Q3}} cajas.
{{T1}} × {{Q3}} = {{A3}}
(Cloze math)
T1 = {{Q1}}-{{Q2}}
A3 = ({{Q1}}-{{Q2}})*{{Q3}}</t>
  </si>
  <si>
    <t xml:space="preserve">{"id":"M5-NyO-10a-A-5","seed":{"parameters":[{"name":"Q1","label":null,"min":30,"max":50,"step":1},{"name":"Q2","label":null,"min":10,"max":29,"step":1},{"name":"Q3","label":null,"min":2,"max":5,"step":1}],"uniques":true},"scaffolding":[{"id":"step-0","stimulus":"&lt;p&gt;Em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</si>
  <si>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 xml:space="preserve">M5-NyO-34a</t>
  </si>
  <si>
    <t xml:space="preserve">Expresa expresiones numéricas sin calcularlas</t>
  </si>
  <si>
    <t xml:space="preserve">Selecciona la expresión que signifique «multiplica por {{Q3}} la suma de {{Q1}} y {{Q2}}».
{{Q3}} × ({{Q1}} + {{Q2}}) *
{{Q3}} × {{Q1}} + {{Q2}}
{{Q3}} × {{Q2}} + {{Q1}}
{{Q1}} + ({{Q2}} + {{Q3}})
{{Q1}} + {{Q2}} × {{Q3}}
{{Q2}} + {{Q1}} × {{Q3}}
(Se ven 3, 1 correcta)</t>
  </si>
  <si>
    <t xml:space="preserve">Q1: mín = 1; máx = 99; step = 1
Q2: mín = 1; máx = 99; step = 1
Q3: mín = 2; máx = 9; step = 1</t>
  </si>
  <si>
    <t xml:space="preserve">En esta expresión primero hay que sumar y, después, multiplicar.</t>
  </si>
  <si>
    <t xml:space="preserve">&lt;p&gt;En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</si>
  <si>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 xml:space="preserve">{"id":"M5-NyO-34a-I-1","stimulus":"&lt;p&gt;Selecione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</si>
  <si>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 xml:space="preserve">Selecciona la expresión que signifique «resta {{Q2}} a {{Q1}} y suma {{Q3}}».
{{Q1}} − {{Q2}} + {{Q3}} *
{{Q2}} − {{Q1}} + {{Q3}}
{{Q1}} − ({{Q2}} + {{Q3}})
{{Q2}} − ({{Q1}} + {{Q3}})
{{Q1}} − {{Q2}} − {{Q3}}
{{Q2}} − {{Q1}} − {{Q3}}
(Se ven 3, 1 correcta)</t>
  </si>
  <si>
    <t xml:space="preserve">Q1: mín = 60; máx = 99; step = 1
Q2: mín = 1; máx = 30; step = 1
Q3: mín = 1; máx = 30; step = 1</t>
  </si>
  <si>
    <t xml:space="preserve">En esta expresión primero hay que restar y, después, sumar.</t>
  </si>
  <si>
    <t xml:space="preserve">&lt;p&gt;En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</si>
  <si>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 xml:space="preserve">{"id":"M5-NyO-34a-I-2","stimulus":"&lt;p&gt;Selecione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</si>
  <si>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 xml:space="preserve">Selecciona la expresión que signifique «resta a {{Q1}} el producto de {{Q2}} y {{Q3}}».
{{Q1}} − {{Q2}} × {{Q3}}  *
{{Q2}} × {{Q3}} − {{Q1}}
{{Q2}} − {{Q1}} × {{Q3}} 
{{Q1}} × {{Q3}} − {{Q2}}
({{Q1}} − {{Q2}}) × {{Q3}}
{{Q2}} × ({{Q3}} − {{Q1}})
(Se ven 3, 1 correcta)</t>
  </si>
  <si>
    <t xml:space="preserve">Q1: mín = 10; máx = 20; step = 1
Q2: mín = 1; máx = 5; step = 1
Q3: mín = 1; máx = 5; step = 1</t>
  </si>
  <si>
    <t xml:space="preserve">En esta expresión primero hay que multiplicar y, después, restar.</t>
  </si>
  <si>
    <t xml:space="preserve">&lt;p&gt;En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</si>
  <si>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xml:space="preserve">{"id":"M5-NyO-34a-I-3","stimulus":"&lt;p&gt;Selecione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</si>
  <si>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 xml:space="preserve">Si «la suma de {{Q4}} y {{Q5}}» se expresa como «{{Q4}} + {{Q5}}», ¿cómo expresarías «{{Q1}} veces la suma de {{Q2}} y {{Q3}}»?
Se expresa como {{A1}}.</t>
  </si>
  <si>
    <t xml:space="preserve">Q1: mín = 1; máx = 9; step = 1
Q2: mín = 1; máx = 20; step = 1
Q3: mín = 1; máx = 20; step = 1</t>
  </si>
  <si>
    <t xml:space="preserve">A1 = {{Q1}}\\times({{Q2}} + {{Q3}})</t>
  </si>
  <si>
    <t xml:space="preserve">&lt;p&gt;En esta expresión primero hay que sumar y, después, multiplicar: {{Q1}} × ({{Q2}} + {{Q3}}).&lt;/p&gt;</t>
  </si>
  <si>
    <t xml:space="preserve">{"id":"M5-NyO-34a-E-1","stimulus":"&lt;p&gt;Se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</si>
  <si>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 xml:space="preserve">Si «la suma de {{Q4}} y {{Q5}}» se expresa como «{{Q4}} + {{Q5}}», ¿cómo expresarías «{{Q1}} veces la resta entre {{Q2}} y {{Q3}}»?
Se expresa como {{A1}}.</t>
  </si>
  <si>
    <t xml:space="preserve">Q1: mín = 1; máx = 9; step = 1
Q2: mín = 10; máx = 20; step = 1
Q3: mín = 1; máx = 9; step = 1</t>
  </si>
  <si>
    <t xml:space="preserve">A1 = {{Q1}}\\times({{Q2}}-{{Q3}})</t>
  </si>
  <si>
    <t xml:space="preserve">En esta expresión primero hay que restar y, después, multiplicar.</t>
  </si>
  <si>
    <t xml:space="preserve">&lt;p&gt;En esta expresión primero hay que restar y, después, multiplicar: {{Q1}} × ({{Q2}} − {{Q3}}).&lt;/p&gt;</t>
  </si>
  <si>
    <t xml:space="preserve">{"id":"M5-NyO-34a-E-2","stimulus":"&lt;p&gt;Se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</si>
  <si>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 xml:space="preserve">Si «la suma de {{Q4}} y {{Q5}}» se expresa como «{{Q4}} + {{Q5}}», ¿cómo expresarías «se resta {{Q3}} al producto de {{Q1}} por {{Q2}}»?
Se expresa como {{A1}}.</t>
  </si>
  <si>
    <t xml:space="preserve">Q1: mín = 2; máx = 10; step = 1
Q2: mín = 2; máx = 10; step = 1
Q3: mín = 2; máx = 10; step = 1</t>
  </si>
  <si>
    <t xml:space="preserve">A1 = {{Q1}}\\times{{Q2}}-{{Q3}}</t>
  </si>
  <si>
    <t xml:space="preserve">&lt;p&gt;En esta expresión primero hay que multiplicar y, después, restar: {{Q1}} × {{Q2}} − {{Q3}}.&lt;/p&gt;</t>
  </si>
  <si>
    <t xml:space="preserve">{"id":"M5-NyO-34a-E-3","stimulus":"&lt;p&gt;Se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</si>
  <si>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 xml:space="preserve">En la frutería, Luisa tiene que pagar {{Q1}} €, pero la tendera le descuenta la suma de dos descuentos de {{Q2}} € y {{Q3}} €. Sin hacer el cálculo, escribe la expresión del dinero que tiene que pagar Luisa.
La expresión es {{A1}}.</t>
  </si>
  <si>
    <t xml:space="preserve">Q1: mín = 11; máx = 20; step = 1
Q2: mín = 1; máx = 5; step = 1
Q3: mín = 1; máx = 5; step = 1</t>
  </si>
  <si>
    <t xml:space="preserve">A1 = {{Q1}}-({{Q2}}+{{Q3}})</t>
  </si>
  <si>
    <t xml:space="preserve">En esta expresión primero hay que sumar y, después, restar.</t>
  </si>
  <si>
    <t xml:space="preserve">&lt;p&gt;En esta expresión primero hay que sumar y, después, restar.&lt;/p&gt;&lt;p&gt;Luisa tiene que pagar {{Q1}} € − (descuento de {{Q2}} € + descuento de {{Q3}} €)&lt;/p&gt;</t>
  </si>
  <si>
    <t xml:space="preserve">{"id":"M5-NyO-34a-A-1","stimulus":"&lt;p&gt;Em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</si>
  <si>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 xml:space="preserve">En un bosque en el que había {{Q1}} árboles se plantaron en un mes {{Q2}} árboles más. Al mes siguiente se plantaron otros {{Q3}} más. En el tercer mes se talaron {{Q4}} árboles.  Sin hacer el cálculo, escribe la expresión de los árboles que hay en el bosque.
La expresión es {{A1}}.</t>
  </si>
  <si>
    <t xml:space="preserve">Q1: mín = 10; máx = 20; step = 1
Q2: mín = 1; máx = 5; step = 1
Q3: mín = 1; máx = 5; step = 1
Q4: mín = 1; máx = 5; step = 1</t>
  </si>
  <si>
    <t xml:space="preserve">A1 = {{Q1}}+{{Q2}}+{{Q3}}-{{Q4}}</t>
  </si>
  <si>
    <t xml:space="preserve">&lt;p&gt;En esta expresión primero hay que sumar y, después, restar.&lt;/p&gt;&lt;p&gt;En el bosque había {{Q1}} árboles + se plantaron {{Q2}} más + se plantaron {{Q3}} más − se talaron {{Q4}} árboles&lt;/p&gt;</t>
  </si>
  <si>
    <t xml:space="preserve">{"id":"M5-NyO-34a-A-2","stimulus":"&lt;p&gt;Em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</si>
  <si>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 xml:space="preserve">La edad de Leo es {{Q1}} veces la suma de las edades de sus sobrinos, que tienen {{Q2}} y {{Q3}} años. Sin hacer el cálculo, escribe la expresión de la edad de Leo.
La expresión es {{A1}}.</t>
  </si>
  <si>
    <t xml:space="preserve">Q1: mín = 2; máx = 3; step = 1
Q2: mín = 1; máx = 10; step = 1
Q3: mín = 1; máx = 10; step = 1</t>
  </si>
  <si>
    <t xml:space="preserve">A1 = {{Q1}}\\times({{Q2}} + {{Q3}}) </t>
  </si>
  <si>
    <t xml:space="preserve">&lt;p&gt;En esta expresión primero hay que sumar y, después, multiplicar.&lt;/p&gt;&lt;p&gt;La edad de Leo es: {{Q1}} × (los {{Q2}} años de un sobrino + los {{Q3}} años del otro sobrino).&lt;/p&gt;</t>
  </si>
  <si>
    <t xml:space="preserve">{"id":"M5-NyO-34a-A-3","stimulus":"&lt;p&gt;A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</si>
  <si>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 xml:space="preserve">Una empresa de papel almacena {{Q1}} cuadernos rojos y azules en cada caja, de los cuales {{Q2}} son rojos. Miguel ha comprado {{Q3}} de estas cajas. Sin hacer el cálculo, escribe la expresión del número de cuadernos azules que ha comprado Miguel.
La expresión es {{A1}}.</t>
  </si>
  <si>
    <t xml:space="preserve">Q1: mín = 50; máx = 25; step = 1
Q2: mín = 10; máx = 24; step = 1
Q3: mín = 5; máx = 10; step = 1</t>
  </si>
  <si>
    <t xml:space="preserve">A1 = ({{Q1}}-{{Q2}})\\times{{Q3}}</t>
  </si>
  <si>
    <t xml:space="preserve">&lt;p&gt;En esta expresión primero hay que restar y, después, multiplicar.&lt;/p&gt;&lt;p&gt;(Hay {{Q1}} cuadernos en cada caja − los {{Q2}} cuadernos rojos en cada caja) × la compra de {{Q3}} cajas&lt;/p&gt;</t>
  </si>
  <si>
    <t xml:space="preserve">{"id":"M5-NyO-34a-A-4","stimulus":"&lt;p&gt;Uma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</si>
  <si>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 xml:space="preserve">Santiago ha jugado a las cartas con sus amigos durante {{Q1}} viernes seguidos. Cada viernes ha jugado {{Q2}} min al tute, {{Q3}} min a la brisca y {{Q4}} min al cinquillo. Sin hacer el cálculo, escribe la expresión del tiempo que ha estado jugando Santiago.
La expresión es {{A1}}.</t>
  </si>
  <si>
    <t xml:space="preserve">Q1: mín = 3; máx = 8; step = 1
Q2: mín = 10; máx = 20; step = 1
Q3: mín = 10; máx = 20; step = 1
Q3: mín = 10; máx = 20; step = 1</t>
  </si>
  <si>
    <t xml:space="preserve">A1 = {{Q1}}\\times({{Q2}}+{{Q3}}+{{Q4}})</t>
  </si>
  <si>
    <t xml:space="preserve">&lt;p&gt;En esta expresión primero hay que sumar y, después, multiplicar.&lt;/p&gt;&lt;p&gt;Santiago ha jugado {{Q1}} viernes × ({{Q2}} min al tute + {{Q3}} min a la brisca + {{Q3}} min al cinquillo)&lt;/p&gt;</t>
  </si>
  <si>
    <t xml:space="preserve">{"id":"M5-NyO-34a-A-5","stimulus":"&lt;p&gt;Santiago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</si>
  <si>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 xml:space="preserve">M5-NyO-40a</t>
  </si>
  <si>
    <t xml:space="preserve">A partir de una norma dada ("un número multiplicado por 3") es capaz de calcular términos a partir de otros dados (números pequeños)</t>
  </si>
  <si>
    <t xml:space="preserve">Arrastra los resultados de la operación «multiplica un número por {{Q1}} y suma {{Q2}} al resultado».
Con 1 el resultado es {{T1}}.
Con 2 el resultado es {{A1}}.
Con 3 el resultado es {{A2}}.
distractores: {{A3}} {{A4}} {{A5}}</t>
  </si>
  <si>
    <t xml:space="preserve">Q1: Mín 4; Máx 10; Step: 1
Q2: Mín 4; Máx 10; Step: 1</t>
  </si>
  <si>
    <t xml:space="preserve">T1 = {{Q1}}+{{Q2}}
A1 = 2*{{Q1}}+{{Q2}}
A2 = 3*{{Q1}}+{{Q2}}
A3 = 2*{{Q2}}+{{Q1}}
A4 = 3*{{Q2}}+{{Q1}}
A5 = 2*({{Q1}}+{{Q2}})</t>
  </si>
  <si>
    <t xml:space="preserve">&lt;p&gt;Aplica a cada número las operaciones del enunciado:&lt;/p&gt;&lt;p&gt;Con 1 la operación es: 1 × {{Q1}} + {{Q2}}&lt;/p&gt;</t>
  </si>
  <si>
    <t xml:space="preserve">&lt;p&gt;Hay que aplicar a cada número las operaciones del enunciado:&lt;/p&gt;&lt;p&gt;Con 1 el resultado es: 1 × {{Q1}} + {{Q2}} = {{T1}}&lt;/p&gt;&lt;p&gt;Con 2 el resultado es: 2 × {{Q1}} + {{Q2}} = {{A1}}&lt;/p&gt;&lt;p&gt;Con 3 el resultado es: 3 × {{Q1}} + {{Q2}} = {{A2}}&lt;/p&gt;</t>
  </si>
  <si>
    <t xml:space="preserve">{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</si>
  <si>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 xml:space="preserve">Arrastra los resultados de la operación «resta 1 a un número y multiplica el resultado por {{Q1}}».
Con 2 el resultado es {{T1}}.
Con 3 el resultado es {{A1}}.
Con 4 el resultado es {{A2}}.
distractores: {{A3}} {{A4}} {{A5}}</t>
  </si>
  <si>
    <t xml:space="preserve">Q1: Mín 2; Máx 10; Step: 1</t>
  </si>
  <si>
    <t xml:space="preserve">T1 = {{Q1}}
A1 = 2*{{Q1}}
A2 = 3*{{Q1}}
A3 = 2*{{Q1}}+1
A4 = 3*{{Q1}}+2
A5 = 2*{{Q1}}-1</t>
  </si>
  <si>
    <t xml:space="preserve">&lt;p&gt;Aplica a cada número las operaciones del enunciado:&lt;/p&gt;&lt;p&gt;Con 2 la operación es: (2 − 1) × {{Q1}}&lt;/p&gt;</t>
  </si>
  <si>
    <t xml:space="preserve">&lt;p&gt;Hay que aplicar a cada número las operaciones del enunciado:&lt;/p&gt;&lt;p&gt;Con 2 el resultado es: (2 − 1) × {{Q1}} = {{T1}}&lt;/p&gt;&lt;p&gt;Con 3 el resultado es: (3 − 1) × {{Q1}} = {{A1}}&lt;/p&gt;&lt;p&gt;Con 4 el resultado es: (4 − 1) × {{Q1}} = {{A2}}&lt;/p&gt;</t>
  </si>
  <si>
    <t xml:space="preserve">{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</si>
  <si>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 xml:space="preserve">Arrastra los resultados de la operación «resta a un número la suma de {{Q1}} y {{Q2}}».
Con 10 el resultado es {{T1}}.
Con 11 el resultado es {{A1}}.
Con 12 el resultado es {{A2}}.
distractores: {{A3}} {{A4}} {{A5}}</t>
  </si>
  <si>
    <t xml:space="preserve">Q1: Mín 2; Máx 5; Step: 1
Q2: Mín 2; Máx 5; Step: 1</t>
  </si>
  <si>
    <t xml:space="preserve">T1 = 10-{{Q1}}-{{Q2}}
A1 = 11-{{Q1}}-{{Q2}}
A2 = 12-{{Q1}}-{{Q2}}
A3 = 11-{{Q1}}+{{Q2}}
A4 = 12-{{Q1}}+{{Q2}}
A5 = 10-{{Q1}}-{{Q2}}-1</t>
  </si>
  <si>
    <t xml:space="preserve">&lt;p&gt;Aplica a cada número las operaciones del enunciado:&lt;/p&gt;&lt;p&gt;Con 10 la operación es: 10 − ({{Q1}} + {{Q2}})&lt;/p&gt;</t>
  </si>
  <si>
    <t xml:space="preserve">&lt;p&gt;Hay que aplicar a cada número las operaciones del enunciado:&lt;/p&gt;&lt;p&gt;Con 10 el resultado es: 10 − ({{Q1}} + {{Q2}}) = {{T1}}&lt;/p&gt;&lt;p&gt;Con 11 el resultado es: 11 − ({{Q1}} + {{Q2}}) = {{A1}}&lt;/p&gt;&lt;p&gt;Con 12 el resultado es: 12 − ({{Q1}} + {{Q2}}) = {{A2}}&lt;/p&gt;</t>
  </si>
  <si>
    <t xml:space="preserve">{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</si>
  <si>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 xml:space="preserve">Calcula los resultados de la operación «se multiplica un número por {{Q1}} y se resta {{Q2}} al resultado».
Con {{Q3}} el resultado es {{A1}}.
Con {{Q4}} el resultado es {{A2}}.</t>
  </si>
  <si>
    <t xml:space="preserve">Q1: Mín = 3; Máx = 9; Step = 1
Q2: Mín = 1; Máx = 9; Step = 1
Q3: Mín = 3; Máx = 9; Step = 1
Q4: Mín = 3; Máx = 9; Step = 1</t>
  </si>
  <si>
    <t xml:space="preserve">A1 = {{Q3}}*{{Q1}}-{{Q2}}
A2 = {{Q4}}*{{Q1}}-{{Q2}}</t>
  </si>
  <si>
    <t xml:space="preserve">&lt;p&gt;Aplica a cada número las operaciones del enunciado:&lt;/p&gt;&lt;p&gt;Con {{Q3}} la operación es: {{Q3}} × {{Q1}} − {{Q2}}&lt;/p&gt;</t>
  </si>
  <si>
    <t xml:space="preserve">&lt;p&gt;Hay que aplicar a cada número las operaciones del resultado:&lt;/p&gt;&lt;p&gt;Con {{Q3}} el resultado es: {{Q3}} × {{Q1}} − {{Q2}} = {{A1}}&lt;/p&gt;&lt;p&gt;Con {{Q4}} el resultado es: {{Q4}} × {{Q1}} − {{Q2}} = {{A2}}&lt;/p&gt;</t>
  </si>
  <si>
    <t xml:space="preserve">{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t>
  </si>
  <si>
    <t xml:space="preserve">Calcula los resultados de la operación «se multiplica por {{Q1}} un número al que se le ha restado {{Q2}}».
Con {{Q3}} el resultado es {{A1}}.
Con {{Q4}} el resultado es {{A2}}.</t>
  </si>
  <si>
    <t xml:space="preserve">Q1: Mín = 2; Máx = 9; Step = 1
Q2: Mín = 1; Máx = 4; Step = 1
Q3: Mín = 5; Máx = 9; Step = 1
Q4: Mín = 5; Máx = 9; Step = 1</t>
  </si>
  <si>
    <t xml:space="preserve">A1 = ({{Q3}}-{{Q2}})*{{Q1}}
A2 = ({{Q4}}-{{Q2}})*{{Q1}}</t>
  </si>
  <si>
    <t xml:space="preserve">&lt;p&gt;Aplica a cada número las operaciones del enunciado:&lt;/p&gt;&lt;p&gt;Con {{Q3}} la operación es: ({{Q3}} − {{Q2}}) × {{Q1}}&lt;/p&gt;</t>
  </si>
  <si>
    <t xml:space="preserve">&lt;p&gt;Hay que aplicar a cada número las operaciones del enunciado:&lt;/p&gt;&lt;p&gt;Con {{Q3}} el resultado es: ({{Q3}} − {{Q2}}) × {{Q1}} = {{A1}}&lt;/p&gt;&lt;p&gt;Con {{Q4}} el resultado es: ({{Q4}} − {{Q2}}) × {{Q1}} = {{A2}}&lt;/p&gt;</t>
  </si>
  <si>
    <t xml:space="preserve">{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t>
  </si>
  <si>
    <t xml:space="preserve">Calcula los resultados de la operación «se resta a un número la suma de {{Q1}} y {{Q2}}».
Con {{Q3}} el resultado es {{A1}}.
Con {{Q4}} el resultado es {{A2}}.</t>
  </si>
  <si>
    <t xml:space="preserve">Q1: Mín = 1; Máx = 5; Step = 1
Q2: Mín = 1; Máx = 5; Step = 1
Q3: Mín = 10; Máx = 20; Step = 1
Q4: Mín = 10; Máx = 20; Step = 1</t>
  </si>
  <si>
    <t xml:space="preserve">A1 = {{Q3}}-{{Q1}}-{{Q2}}
A1 = {{Q4}}-{{Q1}}-{{Q2}}</t>
  </si>
  <si>
    <t xml:space="preserve">&lt;p&gt;Aplica a cada número las operaciones del enunciado:&lt;/p&gt;&lt;p&gt;Con {{Q3}} la operación es: {{Q3}} − ({{Q1}} + {{Q2}})&lt;/p&gt;</t>
  </si>
  <si>
    <t xml:space="preserve">&lt;p&gt;Hay que aplicar a cada número las operaciones del enunciado:&lt;/p&gt;&lt;p&gt;Con {{Q3}} el resultado es: {{Q3}} − ({{Q1}} + {{Q2}}) = {{A1}}&lt;/p&gt;&lt;p&gt;Con {{Q4}} el resultado es: {{Q4}} − ({{Q1}} + {{Q2}}) = {{A2}}&lt;/p&gt;</t>
  </si>
  <si>
    <t xml:space="preserve">{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</si>
  <si>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 xml:space="preserve">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</si>
  <si>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 xml:space="preserve">Q1: Mín 8;Máx 20; Step: 1
Q2: Mín 2;Máx 9; Step: 1
Q3: Mín 2;Máx 9; Step: 1
Q4: Mín 2;Máx 9; Step: 1</t>
  </si>
  <si>
    <t xml:space="preserve">A1 = {{Q3}}*{{Q1}}+{{Q2}}
A2 = {{Q4}}*{{Q1}}+{{Q2}}</t>
  </si>
  <si>
    <t xml:space="preserve">¿Cuáles son los precios del restaurante?
Cobran {{A3}} € por cada cliente.
Cobran {{A4}} € de propina entre todos los que se sientan a una mesa.
[Cloze with math]
A3: {{Q1}}
A4: {{Q2}}</t>
  </si>
  <si>
    <t xml:space="preserve">¿Qué hay que calcular?
Cuánto pagará una mesa de {{Q3}} personas y otra de {{Q4}}.*
Cuánto pagará una mesa de {{Q3}} personas y otra de {{T1}}.
Cuánto pagará una mesa de {{Q4}} personas y otra de {{T2}}.
[Single Choice]
T1 = {{Q4}}+1
T2 = {{Q4}}+2</t>
  </si>
  <si>
    <t xml:space="preserve">¿Cómo se escriben en forma de cálculo las ganancias del restaurante?
Precio = {{Q1}} € × n.º de clientes + {{Q2}} € *
Precio = {{Q1}} € + n.º de clientes + {{Q2}} €
Precio = {{Q2}} € × n.º de clientes + {{Q1}} €
[Single choice]</t>
  </si>
  <si>
    <t xml:space="preserve">¿Cuánto paga entonces cada una de estas mesas?
Precio = {{Q1}} € × n.º de clientes + {{Q2}} €
La mesa en la que hay {{Q3}} personas tiene que pagar {{A7}} €.
La mesa en la que hay {{Q4}} personas tiene que pagar {{A8}} €.
[Cloze with math]
A7: {{Q1}}*{{Q3}}+{{Q2}}
A8: {{Q1}}*{{Q4}}+{{Q2}}</t>
  </si>
  <si>
    <t xml:space="preserve">{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</si>
  <si>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 xml:space="preserve">En un hotel se cobra a cada huésped {{Q1}} € por habitación y {{Q2}} € por el desayuno. ¿Cuánto dinero recibe el hotel en las siguientes situaciones?
Si entran {{Q3}} huéspedes, el hotel recibe {{A1}} €.
Si entran {{Q4}} huéspedes, el hotel recibe {{A2}} €.</t>
  </si>
  <si>
    <t xml:space="preserve">Q1: Mín = 10; Máx = 15; Step: 1
Q2: Mín = 5; Máx = 10; Step: 1
Q3: Mín = 2; Máx = 9; Step: 1
Q4: Mín = 2; Máx = 9; Step: 1</t>
  </si>
  <si>
    <t xml:space="preserve">A1 = ({{Q1}} + {{Q2}})*{{Q3}}
A2 = ({{Q1}} + {{Q2}})*{{Q4}}</t>
  </si>
  <si>
    <t xml:space="preserve">¿Cuáles son los precios del hotel por huésped?
Se cobra {{A3}} € por habitación.
Se cobra {{A4}} € por desayuno.
[Cloze with math]
A3: {{Q1}}
A4: {{Q2}}</t>
  </si>
  <si>
    <t xml:space="preserve">¿Qué hay que calcular?
Cuánto gana el hotel si tiene {{Q3}} o {{Q4}} huéspedes.*
Cuánto gana el hotel si tiene {{Q3}} o {{T1}} huéspedes.
Cuánto gana el hotel si tiene {{Q4}} o {{T2}} huéspedes.
[Single Choice]
T1 = {{Q4}}+1
T2 = {{Q4}}+2</t>
  </si>
  <si>
    <t xml:space="preserve">¿Cómo se escriben en forma de cálculo las ganancias del hotel?
Precio = {{Q1}} × n.º de huéspedes + {{Q2}} × n.º de huéspedes*
Precio = {{Q1}} × n.º de huéspedes + {{Q2}}
Precio = {{Q1}} + {{Q2}} + n.º de huéspedes
[Single choice]</t>
  </si>
  <si>
    <t xml:space="preserve">¿Cuánto dinero gana el hotel entonces en cada uno de estos casos?
Precio = {{Q1}} × n.º de huéspedes + {{Q2}} × n.º de huéspedes
Si entran {{Q3}} huéspedes, el hotel gana {{A7}} €.
Si entran {{Q4}} huéspedes, el hotel gana {{A8}} €.
[Cloze with math]
A7: ({{Q1}} + {{Q2}})*{{Q3}}
A8: ({{Q1}} + {{Q2}})*{{Q4}}</t>
  </si>
  <si>
    <t xml:space="preserve">{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</si>
  <si>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 xml:space="preserve">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</si>
  <si>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 xml:space="preserve">Q1: Mín = 5; Máx = 10; Step: 1
Q2: Mín = 5; Máx = 10; Step: 1
Q3: Mín = 20; Máx = 30; Step: 1
Q4: Mín = 20; Máx = 30; Step: 1</t>
  </si>
  <si>
    <t xml:space="preserve">A1 = {{Q3}}-{{Q1}}-{{Q2}}
A2 = {{Q4}}-{{Q1}}-{{Q2}}</t>
  </si>
  <si>
    <t xml:space="preserve">¿Cuántos huevos da la granja a la pastelería? ¿Y al restaurante?
Da {{A3}} huevos a la pastelería.
Da {{A4}} huevos al restaurante.
[Cloze with math]
A3: {{Q1}}
A4: {{Q2}}</t>
  </si>
  <si>
    <t xml:space="preserve">¿Qué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</si>
  <si>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 xml:space="preserve">¿Cómo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</si>
  <si>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 xml:space="preserve">¿Con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</si>
  <si>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 xml:space="preserve">{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</si>
  <si>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 xml:space="preserve">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</si>
  <si>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 xml:space="preserve">Q1: Mín = 2; Máx = 5; Step: 1
Q2: Mín = 10; Máx = 20; Step: 2
Q3: Mín = 10; Máx = 20; Step: 2</t>
  </si>
  <si>
    <t xml:space="preserve">A1 = {{Q2}}/2+{{Q1}}
A1 = {{Q3}}/2+{{Q1}}</t>
  </si>
  <si>
    <t xml:space="preserve">¿Cuántos estudiantes de 6.º y 4.º van a jugar?
Los estudiantes de 6.º serán la mitad de los estudiantes de 4.º junto con {{A4}} estudiantes más.
[Cloze with text]
A4: {{Q1}}
</t>
  </si>
  <si>
    <t xml:space="preserve">¿Qué hay que calcular?
Cuántos estudiantes de 6.º jugarán contra {{Q2}} o {{Q3}} estudiantes de 4.º.*
Cuántos estudiantes de 6.º jugarán contra {{Q2}} o {{T1}} estudiantes de 4.º.
Cuántos estudiantes de 6.º jugarán contra {{Q3}} o {{T2}} estudiantes de 4.º.
[Single Choice]
T1 = {{Q3}}+1
T2 = {{Q2}}+2</t>
  </si>
  <si>
    <t xml:space="preserve">¿Cómo se escriben en forma de cálculo los estudiantes de 6.º que van a jugar?
Estudiantes de 6.º = estudiantes de 4.º : 2 + {{Q1}}*
Estudiantes de 6.º = estudiantes de 4.º + 2 + {{Q1}}
Estudiantes de 6.º = estudiantes de 4.º × 2 + {{Q1}}
[Single choice]</t>
  </si>
  <si>
    <t xml:space="preserve">¿Cuánto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</si>
  <si>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 xml:space="preserve">{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</si>
  <si>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 xml:space="preserve">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</si>
  <si>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 xml:space="preserve">Q1: Mín = 2; Máx = 30; Step = 1
Q2: Mín = 2; Máx = 30; Step = 1</t>
  </si>
  <si>
    <t xml:space="preserve">A1 = {{Q1}}*3
A2 = {{Q2}}*3</t>
  </si>
  <si>
    <t xml:space="preserve">¿Cuántos libros reciben las librerías?
La segunda librería recibe {{A3}} veces los libros que la primera.
[Cloze math]
A3: 3</t>
  </si>
  <si>
    <t xml:space="preserve">¿Qué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</si>
  <si>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 xml:space="preserve">¿Cómo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</si>
  <si>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 xml:space="preserve">¿Cuánto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</si>
  <si>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 xml:space="preserve">{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</si>
  <si>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 xml:space="preserve">M5-NyO-11a</t>
  </si>
  <si>
    <t xml:space="preserve">Reconoce múltiplos utilizando las tablas de multiplicar</t>
  </si>
  <si>
    <t xml:space="preserve">Selecciona el múltiplo de {{Q1}}.
{{A1}}* {{A2}}* {{A3}} {{A4}}
[Aparecen 3, 1 es correcto]
Que aparezcan en horizontal, no en vertical</t>
  </si>
  <si>
    <t xml:space="preserve">Q1: Mín = 2; Máx = 5; Step = 1
Q11-Q14: Mín = 2; Máx = 9; Step = 1</t>
  </si>
  <si>
    <t xml:space="preserve">A1 = {{Q1}}*{{Q11}}
A2 = {{Q1}}*{{Q12}}
A3 = {{Q1}}*{{Q13}}+1
A4 = {{Q1}}*{{Q14}}-1</t>
  </si>
  <si>
    <t xml:space="preserve">Un múltiplo se obtiene al multiplicar un número por cualquier número natural.</t>
  </si>
  <si>
    <t xml:space="preserve">&lt;p&gt;Los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</si>
  <si>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 xml:space="preserve">{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</si>
  <si>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 xml:space="preserve">Calcula los primeros múltiplos de {{Q1}}.
0, {{A1}}, {{A2}}, {{A3}}, {{A4}}...</t>
  </si>
  <si>
    <t xml:space="preserve">Q1: Mín = 3; Máx = 9; Step = 1</t>
  </si>
  <si>
    <t xml:space="preserve">A1 = {{Q1}}
A2 = {{Q1}}*2
A3 = {{Q1}}*3
A4 = {{Q1}}*4</t>
  </si>
  <si>
    <t xml:space="preserve">&lt;p&gt;Los múltiplos de {{Q1}} se obtienen multiplicando este número por cualquier número natural.&lt;/p&gt;&lt;p&gt;{{Q1}} × 0 = 0&lt;/p&gt;&lt;p&gt;{{Q1}} × 1 = {{Q1}}&lt;/p&gt;&lt;p&gt;{{Q1}} × 2 = {{A2}}&lt;/p&gt;&lt;p&gt;{{Q1}} × 3 = {{A3}}&lt;/p&gt;&lt;p&gt;{{Q1}} × 4 = {{A4}}&lt;/p&gt;</t>
  </si>
  <si>
    <t xml:space="preserve">{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</si>
  <si>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Iris tiene que decorar unos postres con un número de frambuesas que es un múltiplo de {{Q1}}. Para ayudarla, completa la siguiente lista con los primeros cinco múltiplos de {{Q1}}.
0, {{A1}}, {{A2}}, {{A3}}, {{A4}}...</t>
  </si>
  <si>
    <t xml:space="preserve">{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</si>
  <si>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Sergio quiere decorar su terraza. El número de flores que quiere poner es un múltiplo de {{Q1}}. Ayúdale completando la siguiente lista con los primeros cinco múltiplos de {{Q1}}.
0, {{A1}}, {{A2}}, {{A3}}, {{A4}}...</t>
  </si>
  <si>
    <t xml:space="preserve">{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</si>
  <si>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En su trabajo, Diana empaqueta una cantidad de velas que es un múltiplo de {{Q1}}. Completa la siguiente lista de los cinco primeros múltiplos de {{Q1}} para deducir cuántas velas puede que haya empaquetado.
0, {{A1}}, {{A2}}, {{A3}}, {{A4}}...</t>
  </si>
  <si>
    <t xml:space="preserve">{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</si>
  <si>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La cantidad de libros que tiene Esteban es un múltiplo de {{Q1}}. Completa la siguiente lista con los primeros cinco múltiplos de {{Q1}} para saber cuántos libros pueden ser.
0, {{A1}}, {{A2}}, {{A3}}, {{A4}}...</t>
  </si>
  <si>
    <t xml:space="preserve">{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</si>
  <si>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Patricia ha jugado a un juego de acertar preguntas. La puntuación que ha obtenido es un múltiplo de {{Q1}}. Completa la siguiente lista con los primeros cinco múltiplos de {{Q1}} para saber qué puntuación puede haber conseguido.
0, {{A1}}, {{A2}}, {{A3}}, {{A4}}...</t>
  </si>
  <si>
    <t xml:space="preserve">{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</si>
  <si>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M5-NyO-11b</t>
  </si>
  <si>
    <t xml:space="preserve">Calcula los primeros múltiplos de un número menor que 100</t>
  </si>
  <si>
    <t xml:space="preserve">Selecciona los tres primeros múltiplos de {{Q1}}.
{{A1}}*
{{A2}}*
{{A3}}*
{{A4}}
{{A5}}
(Se ven 5, 3 correctas)</t>
  </si>
  <si>
    <t xml:space="preserve">Q1: Mín = 3; Máx = 9; Incremento = 1
Q2: Mín = 3; Máx = 9; Incremento = 1</t>
  </si>
  <si>
    <t xml:space="preserve">A1 = 0
A2 = {{Q1}}
A3 = {{Q1}} * 2
A4 = {{Q1}}*2+1
A5 = {{Q1}}*2-2</t>
  </si>
  <si>
    <t xml:space="preserve">Los primeros múltiplos de {{Q1}} se obtienen al multiplicar {{Q1}} por los primeros números naturales. </t>
  </si>
  <si>
    <t xml:space="preserve">&lt;p&gt;Los primeros múltiplos de {{Q1}} se obtienen al multiplicar {{Q1}} por los primeros números naturales, es decir, 0, 1, 2, 3, 4... Por tanto:&lt;/p&gt;&lt;p&gt;{{Q1}} × 0 = 0&lt;/p&gt;&lt;p&gt;{{Q1}} × 1 = {{Q1}}&lt;/p&gt;&lt;p&gt;{{Q1}} × 2 = {{A3}}&lt;/p&gt;
Sin TE individual</t>
  </si>
  <si>
    <t xml:space="preserve">{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</si>
  <si>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 xml:space="preserve">Escribe los primeros múltiplos de {{Q1}}.
0, A1, A2, A3, A4, A5...</t>
  </si>
  <si>
    <t xml:space="preserve">Q1: Mín = 1; Máx = 15; Incremento = 1</t>
  </si>
  <si>
    <t xml:space="preserve">A1 = {{Q1}}
A2 = {{Q1}}*2
A3 = {{Q1}}*3
A4 = {{Q1}}*4
A5 = {{Q1}}*5</t>
  </si>
  <si>
    <t xml:space="preserve">&lt;p&gt;Los primeros múltiplos de {{Q1}} se obtienen al multiplicar {{Q1}} por los primeros números naturales, es decir, 0, 1, 2, 3, 4... Por tanto:&lt;/p&gt;&lt;p&gt;{{Q1}} × 0 = 0&lt;/p&gt;&lt;p&gt;{{Q1}} × 1 = {{Q1}}&lt;/p&gt;&lt;p&gt;{{Q1}} × 2 = {{A2}}&lt;/p&gt;&lt;p&gt;{{Q1}} × 3 = {{A3}}&lt;/p&gt;&lt;p&gt;{{Q1}} × 4 = {{A4}}&lt;/p&gt;&lt;p&gt;{{Q1}} × 5 = {{A5}}&lt;/p&gt;
Sin TE individual</t>
  </si>
  <si>
    <t xml:space="preserve">{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</si>
  <si>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 xml:space="preserve">A Bea le gustan unos sobres de cromos que contienen {{Q1}} cada uno. Escribe, de menor a mayor, los cinco múltiplos más pequeños de este número.
{{A1}}, {{A2}}, {{A3}}, {{A4}} y {{A5}}</t>
  </si>
  <si>
    <t xml:space="preserve">A1 = 0
A2 = {{Q1}}
A3 = {{Q1}}*2
A4 = {{Q1}}*3
A5 = {{Q1}}*4</t>
  </si>
  <si>
    <t xml:space="preserve">&lt;p&gt;Los primeros múltiplos de {{Q1}} se obtienen al multiplicar {{Q1}} por los primeros números naturales, es decir, 0, 1, 2, 3, 4... Por tanto:&lt;/p&gt;&lt;p&gt;{{Q1}} × 0 = 0&lt;/p&gt;&lt;p&gt;{{Q1}} × 1 = {{Q1}}&lt;/p&gt;&lt;p&gt;{{Q1}} × 2 = {{A3}}&lt;/p&gt;&lt;p&gt;{{Q1}} × 3 = {{A4}}&lt;/p&gt;&lt;p&gt;{{Q1}} × 4 = {{A5}}&lt;/p&gt;
Sin TE individual</t>
  </si>
  <si>
    <t xml:space="preserve">{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</si>
  <si>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</si>
  <si>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</si>
  <si>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 xml:space="preserve">Q1: Mín = 1; Máx = 10; Incremento = 1</t>
  </si>
  <si>
    <t xml:space="preserve">{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</si>
  <si>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Arturo hizo un viaje con su familia en el que cada día recorrían &lt;span class=\"no-break\"&gt;{{Q1}} km.&lt;/span&gt; Escribe, de menor a mayor, los cinco primeros múltiplos de este número.
{{A1}}, {{A2}}, {{A3}}, {{A4}} y {{A5}}</t>
  </si>
  <si>
    <t xml:space="preserve">El año pasado, Arturo hizo un viaje en caravana con su familia en el que cada día recorrían {{Q1}} kilómetros. Si el viaje duró {{Q2}} días, ¿cuántos kilómetros recorrieron?
Recorrieron {{A1}} kilómetros.</t>
  </si>
  <si>
    <t xml:space="preserve">Q1: Mín = 50; Máx = 150; Incremento = 10</t>
  </si>
  <si>
    <t xml:space="preserve">{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</si>
  <si>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Las fresas que suele comprar Carla vienen en cajas de {{Q1}} unidades. Escribe, de menor a mayor, los cinco primeros múltiplos de este número.
{{A1}}, {{A2}}, {{A3}}, {{A4}} y {{A5}}</t>
  </si>
  <si>
    <t xml:space="preserve">Las fresas que suele comprar Carla para su restaurante vienen en cajas de {{Q1}} unidades. Si ha comprado {{Q2}} cajas, ¿cuántas fresas tiene?
Carla ha comprado {{A1}} fresas.</t>
  </si>
  <si>
    <t xml:space="preserve">Q1: Mín = 15; Máx = 30; Incremento = 5</t>
  </si>
  <si>
    <t xml:space="preserve">{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</si>
  <si>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En cada vagón de un tren caben {{Q1}} personas. Escribe, de menor a mayor, los cinco primeros múltiplos de este número.
{{A1}}, {{A2}}, {{A3}}, {{A4}} y {{A5}}</t>
  </si>
  <si>
    <t xml:space="preserve">Cada vagón de un tren tiene {{Q1}} asientos. Silvia no sabe cuántos vagones tiene el tren, pero sí que el número total de asientos es uno de los siguientes. Elige la opción correcta.
{{A1}}* {{A2}} {{A3}}</t>
  </si>
  <si>
    <t xml:space="preserve">Q1: Mín = 20; Máx = 90; Incremento = 10</t>
  </si>
  <si>
    <t xml:space="preserve">{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</si>
  <si>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M5-NyO-12a</t>
  </si>
  <si>
    <t xml:space="preserve">Reconoce divisores utilizando las tablas de multiplicar</t>
  </si>
  <si>
    <t xml:space="preserve">Señala si las siguientes afirmaciones son verdaderas o falsas.
{{Q1}} es divisor de {{T1}}*
{{Q3}} es divisor de {{T2}}*
{{Q2}} es divisor de {{T3}}
{{Q1}} es divisor de {{T4}}
{{Q3}} es divisor de {{T5}}
{{Q4}} es divisor de {{T6}}
(se ven 3, 2 correctas)</t>
  </si>
  <si>
    <t xml:space="preserve">Q1: Mín = 2; Máx = 9; Incremento = 1
Q2: Mín = 2; Máx = 9; Incremento = 1
Q3: Mín = 2; Máx = 9; Incremento = 1
Q4: Mín = 2; Máx = 9; Incremento = 1</t>
  </si>
  <si>
    <t xml:space="preserve">T1 = {{Q1}} * {{Q2}}
T2 = {{Q3}} * {{Q4}}
T3 = {{Q2}}*{{Q3}}+1 
T4 = {{Q1}}*{{Q4}}+1 
T5 = {{Q2}}*{{Q3}}-1 
T6 = {{Q1}}*{{Q4}}-1 </t>
  </si>
  <si>
    <t xml:space="preserve">Si al dividir un número entre otro el resto es 0, entonces el segundo número es un divisor del primero.</t>
  </si>
  <si>
    <t xml:space="preserve">&lt;p&gt;Si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</si>
  <si>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 xml:space="preserve">T11 = math.floor(({{Q2}}*{{Q3}}+1)/{{Q2}})
T12 = {{Q2}}*{{Q3}}+1-{{Q2}}*math.floor(({{Q2}}*{{Q3}}+1)/{{Q2}})
T21 = math.floor(({{Q1}}*{{Q4}}+1)/{{Q1}})
T22 = {{Q1}}*{{Q4}}+1-{{Q1}}*math.floor(({{Q1}}*{{Q4}}+1)/{{Q1}})
T31 = math.floor(({{Q2}}*{{Q3}}-1)/{{Q3}})
T32 = {{Q2}}*{{Q3}}-1-{{Q3}}*math.floor(({{Q2}}*{{Q3}}-1)/{{Q3}})
T41 = math.floor(({{Q1}}*{{Q4}}-1)/{{Q4}})
T42 = {{Q1}}*{{Q4}}-1-{{Q4}}*math.floor(({{Q1}}*{{Q4}}-1)/{{Q4}})</t>
  </si>
  <si>
    <t xml:space="preserve">{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</si>
  <si>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 xml:space="preserve">¿Cuál de los siguientes números es un divisor de {{T1}}?
{{A1}}* {{A2}} {{A3}} {{A4}}
Se ven 3, una correcta</t>
  </si>
  <si>
    <t xml:space="preserve">Q1-Q2: 3, 5, 7, 9, 11</t>
  </si>
  <si>
    <t xml:space="preserve">T1 = {{Q1}} * {{Q2}}
A1 = {{Q1}}
A2 = math.min({{Q1}},{{Q2}})-1
A3 = math.max({{Q1}},{{Q2}})-1
A4 = math.max({{Q1}},{{Q2}})+1</t>
  </si>
  <si>
    <t xml:space="preserve">&lt;p&gt;Si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</si>
  <si>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 xml:space="preserve">T11 = math.floor({{Q1}}*{{Q2}}/(math.min({{Q1}},{{Q2}})-1))
T12 = {{Q1}}*{{Q2}}-(math.min({{Q1}},{{Q2}})-1)*math.floor({{Q1}}*{{Q2}}/(math.min({{Q1}},{{Q2}})-1))
T21 = math.floor({{Q1}}*{{Q2}}/(math.max({{Q1}},{{Q2}})-1))
T22 = {{Q1}}*{{Q2}}-(math.max({{Q1}},{{Q2}})-1)*math.floor({{Q1}}*{{Q2}}/(math.max({{Q1}},{{Q2}})-1))
T31 = math.floor({{Q1}}*{{Q2}}/(math.max({{Q1}},{{Q2}})+1))
T32 = {{Q1}}*{{Q2}}-(math.max({{Q1}},{{Q2}})+1)*math.floor({{Q1}}*{{Q2}}/(math.max({{Q1}},{{Q2}})+1))</t>
  </si>
  <si>
    <t xml:space="preserve">{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</si>
  <si>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 xml:space="preserve">M5-NyO-12b</t>
  </si>
  <si>
    <t xml:space="preserve">Calcula los divisores de números menores que 100</t>
  </si>
  <si>
    <t xml:space="preserve">Determina si las siguientes oraciones son verdaderas o falsas.
2 es un divisor de {{T1}}*
3 es un divisor de {{T2}}*
4 es un divisor de {{T3}}*
5 es un divisor de {{T4}}*
2 es un divisor de {{T5}}
3 es un divisor de {{T6}}
4 es un divisor de {{T7}}
5 es un divisor de {{T8}}
Se ven 3, una es correcta.</t>
  </si>
  <si>
    <t xml:space="preserve">Q1-Q8: mín = 10; Máx = 20; step =1
Q9: lista = 1, 3, 5, 7
Q10: lista = 1, 2, 4, 5
Q11: lista = 1, 2, 3, 5, 6
Q12: lista = 1, 2, 3, 4
uniques = true</t>
  </si>
  <si>
    <t xml:space="preserve">T1 = {{Q1}}*2
T2 = {{Q2}}*3
T3 = {{Q3}}*4
T4 = {{Q4}}*5
T5 = {{Q5}}*2+{{Q9}}
T6 = {{Q6}}*3+{{Q10}}
T7 = {{Q7}}*4+{{Q11}}
T8 = {{Q8}}*5+{{Q12}}</t>
  </si>
  <si>
    <t xml:space="preserve">Si al dividir un número grande entre otro pequeño el resto es 0, entonces el número pequeño es un divisor del número grande.</t>
  </si>
  <si>
    <t xml:space="preserve">&lt;p&gt;Si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</si>
  <si>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 xml:space="preserve">T9 = math.floor({{T5}}/2)
T10 = {{T5}}-math.floor({{T5}}/2)*2
T11 = math.floor({{T6}}/3)
T12 = {{T6}}-math.floor({{T6}}/3)*3
T13 = math.floor({{T7}}/4)
T14 = {{T7}}-math.floor({{T7}}/4)*4
T15 = math.floor({{T8}}/5)
T16 = {{T8}}-math.floor({{T8}}/5)*5</t>
  </si>
  <si>
    <t xml:space="preserve">{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</si>
  <si>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 xml:space="preserve">¿Cuál de las siguientes opciones es un divisor de {{T0}}?
{{A1}}*
{{A2}}*
{{A3}}*
{{A4}}*
{{A5}}*
{{A6}}*
{{A7}}
{{A8}}
{{A9}}
(Aparecen 3, 1 correcta)</t>
  </si>
  <si>
    <t xml:space="preserve">Q1: 2, 3 
Q2: 4, 5
Q3: 6, 7
Q4: 2, 3 
Q5: 4, 5
Q6: 6, 7</t>
  </si>
  <si>
    <t xml:space="preserve">T0 = {{Q1}}*{{Q2}}*{{Q3}}
A1 = {{Q1}}
A2 = {{Q2}}
A3 = {{Q3}}
A4 = {{Q1}}*{{Q2}}
A5 = {{Q1}}*{{Q3}}
A6 = {{Q2}}*{{Q3}}
A7 = {{Q5}}*{{Q6}}
A8 = {{Q1}}*{{Q5}}
A9 = {{Q3}}*{{Q5}}
T7 = {{Q5}}*{{Q6}}
T8 = {{Q1}}*{{Q5}}
T9 = {{Q3}}*{{Q5}}</t>
  </si>
  <si>
    <t xml:space="preserve">&lt;p&gt;Si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</si>
  <si>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 xml:space="preserve">T10 = math.floor({{T0}}/{{T7}})
T11 = {{T0}}-{{T10}}*{{T7}}
T12 = math.floor({{T0}}/{{T8}})
T13 = {{T0}}-{{T12}}*{{T8}}
T14 = math.floor({{T0}}/{{T9}})
T15 = {{T0}}-{{T14}}*{{T9}}</t>
  </si>
  <si>
    <t xml:space="preserve">{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</si>
  <si>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 xml:space="preserve">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</si>
  <si>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 xml:space="preserve">{{T0}}: {{Q1}}*{{Q2}}*{{Q3}}
{{T1}}: {{Q1}}
{{T2}}: {{Q1}}*{{Q2}}
{{T3}}: {{Q1}}*{{Q3}}
{{T4}}: {{Q5}}*{{Q6}}
{{T5}}: {{Q1}}*{{Q5}}
{{T6}}: {{Q3}}*{{Q5}}</t>
  </si>
  <si>
    <t xml:space="preserve">&lt;p&gt;Para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</si>
  <si>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 xml:space="preserve">T10 = math.floor({{T0}}/{{T4}})
T11 = {{T0}}-{{T10}}*{{T4}}
T12 = math.floor({{T0}}/{{T5}})
T13 = {{T0}}-{{T12}}*{{T5}}
T14 = math.floor({{T0}}/{{T6}})
T15 = {{T0}}-{{T14}}*{{T6}}</t>
  </si>
  <si>
    <t xml:space="preserve">{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</si>
  <si>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 xml:space="preserve">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</si>
  <si>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 xml:space="preserve">{{T0}}: {{Q1}}*{{Q2}}*{{Q3}}
{{T1}}: {{Q1}}
{{T2}}: {{Q1}}*{{Q2}}
{{T3}}: {{Q1}}*{{Q3}}
{{T4}}: {{Q5}}*{{Q6}}
{{T5}}: {{Q1}}*{{Q6}}
{{T6}}: {{Q5}}*{{Q5}}</t>
  </si>
  <si>
    <t xml:space="preserve">&lt;p&gt;Para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</si>
  <si>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</si>
  <si>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xml:space="preserve">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</si>
  <si>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 xml:space="preserve">&lt;p&gt;Para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</si>
  <si>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</si>
  <si>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 xml:space="preserve">Alejandra quiere organizar {{T0}} cómics en montones iguales sin que le sobre o falte ninguno.  De las siguientes opciones, ¿cuáles podrían servirle?
Montones de {{T1}}.*
Montones de {{T2}}.*
Montones de {{T3}}.*
Montones de {{T4}}.
Montones de {{T5}}.
Montones de {{T6}}.
[Aparecen 3: 2 correctas, 1 incorrecta]</t>
  </si>
  <si>
    <t xml:space="preserve">&lt;p&gt;Para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</si>
  <si>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</si>
  <si>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xml:space="preserve">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</si>
  <si>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 xml:space="preserve">T0: {{Q1}}*{{Q2}}*{{Q3}}
T1: {{Q1}}
T2: {{Q1}}*{{Q2}}
T3: {{Q1}}*{{Q3}}
T4: {{Q5}}*{{Q6}}
T5: {{Q1}}*{{Q5}}
T6: {{Q3}}*{{Q5}}
T7: {{Q5}}*{{Q5}}</t>
  </si>
  <si>
    <t xml:space="preserve">&lt;p&gt;Para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</si>
  <si>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</si>
  <si>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 xml:space="preserve">M5-NyO-13a</t>
  </si>
  <si>
    <t xml:space="preserve">Clasifica los números en primos y compuestos (hasta el 50)</t>
  </si>
  <si>
    <t xml:space="preserve">Selecciona los números primos.
{{Q1*}} {{Q2}}* {{Q3}} {{Q4}}
(Se ven 3, 2 correctos)</t>
  </si>
  <si>
    <t xml:space="preserve">Q1: 11, 13, 17, 19, 23, 29, 31, 37
Q2: 11, 13, 17, 19, 23, 29, 31, 37
Q3: 10, 12, 14, 16, 18, 20, 22, 24, 26, 30, 32, 34, 36, 38, 40
Q4: 12, 15, 18, 21, 24, 27, 30, 33, 35, 39</t>
  </si>
  <si>
    <t xml:space="preserve">Los números primos solo tienen dos divisores, el 1 y ellos mismos.</t>
  </si>
  <si>
    <t xml:space="preserve">&lt;p&gt;Los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</si>
  <si>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 xml:space="preserve">T1 = {{Q3}}/2
T2 = {{Q4}}/3</t>
  </si>
  <si>
    <t xml:space="preserve">{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</si>
  <si>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 xml:space="preserve">Selecciona los números compuestos.
{{Q1}}* {{Q2}}* {{Q3}}
(Se ven 3, 2 correctos)</t>
  </si>
  <si>
    <t xml:space="preserve">Q1: 10, 12, 14, 16, 18, 20, 22, 24, 26, 30, 32, 34, 36, 38, 40
Q2: 12, 15, 18, 21, 24, 27, 30, 33, 35, 39
Q3: 11, 13, 17, 19, 23, 29, 31, 37</t>
  </si>
  <si>
    <t xml:space="preserve">Los números  compuestos tienen más de dos divisores.</t>
  </si>
  <si>
    <t xml:space="preserve">&lt;p&gt;Los números compuestos tienen más de dos divisores.&lt;/p&gt;
- Si falla {{Q3}}:
&lt;p&gt;{{Q3}} es un número primo porque solo tiene dos divisores, el 1 y él mismo.&lt;/p&gt;&lt;p&gt;{{Q1}} : 1 = {{Q1}} con resto 0&lt;/p&gt;&lt;p&gt;{{Q1}} : {{Q1}} = 1 con resto 0&lt;/p&gt;</t>
  </si>
  <si>
    <t xml:space="preserve">{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</si>
  <si>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 xml:space="preserve">Indica si los siguientes números son primos o compuestos.
{{Q1}}                 primo/compuesto*
{{Q2}}                 primo/compuesto*
{{Q3}}                 primo*/compuesto
(Las opciones son "primo" y "compuesto")</t>
  </si>
  <si>
    <t xml:space="preserve">Los números primos solo tienen dos divisores, el 1 y ellos mismos, mientras que los números compuestos tienen más de dos divisores.</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</si>
  <si>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</si>
  <si>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 xml:space="preserve">T1 = {{Q1}}/2
T2 = {{Q2}}/3</t>
  </si>
  <si>
    <t xml:space="preserve">{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</si>
  <si>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 xml:space="preserve">Indica si los siguientes números son primos o compuestos.
{{Q1}}                  primo/compuesto*
{{Q2}}                  primo/compuesto*
{{Q3}}                  primo*/compuesto
{{Q4}}                  primo*/compuesto
(Las opciones son "primo" y "compuesto". Se ven 3, 2 de ellos primos)</t>
  </si>
  <si>
    <t xml:space="preserve">Q1: 10, 12, 14, 16, 18, 20, 22, 24, 26, 30, 32, 34, 36, 38, 40
Q2: 12, 15, 18, 21, 24, 27, 30, 33, 35, 39
Q3: 11, 13, 17, 19, 23, 29, 31, 37
Q4: 11, 13, 17, 19, 23, 29, 31, 37</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</si>
  <si>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</si>
  <si>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 xml:space="preserve">{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</si>
  <si>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 xml:space="preserve">M5-NyO-14a</t>
  </si>
  <si>
    <t xml:space="preserve">Averigua, sin realizar la división, si un número es divisible por 2</t>
  </si>
  <si>
    <t xml:space="preserve">Arrastra la última cifra de este número para que sea divisible por 2.
{{Q1}}{{response}}
{{Q2}} | {{Q3}} | {{Q4}}*</t>
  </si>
  <si>
    <t xml:space="preserve">Completa la última cifra de este número, para que sea divisible por 5
{{T1}}{{A1}}</t>
  </si>
  <si>
    <t xml:space="preserve">Q1: mín = 10; máx = 99; step 1
Q2: 1, 3, 5, 7, 9
Q3: 1, 3, 5, 7, 9
Q4: 0, 2, 4, 6, 8</t>
  </si>
  <si>
    <t xml:space="preserve">Los números terminados en 0 o en cifra par son divisibles por 2.</t>
  </si>
  <si>
    <t xml:space="preserve">&lt;p&gt;Para que un número sea divisible por 2, su última cifra debe ser 0 o un número par. En este caso:&lt;/p&gt;&lt;p&gt;{{T1}} : 2 = {{T2}} con resto 0&lt;/p&gt;</t>
  </si>
  <si>
    <t xml:space="preserve">T1 = {{Q1}}*10+{{Q4}}
T2 = ({{Q1}}*10+{{Q4}})/2</t>
  </si>
  <si>
    <t xml:space="preserve">{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</si>
  <si>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 xml:space="preserve">Sin hacer ninguna operación, indica cuál de los siguientes números es divisible por 2.
{{Q1}}* {{Q2}} {{Q3}}</t>
  </si>
  <si>
    <t xml:space="preserve">Q1: Mín = 100; Máx = 9998; Incremento = 2
Q2: Mín = 101; Máx = 9999; Incremento = 2
Q3: Mín = 101; Máx = 9999; Incremento = 2</t>
  </si>
  <si>
    <t xml:space="preserve">&lt;p&gt;Para que un número sea divisible por 2, su última cifra debe ser 0 o un número par. En este caso:&lt;/p&gt;&lt;p&gt;{{Q1}} : 2 = {{T1}} con resto 0&lt;/p&gt;
Sin TE particular.</t>
  </si>
  <si>
    <t xml:space="preserve">T1 = {{Q1}}/2</t>
  </si>
  <si>
    <t xml:space="preserve">{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</si>
  <si>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xml:space="preserve">M5-NyO-14b</t>
  </si>
  <si>
    <t xml:space="preserve">Averigua, sin realizar la división, si un número es divisible por 3</t>
  </si>
  <si>
    <t xml:space="preserve">Arrastra la última cifra de este número para que sea divisible por 3.
{{Q1}}{{response}}
{{T1}}* | {{T2}} | {{T3}}</t>
  </si>
  <si>
    <t xml:space="preserve">Q1: Mín = 11; Máx = 89; step = 2
Q2 = 3, 6, 9
Q3 = 3, 6, 9</t>
  </si>
  <si>
    <t xml:space="preserve">T1 = {{Q2}}-math.mod({{Q1}}*10+{{Q2}}, 3)
T2 = {{Q2}}-math.mod({{Q1}}*10+{{Q3}}, 3)-1
T3 = {{Q3}}-math.mod({{Q1}}*10+{{Q2}}, 3)+1</t>
  </si>
  <si>
    <t xml:space="preserve">Un número es divisible por 3 si la suma de sus cifras es múltiplo de 3.</t>
  </si>
  <si>
    <t xml:space="preserve">&lt;p&gt;Un número es divisible por 3 si la suma de sus cifras es múltiplo de 3. En este caso:&lt;/p&gt;&lt;p&gt;{{T4}} + {{T5}} + {{T1}} = {{T6}}&lt;/p&gt;&lt;p&gt;{{T6}} : 3 = {{T7}} con resto 0&lt;/p&gt;</t>
  </si>
  <si>
    <t xml:space="preserve">T4 = math.floor({{Q1}}/10)
T5 = {{Q1}}-math.floor({{Q1}}/10)*10
T6 = {{T4}}+{{T5}}+{{T1}}
T7 = ({{T4}}+{{T5}}+{{T1}})/3</t>
  </si>
  <si>
    <t xml:space="preserve">{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</si>
  <si>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 xml:space="preserve">Sin hacer ninguna operación, indica cuál de los siguientes números es divisible por 3.
{{Q1}}* {{Q2}} {{Q3}}</t>
  </si>
  <si>
    <t xml:space="preserve">Q1: Mín = 3; Máx = 333; Incremento = 3 
Q1: Mín = 4; Máx = 334; Incremento = 3 
Q3: Mín = 5; Máx = 335; Incremento = 3</t>
  </si>
  <si>
    <t xml:space="preserve">&lt;p&gt;Un número es divisible por 3 si la suma de sus cifras es múltiplo de 3. En este caso:&lt;/p&gt;&lt;p&gt;{{T4}} + {{T5}} + {{T6}} = {{T7}}&lt;/p&gt;&lt;p&gt;{{T7}} : 3 = {{T8}} con resto 0&lt;/p&gt;</t>
  </si>
  <si>
    <t xml:space="preserve">T4 = math.floor({{Q1}}/100)
T5 = math.floor(({{Q1}}-{{T4}}*100)/10)
T6 = {{Q1}}-{{T4}}*100-{{T5}}*10
T7 = {{T4}}+{{T5}}+{{T6}}
T8 = ({{T4}}+{{T5}}+{{T6}})/3</t>
  </si>
  <si>
    <t xml:space="preserve">{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</si>
  <si>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 xml:space="preserve">M5-NyO-14c</t>
  </si>
  <si>
    <t xml:space="preserve">Averigua, sin realizar la división, si un número es divisible por 5</t>
  </si>
  <si>
    <t xml:space="preserve">Arrastra la última cifra de este número para que sea divisible por 5.
{{Q1}}{{response}}
{{A1}} | {{A2}} | {{A3}}*</t>
  </si>
  <si>
    <t xml:space="preserve">Q1: mín = 1; máx = 999; step 1
Q2: mín: 1; máx = 4; step 1
Q3: mín: 6; máx = 9; step 1
Q4: 0, 5</t>
  </si>
  <si>
    <t xml:space="preserve">A1 = {{Q2}}
A2 = {{Q3}}
A3 = {{Q4}}</t>
  </si>
  <si>
    <t xml:space="preserve">Los números terminados en 0 o en 5 son divisibles por 5.</t>
  </si>
  <si>
    <t xml:space="preserve">&lt;p&gt;Un número es divisible por 5 si su última cifra es 0 o 5.&lt;/p&gt;&lt;p&gt;{{T1}} : 5 = {{T2}} con resto 0&lt;/p&gt;</t>
  </si>
  <si>
    <t xml:space="preserve">T1 = {{Q1}}*10+{{Q4}}
T2 = ({{Q1}}*10+{{Q4}})/5</t>
  </si>
  <si>
    <t xml:space="preserve">{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</si>
  <si>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 xml:space="preserve">Sin hacer ninguna operación, indica cuál de los siguientes números es divisible por 5.
{{Q1}} *
{{Q2}}
{{Q3}}
{{Q4}}
{{Q5}}
(3 opciones)</t>
  </si>
  <si>
    <t xml:space="preserve">Señala sin hacer las divisiones, cuáles de los siguientes números son divisibles por 5.
35 = {{A1}} *
70 = {{A2}}*
47 = {{A3}}
74 = {{A4}}
23= {{A5}}</t>
  </si>
  <si>
    <t xml:space="preserve">Q1: mín = 5; máx = 995; step 5
Q2: mín = 6; máx = 996; step 5
Q3: mín = 7; máx = 997; step 5
Q4: mín = 8; máx = 998; step 5
Q5: mín = 9; máx = 999; step 5</t>
  </si>
  <si>
    <t xml:space="preserve">&lt;p&gt;Un número es divisible por 5 si su última cifra es 0 o 5. En este caso:&lt;/p&gt;&lt;p&gt;{{Q1}} : 5 = {{T1}} con resto 0&lt;/p&gt;
Sin TE individual</t>
  </si>
  <si>
    <t xml:space="preserve">T1 = {{Q1}}/5</t>
  </si>
  <si>
    <t xml:space="preserve">{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</si>
  <si>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xml:space="preserve">M5-NyO-14d</t>
  </si>
  <si>
    <t xml:space="preserve">Averigua, sin realizar la división, si un número es divisible por 9</t>
  </si>
  <si>
    <t xml:space="preserve">Arrastra la última cifra de este número para que sea divisible por 9.
{{Q1}}{{Q2}}{{response}}
{{A1}} | {{A2}} | {{A3}}*</t>
  </si>
  <si>
    <t xml:space="preserve">Q1-Q2: mín = 1; máx = 9; step 1
Q3-Q4: mín = 1; máx = 8; step 1</t>
  </si>
  <si>
    <t xml:space="preserve">A1 = 9-math.mod({{Q1}}*100+{{Q2}}*10,9)
A2 = 9-math.mod({{Q1}}*100+{{Q2}}*10+{{Q3}},9)
A3 = 9-math.mod({{Q1}}*100+{{Q2}}*10+{{Q4}},9)</t>
  </si>
  <si>
    <t xml:space="preserve">Un número es divisible por 9 cuando la suma de sus cifras es múltiplo de 9.</t>
  </si>
  <si>
    <t xml:space="preserve">&lt;p&gt;Un número es divisible por 9 cuando la suma de sus cifras es múltiplo de 9. En este caso:&lt;/p&gt;&lt;p&gt;{{Q1}} + {{Q2}} + {{A1}} = {{T1}}&lt;/p&gt;&lt;p&gt;{{T1}} : 9 = {{T2}} con resto 0&lt;/p&gt;</t>
  </si>
  <si>
    <t xml:space="preserve">T1 = {{Q1}}+{{Q2}}+{{A1}}
T2 = ({{Q1}}+{{Q2}}+{{A1}})/9</t>
  </si>
  <si>
    <t xml:space="preserve">{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</si>
  <si>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 xml:space="preserve">Haz clic en el número divisible por 9 sin hacer la división.
{{Q1}}*
{{Q2}}
{{Q3}}
{{Q4}} 
{{Q5}} 
(3 opciones)</t>
  </si>
  <si>
    <t xml:space="preserve">Indica, sin hacer las divisiones cuáles de estos números son divisibles por 9.
{{T1}}  *
{{T2}}  *
{{T3}}  *
{{T4}} 
{{T5}} 
(3 opciones, 2 correctas)</t>
  </si>
  <si>
    <t xml:space="preserve">Q1: mín = 9; máx = 990; step 9
Q2: mín = 10; máx = 991; step 9
Q3: mín = 11; máx = 992; step 9
Q4: mín = 12; máx = 993; step 9
Q5: mín = 13; máx = 994; step 9</t>
  </si>
  <si>
    <t xml:space="preserve">&lt;p&gt;Un número es divisible por 9 cuando la suma de sus cifras es múltiplo de 9. En este caso:&lt;/p&gt;&lt;p&gt;{{T1}} + {{T2}} + {{T3}} = {{T4}}&lt;/p&gt;&lt;p&gt;{{T4}} : 9 = {{T5}} con resto 0&lt;/p&gt;</t>
  </si>
  <si>
    <t xml:space="preserve">T1 = math.floor({{Q1}}/100)
T2 = math.floor(({{Q1}}-{{T1}}*100)/10)
T3 = {{Q1}}-{{T1}}*100-{{T2}}*10
T4 = {{T1}}+{{T2}}+{{T3}}
T5 = ({{T1}}+{{T2}}+{{T3}})/9</t>
  </si>
  <si>
    <t xml:space="preserve">{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</si>
  <si>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 xml:space="preserve">M5-NyO-14e</t>
  </si>
  <si>
    <t xml:space="preserve">Averigua, sin realizar la división, si un número es divisible por 10</t>
  </si>
  <si>
    <t xml:space="preserve">Arrastra la última cifra de este número para que sea divisible por 10.
{{Q1}}{{response}}
{{A1}} | {{A2}} | 0*</t>
  </si>
  <si>
    <t xml:space="preserve">Q1: mín = 1; máx = 999; step 1
Q2: mín: 1; máx = 9; step 1
Q3: mín: 1; máx = 9; step 1</t>
  </si>
  <si>
    <t xml:space="preserve">A1 = {{Q2}}
A2 = {{Q3}}</t>
  </si>
  <si>
    <t xml:space="preserve">Todos los números terminados en 0 son divisibles por 10.</t>
  </si>
  <si>
    <t xml:space="preserve">&lt;p&gt;Un número es divisible por 10 si su última cifra es 0. En este caso:&lt;/p&gt;&lt;p&gt;{{T1}} : 10 = {{Q1}} con resto 0&lt;/p&gt;</t>
  </si>
  <si>
    <t xml:space="preserve">T1 = {{Q1}}*10</t>
  </si>
  <si>
    <t xml:space="preserve">{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</si>
  <si>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 xml:space="preserve">Indica, sin hacer las divisiones, cuál de estos números es divisible por 10.
{{Q1}}*
{{Q2}}
{{Q3}}
{{Q4}}
{{Q5}}
{{Q6}}
(Se ven 3 opciones)</t>
  </si>
  <si>
    <t xml:space="preserve">Q1: mín = 10; máx = 9990; step 10
Q2: mín = 11; máx = 9991; step 10
Q3: mín = 12; máx = 9992; step 10
Q4: mín = 14; máx = 9994; step 10
Q5: mín = 15; máx = 9995; step 10
Q6: mín = 17; máx = 9997; step 10</t>
  </si>
  <si>
    <t xml:space="preserve">&lt;p&gt;Un número es divisible por 10 si su última cifra es 0. En este caso:&lt;/p&gt;&lt;p&gt;{{Q1}} : 10 = {{T1}} con resto 0&lt;/p&gt;</t>
  </si>
  <si>
    <t xml:space="preserve">T1 = {{Q1}}/10</t>
  </si>
  <si>
    <t xml:space="preserve">{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</si>
  <si>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 xml:space="preserve">M5-NyO-15a</t>
  </si>
  <si>
    <t xml:space="preserve">Calcula el MCM de dos o más números (1 o 2 cifras)</t>
  </si>
  <si>
    <t xml:space="preserve">Calcula el mínimo común múltiplo de estos números: {{T1}} y {{T2}}.
El mínimo común múltiplo es {{A1}}* | {{A2}} | {{A3}}.</t>
  </si>
  <si>
    <t xml:space="preserve">Q1: Mín 2; Máx 10; Step: 1
Q2: Mín 2; Máx 10; Step: 1
Q3: Mín 2; Máx 10; Step: 1</t>
  </si>
  <si>
    <t xml:space="preserve">T1 = {{Q1}}*{{Q2}}
T2 = {{Q2}}*{{Q3}}
A1 = math.lcm({{T1}}, {{T2}})
A2 = math.gcd({{T1}}, {{T2}})
A3 = {{Q1}}*{{Q2}}*{{Q2}}*{{Q3}}</t>
  </si>
  <si>
    <t xml:space="preserve">El mínimo común múltiplo de dos números es el menor de los múltiplos comunes distinto de 0.</t>
  </si>
  <si>
    <t xml:space="preserve">&lt;p&gt;Para obtener el mínimo común múltiplo de dos números, primero escribe los múltiplos de ambos:&lt;/p&gt;&lt;p&gt;{{T1}}, {{T3}}, {{T4}}...&lt;/p&gt;&lt;p&gt;{{T2}}, {{T5}}, {{T6}}...&lt;/p&gt;&lt;p&gt;A continuación, elige el menor de los que son comunes y distinto de 0, en este caso, {{A1}}.&lt;p&gt;
Sin TE individual</t>
  </si>
  <si>
    <t xml:space="preserve">T3 = {{T1}}*2
T4 = {{T1}}*3
T5 = {{T2}}*2
T6 = {{T2}}*3</t>
  </si>
  <si>
    <t xml:space="preserve">{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</si>
  <si>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xml:space="preserve">Calcula el mínimo común múltiplo de estos números: {{Q1}}, {{T1}} y {{T2}}.
El mínimo común múltiplo es {{A1}}* | {{A2}} | {{A3}}.</t>
  </si>
  <si>
    <t xml:space="preserve">T1 = {{Q1}}*{{Q2}}
T2 = {{Q2}}*{{Q3}}
A1 = math.lcm({{T1}}, {{T2}})
A2 = math.gcd({{T1}}, {{T2}})
A3 = {{Q1}}*{{Q1}}*{{Q2}}*{{Q2}}*{{Q3}}</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</si>
  <si>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</si>
  <si>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 xml:space="preserve">T3 = {{Q1}}*2
T4 = {{Q1}}*3
T5 = {{T1}}*2
T6 = {{T1}}*3
T7 = {{T2}}*2
T8 = {{T2}}*3</t>
  </si>
  <si>
    <t xml:space="preserve">{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</si>
  <si>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xml:space="preserve">Calcula el mínimo común múltiplo de estos números: {{T1}} y {{T2}}.
El mínimo común múltiplo es {{A1}}.</t>
  </si>
  <si>
    <t xml:space="preserve">T1 = {{Q1}}*{{Q2}}
T2 = {{Q2}}*{{Q3}}
A1 = math.lcm({{T1}}, {{T2}})</t>
  </si>
  <si>
    <t xml:space="preserve">{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</si>
  <si>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Calcula el mínimo común múltiplo de estos números: {{Q1}}, {{T1}} y {{T2}}.
El mínimo común múltiplo es {{A1}}.</t>
  </si>
  <si>
    <t xml:space="preserve">{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</si>
  <si>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</si>
  <si>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 xml:space="preserve">Q1: Mín 5; Máx 10; Step: 1
Q2: Mín 5; Máx 10; Step: 1
Q3: Mín 5; Máx 10; Step: 1</t>
  </si>
  <si>
    <t xml:space="preserve">T1 = {{Q1}}*{{Q2}}
T2 = {{Q2}}*{{Q2}}
A1 = math.lcm({{T1}}, {{T2}})</t>
  </si>
  <si>
    <t xml:space="preserve">&lt;p&gt;Para obtener el mínimo común múltiplo de dos números, primero escribe los múltiplos de ambos:&lt;/p&gt;&lt;p&gt;{{T1}}, {{T3}}, {{T4}}...&lt;/p&gt;&lt;p&gt;{{T2}}, {{T5}}, {{T6}}...&lt;/p&gt;&lt;p&gt;A continuación, elige el menor de los que son comunes y distinto de 0, en este caso, {{A1}}.&lt;p&gt;</t>
  </si>
  <si>
    <t xml:space="preserve">{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</si>
  <si>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Un viajante visita Córdoba cada {{Q1}} días; otro, cada {{T1}} días, y un tercero va cada {{T2}}. Si hoy los tres viajantes están en la ciudad a la vez, ¿dentro de cuántos días volverán a coincidir?
Volverán a coincidir en {{A1}} días.</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</si>
  <si>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t>
  </si>
  <si>
    <t xml:space="preserve">{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</si>
  <si>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</si>
  <si>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 xml:space="preserve">{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</si>
  <si>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En un barrio, el camión de los helados pasa cada {{T1}} días y el de la recogida de muebles, cada {{T2}}. Si hoy ambos vehículos han estado por el barrio a la vez, ¿cuántos días faltan para que vuelvan a coincidir?
Faltan {{A1}} días para que vuelvan a encontrarse.</t>
  </si>
  <si>
    <t xml:space="preserve">{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</si>
  <si>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En un colegio, la asociación de padres se reúne cada {{T1}} semanas. En otro, cada {{T2}} semanas. Si en una semana las reuniones de las dos asociaciones coinciden, ¿dentro de cuántas semanas volverán a coincidir?
Las reuniones volverán a coincidir dentro de {{A1}} semanas.</t>
  </si>
  <si>
    <t xml:space="preserve">{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</si>
  <si>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M5-NyO-16a</t>
  </si>
  <si>
    <t xml:space="preserve">Calcula el MCD de dos o tres números (2 o 3 cifras)</t>
  </si>
  <si>
    <t xml:space="preserve">¿Cuál es el máximo común divisor de {{T1}} y {{T2}}?
A1*
A2
A3
A4
A5
A6
(se ven 3 opciones, 1 correcta)</t>
  </si>
  <si>
    <t xml:space="preserve">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</si>
  <si>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</si>
  <si>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 xml:space="preserve">T1 = {{Q1}}*{{Q3}}
T2 = {{Q2}}*{{Q1}}*{{Q4}}
A1 = math.gcd({{T1}}, {{T2}})
A2 = math.lcm({{T1}}, {{T2}})
A3 = {{Q3}}*{{Q2}}
A4 = {{Q1}}*{{Q4}}
A5 = {{Q2}}
A6 = {{Q2}}*{{Q1}}</t>
  </si>
  <si>
    <t xml:space="preserve">El máximo común divisor de dos números es el mayor de los divisores comunes.</t>
  </si>
  <si>
    <t xml:space="preserve">&lt;p&gt;Para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</si>
  <si>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 xml:space="preserve">{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</si>
  <si>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 xml:space="preserve">¿Cuál es el máximo común divisor de {{T2}} y {{T1}}?
A1*
A2
A3
A4
A5
A6
(se ven 3 opciones, 1 correcta)</t>
  </si>
  <si>
    <t xml:space="preserve">&lt;p&gt;Para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</si>
  <si>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 xml:space="preserve">{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</si>
  <si>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xml:space="preserve">Calcula el máximo común divisor de {{T1}} y {{T2}}.
El máximo común divisor es {{A1}}.</t>
  </si>
  <si>
    <t xml:space="preserve">Q1: 2, 3
Q2: 4, 5
Q3: 6, 7</t>
  </si>
  <si>
    <t xml:space="preserve">A1 = math.gcd({{T1}}, {{T2}})
T1 = {{Q1}}*{{Q1}}*{{Q2}}
T2 = {{Q2}}*{{Q3}}</t>
  </si>
  <si>
    <t xml:space="preserve">&lt;p&gt;Para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</si>
  <si>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 xml:space="preserve">{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</si>
  <si>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xml:space="preserve">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</si>
  <si>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 xml:space="preserve">{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</si>
  <si>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xml:space="preserve">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</si>
  <si>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 xml:space="preserve">A1 = math.gcd({{T1}}, {{T2}})
T1 = {{Q1}}*{{Q2}}*{{Q2}}
T2 = {{Q2}}*{{Q3}}</t>
  </si>
  <si>
    <t xml:space="preserve">{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</si>
  <si>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</si>
  <si>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 xml:space="preserve">{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</si>
  <si>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</si>
  <si>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 xml:space="preserve">{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</si>
  <si>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</si>
  <si>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 xml:space="preserve">A1 = math.gcd({{T1}}, {{T2}}, {{T3}})
T1 = {{Q1}}*{{Q2}}*{{Q2}}
T2 = {{Q2}}*{{Q3}}
T3 = {{Q1}}*{{Q2}}*{{Q3}}</t>
  </si>
  <si>
    <t xml:space="preserve">&lt;p&gt;Para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</si>
  <si>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 xml:space="preserve">{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</si>
  <si>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 xml:space="preserve">M5-NyO-17a</t>
  </si>
  <si>
    <t xml:space="preserve">Identifica una potencia como un producto de factores iguales</t>
  </si>
  <si>
    <t xml:space="preserve">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</si>
  <si>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</si>
  <si>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 xml:space="preserve">Q1-Q6: Mín 2; Máx 9; Step: 1</t>
  </si>
  <si>
    <t xml:space="preserve">T1 = Lemonlib.descomposePow({{Q1}}, {{Q2}})
T2 = Lemonlib.descomposePow({{Q4}}, {{Q3}})
T3 = Lemonlib.descomposePow({{Q5}}, {{Q6}}+1)
T4 = Lemonlib.descomposePow({{Q1}}+1, {{Q4}})</t>
  </si>
  <si>
    <t xml:space="preserve">El exponente es el número de veces que la base se multiplica por sí misma.</t>
  </si>
  <si>
    <t xml:space="preserve">&lt;p&gt;Una potencia es el producto de la base por sí misma tantas veces como el número del exponente indique.&lt;/p&gt;
-Si falla A2
&lt;p&gt;{{Q3}}&lt;sup&gt;{{Q4}}&lt;/sup&gt; = {{T5}}&lt;/p&gt;
-Si falla A3
&lt;p&gt;{{Q5}}&lt;sup&gt;{{Q6}}&lt;/sup&gt; = {{T6}}&lt;/p&gt;
-Si falla A4
&lt;p&gt;{{Q1}}&lt;sup&gt;{{Q4}}&lt;/sup&gt; = {{T7}}&lt;/p&gt;</t>
  </si>
  <si>
    <t xml:space="preserve">T5 = Lemonlib.descomposePow({{Q3}}, {{Q4}})
T6 = Lemonlib.descomposePow({{Q5}}, {{Q6}})
T7 = Lemonlib.descomposePow({{Q1}}, {{Q4}})</t>
  </si>
  <si>
    <t xml:space="preserve">{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</si>
  <si>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 xml:space="preserve">Expresa el siguiente producto como una potencia.
{{T1}} = {{A1}}</t>
  </si>
  <si>
    <t xml:space="preserve">Q1-Q2: Mín 2;Máx 9; Step: 1</t>
  </si>
  <si>
    <t xml:space="preserve">T1 = Lemonlib.descomposePow({{Q1}}, {{Q2}})
A1 = {{Q1}}^{{{Q2}}}
(en Function, no en label)</t>
  </si>
  <si>
    <t xml:space="preserve">&lt;p&gt;Una potencia es el producto de la base por sí misma tantas veces como el número del exponente indique.&lt;/p&gt;</t>
  </si>
  <si>
    <t xml:space="preserve">{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</si>
  <si>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 xml:space="preserve">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</si>
  <si>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 xml:space="preserve">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</si>
  <si>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 xml:space="preserve">Q1: Mín 2;Máx 9; Step: 1</t>
  </si>
  <si>
    <t xml:space="preserve">A1 = Lemonlib.descomposePow({{Q1}}, 3)
A2 = {{Q1}}^{3}</t>
  </si>
  <si>
    <t xml:space="preserve">{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</si>
  <si>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 xml:space="preserve">En una habitación hay {{Q1}} baldosas a lo largo, y {{Q1}} a lo ancho. Escribe como producto y como potencia el número de baldosas de esa habitación.
Como producto: {{A1}} baldosas
Como potencia: {{A2}} baldosas</t>
  </si>
  <si>
    <t xml:space="preserve">Q1: Mín 5;Máx 9; Step: 1</t>
  </si>
  <si>
    <t xml:space="preserve">A1 = Lemonlib.descomposePow({{Q1}}, 2)
A2 = {{Q1}}^2</t>
  </si>
  <si>
    <t xml:space="preserve">{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</si>
  <si>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 xml:space="preserve">Una empresa tiene {{Q1}} edificios con {{Q1}} pisos cada uno. A su vez, en cada planta hay {{Q1}} oficinas. Escribe como producto y como potencia el número de oficinas de esta empresa.
Como producto: {{A1}} oficinas
Como potencia: {{A2}} oficinas</t>
  </si>
  <si>
    <t xml:space="preserve">Q1: Mín 4;Máx 9; Step: 1</t>
  </si>
  <si>
    <t xml:space="preserve">A1 = Lemonlib.descomposePow({{Q1}}, 3)
A2 = {{Q1}}^3</t>
  </si>
  <si>
    <t xml:space="preserve">{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</si>
  <si>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 xml:space="preserve">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</si>
  <si>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 xml:space="preserve">A1 = Lemonlib.descomposePow({{Q1}}, 4)
A2 = {{Q1}}^4</t>
  </si>
  <si>
    <t xml:space="preserve">{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</si>
  <si>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 xml:space="preserve">Un panadero ha preparado {{Q1}} bandejas con {{Q1}} barras de pan en cada una. A su vez, en cada barra ha utilizado {{Q1}} gramos de sal. Escribe como producto y como potencia la cantidad de sal que ha necesitado.
Como producto: {{A1}} gramos
Como potencia: {{A2}} gramos</t>
  </si>
  <si>
    <t xml:space="preserve">{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</si>
  <si>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 xml:space="preserve">M5-NyO-17b</t>
  </si>
  <si>
    <t xml:space="preserve">Escribe el cuadrado y el cubo de un número (base: núm. 1 cifra)</t>
  </si>
  <si>
    <t xml:space="preserve">¿Cómo se lee la potencia {{Q1}}&lt;sup&gt;2&lt;/sup&gt;?
{{A1}} | {{A2}} | {{A3}} *</t>
  </si>
  <si>
    <t xml:space="preserve">Q1: Mín 2;Máx 9; Step: 1
Q2: Mín 3;Máx 9; Step: 1</t>
  </si>
  <si>
    <t xml:space="preserve">A1 = Lemonlib.powerToWords({{Q1}}, {{Q2}}, 'es')
A2 = Lemonlib.powerToWords({{Q1}}, 3, 'es')
A3 = Lemonlib.powerToWords({{Q1}}, 2, 'es')</t>
  </si>
  <si>
    <t xml:space="preserve">Las potencias de exponente 2 se llaman &lt;i&gt;cuadrados&lt;/i&gt; y las de exponente 3, &lt;i&gt;cubos.&lt;/i&gt;</t>
  </si>
  <si>
    <t xml:space="preserve">&lt;p&gt;Las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</si>
  <si>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 xml:space="preserve">{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</si>
  <si>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 xml:space="preserve">¿Cómo se lee la potencia {{Q1}}&lt;sup&gt;3&lt;/sup&gt;?
{{A1}} | {{A2}}* | {{A3}}</t>
  </si>
  <si>
    <t xml:space="preserve">Q1: Mín 2;Máx 9; Step: 1
Q2: Mín 4;Máx 9; Step: 1</t>
  </si>
  <si>
    <t xml:space="preserve">&lt;p&gt;Las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</si>
  <si>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 xml:space="preserve">{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</si>
  <si>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 xml:space="preserve">Escribe cómo se leen las siguientes potencias.
{{Q1}}&lt;sup&gt;2&lt;/sup&gt; = {{A1}}
{{Q2}}&lt;sup&gt;3&lt;/sup&gt; = {{A2}}</t>
  </si>
  <si>
    <t xml:space="preserve">Q1: Mín 1;Máx 9; Step: 1
Q2: Mín 1;Máx 9; Step: 1</t>
  </si>
  <si>
    <t xml:space="preserve">A1 = Lemonlib.powerToWords({{Q1}}, 2, 'es')
A2 = Lemonlib.powerToWords({{Q2}}, 3, 'es')</t>
  </si>
  <si>
    <t xml:space="preserve">&lt;p&gt;Las potencias de exponente 2 se llaman &lt;i&gt;cuadrados&lt;/i&gt; y las de exponente 3, &lt;i&gt;cubos.&lt;/i&gt;&lt;/p&gt;
Sin TE individual</t>
  </si>
  <si>
    <t xml:space="preserve">{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</si>
  <si>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 xml:space="preserve">M5-NyO-17c</t>
  </si>
  <si>
    <t xml:space="preserve">Calcula el cuadrado y el cubo (base: núm. 1 cifra)</t>
  </si>
  <si>
    <t xml:space="preserve">Selecciona las potencias que están bien calculadas.
{{Q1}}&lt;sup&gt;{{Q4}}&lt;/sup&gt; = {{A1}} *
{{Q2}}&lt;sup&gt;{{Q5}}&lt;/sup&gt; = {{A2}} *
{{Q3}}&lt;sup&gt;2&lt;/sup&gt; = {{A3}}
{{Q3}}&lt;sup&gt;3&lt;/sup&gt; = {{A4}}
( Se visualizan 3 opciones, 2 correctas)</t>
  </si>
  <si>
    <t xml:space="preserve">Q1: Mín 4;Máx 9; Step: 1
Q2: Mín 4;Máx 9; Step: 1
Q3: Mín 4;Máx 9; Step: 1
Q4: Lista [2,3]
Q5: Lista [2,3]</t>
  </si>
  <si>
    <t xml:space="preserve">A1 = math.pow({{Q1}}, {{Q4}})
A2 = math.pow({{Q2}}, {{Q5}})
A3 = math.pow({{Q3}}, 3)
A4 = math.pow({{Q3}}, 2)</t>
  </si>
  <si>
    <t xml:space="preserve">Calcular una potencia es multiplicar un número por sí mismo tantas veces como indica el exponente.</t>
  </si>
  <si>
    <t xml:space="preserve">&lt;p&gt;Calcular una potencia es multiplicar un número por sí mismo tantas veces como indica el exponente.&lt;/p&gt;
-Si falla A3
&lt;p&gt;{{Q1}}&lt;sup&gt;2&lt;/sup&gt; = {{T5}} = {{T6}}&lt;/p&gt;
-Si falla A4
&lt;p&gt;{{Q2}}&lt;sup&gt;3&lt;/sup&gt; = {{T7}} = {{T8}}&lt;/p&gt;</t>
  </si>
  <si>
    <t xml:space="preserve">T1 = Lemonlib.descomposePow({{Q1}}, {{Q4}})
T2 = math.pow({{Q1}}, {{Q4}})
T3 = Lemonlib.descomposePow({{Q2}}, {{Q5}})
T4 = math.pow({{Q2}}, {{Q5}})
T5 = Lemonlib.descomposePow({{Q3}}, 2)
T6 = math.pow({{Q3}}, 2)
T7 = Lemonlib.descomposePow({{Q3}}, 3)
T8 = math.pow({{Q3}}, 3)</t>
  </si>
  <si>
    <t xml:space="preserve">{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</si>
  <si>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 xml:space="preserve">Calcula esta potencia.
{{Q1}}&lt;sup&gt;{{Q2}}&lt;/sup&gt; = {{A1}}</t>
  </si>
  <si>
    <t xml:space="preserve">Q1: Mín = 1; Máx = 9; Step = 1
Q2: Lista [2, 3]</t>
  </si>
  <si>
    <t xml:space="preserve">A1 = math.pow({{Q1}}, {{Q2}})</t>
  </si>
  <si>
    <t xml:space="preserve">&lt;p&gt;Calcular una potencia es multiplicar un número por sí mismo tantas veces como indica el exponente.&lt;/p&gt;&lt;p&gt;{{Q1}}&lt;sup&gt;{{Q2}}&lt;/sup&gt; = {{T1}} = {{A1}}&lt;/p&gt;</t>
  </si>
  <si>
    <t xml:space="preserve">T1 = Lemonlib.descomposePow({{Q1}}, {{Q2}})</t>
  </si>
  <si>
    <t xml:space="preserve">{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</si>
  <si>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 xml:space="preserve">En una carpintería hay {{Q1}} muebles con {{Q1}} cajones cada uno. Si en cada cajón hay {{Q1}} herramientas de trabajo, ¿cuántas herramientas hay en la carpintería?
En la carpintería hay {{A1}} herramientas.</t>
  </si>
  <si>
    <t xml:space="preserve">Q1: Mín 2; Máx 9; Step = 1</t>
  </si>
  <si>
    <t xml:space="preserve">A1 = math.pow({{Q1}}, 3)</t>
  </si>
  <si>
    <t xml:space="preserve">&lt;p&gt;Para obtener el número de herramientas, calcula esta potencia:&lt;/p&gt;&lt;p&gt;{{Q1}}&lt;sup&gt;3&lt;/sup&gt; = {{Q1}} × {{Q1}} × {{Q1}} = {{A1}}&lt;/p&gt;</t>
  </si>
  <si>
    <t xml:space="preserve">{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</si>
  <si>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 xml:space="preserve">En Navidad se han regalaron a unos niños {{Q1}} cajas con {{Q1}} cubos cada una y {{Q1}} bloques de plástico en cada cubo. ¿Cuántos bloques de plástico se regalaron?
Se regalaron {{A1}} bloques de plástico.</t>
  </si>
  <si>
    <t xml:space="preserve">Q1: Mín = 5; Máx = 9; Step = 1</t>
  </si>
  <si>
    <t xml:space="preserve">&lt;p&gt;Para obtener el número de bloques de plástico, calcula esta potencia:&lt;/p&gt;&lt;p&gt;{{Q1}}&lt;sup&gt;3&lt;/sup&gt; = {{Q1}} × {{Q1}} × {{Q1}} = {{A1}}&lt;/p&gt;</t>
  </si>
  <si>
    <t xml:space="preserve">{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</si>
  <si>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 xml:space="preserve">Para cumplir con las medidas de seguridad, una empresa hace estos cálculos: la empresa tiene {{Q1}} edificios, cada uno con {{Q1}} pisos, y en cada uno tienen que instalar {{Q1}} extintores. ¿Cuántos extintores tiene que comprar?
La empresa necesita {{A1}} extintores.</t>
  </si>
  <si>
    <t xml:space="preserve">Q1: Mín = 2; Máx = 9; Step = 1</t>
  </si>
  <si>
    <t xml:space="preserve">&lt;p&gt;Para obtener el número de extintores, calcula esta potencia:&lt;/p&gt;&lt;p&gt;{{Q1}}&lt;sup&gt;3&lt;/sup&gt; = {{Q1}} × {{Q1}} × {{Q1}} = {{A1}}&lt;/p&gt;</t>
  </si>
  <si>
    <t xml:space="preserve">{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</si>
  <si>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 xml:space="preserve">Juan tiene {{Q1}} plantas que necesitan cada semana {{Q1}} litros de agua cada una. ¿Cuántos litros de agua le da a las plantas cada semana?
Riega a las plantas con {{A1}} litros cada semana.</t>
  </si>
  <si>
    <t xml:space="preserve">A1 = math.pow({{Q1}}, 2)</t>
  </si>
  <si>
    <t xml:space="preserve">&lt;p&gt;Para obtener los litros de agua, calcula esta potencia:&lt;/p&gt;&lt;p&gt;{{Q1}}&lt;sup&gt;2&lt;/sup&gt; = {{Q1}} × {{Q1}} = {{A1}}&lt;/p&gt;</t>
  </si>
  <si>
    <t xml:space="preserve">{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</si>
  <si>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 xml:space="preserve">En una ciudad hay {{Q1}} puertos en los que atracan {{Q1}} embarcaciones cada día en cada uno de ellos. Calcula el número de barcos que llega cada dia a la ciudad.
Atracan en la ciudad {{A1}} embarcaciones.</t>
  </si>
  <si>
    <t xml:space="preserve">&lt;p&gt;Para obtener el número de embarcaciones, calcula esta potencia:&lt;/p&gt;&lt;p&gt;{{Q1}}&lt;sup&gt;2&lt;/sup&gt; = {{Q1}} × {{Q1}} = {{A1}}&lt;/p&gt;</t>
  </si>
  <si>
    <t xml:space="preserve">{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</si>
  <si>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 xml:space="preserve">M5-NyO-18a</t>
  </si>
  <si>
    <t xml:space="preserve">Calcula potencias de base 10 (exponente: 1 cifra)</t>
  </si>
  <si>
    <t xml:space="preserve">Une cada potencia con su resultado.
10&lt;sup&gt;{{Q1}}&lt;/sup&gt; = {{A1}}
10&lt;sup&gt;{{Q2}}&lt;/sup&gt; = {{A2}}
10&lt;sup&gt;{{Q3}}&lt;/sup&gt; = {{A3}}</t>
  </si>
  <si>
    <t xml:space="preserve">Q1: Mín 2;Máx 9; Step: 1
Q2: Mín 2;Máx 9; Step: 1
Q3: Mín 2;Máx 9; Step: 1</t>
  </si>
  <si>
    <t xml:space="preserve">A1 = math.pow(10, {{Q1}})
A2 = math.pow(10, {{Q2}})
A3 = math.pow(10, {{Q3}})</t>
  </si>
  <si>
    <t xml:space="preserve">El resultado de una potencia de base 10 tiene tantos ceros como el número del exponente.</t>
  </si>
  <si>
    <t xml:space="preserve">&lt;p&gt;El resultado de una potencia de base 10 tiene tantos ceros como el número del exponente.&lt;/p&gt;
Sin TE particular</t>
  </si>
  <si>
    <t xml:space="preserve">{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</si>
  <si>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 xml:space="preserve">Calcula la siguiente potencia.
10&lt;sup&gt;{{Q1}}&lt;/sup&gt; = {{A1}}</t>
  </si>
  <si>
    <t xml:space="preserve">Q1: Mín 1;Máx 9; Step: 1</t>
  </si>
  <si>
    <t xml:space="preserve">A1 = math.pow(10, {{Q1}})</t>
  </si>
  <si>
    <t xml:space="preserve">&lt;p&gt;El resultado de una potencia de base 10 tiene tantos ceros como el número del exponente.&lt;/p&gt;&lt;p&gt;10&lt;sup&gt;{{Q1}}&lt;/sup&gt; = {{T1}} = {{A1}}&lt;/p&gt;</t>
  </si>
  <si>
    <t xml:space="preserve">T1: Lemonlib.descomposePow(10, {{Q1}})</t>
  </si>
  <si>
    <t xml:space="preserve">{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</si>
  <si>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 xml:space="preserve">La distancia entre dos planetas es aproximadamente de 10&lt;sup&gt;{{Q1}}&lt;/sup&gt; km. Calcula esta potencia.
La distancia es de {{A1}} km.</t>
  </si>
  <si>
    <t xml:space="preserve">Q1: Mín 5;Máx 8; Step: 1</t>
  </si>
  <si>
    <t xml:space="preserve">&lt;p&gt;El resultado de una potencia de base 10 tiene tantos ceros como el número del exponente.&lt;/p&gt;&lt;p&gt;10&lt;sup&gt;{{Q1}}&lt;/sup&gt; km = {{T1}} = {{A1}} km&lt;/p&gt;</t>
  </si>
  <si>
    <t xml:space="preserve">{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</si>
  <si>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 xml:space="preserve">Antonio vive en una ciudad que tiene unos 10&lt;sup&gt;{{Q1}}&lt;/sup&gt; habitantes. Calcula la población de esta ciudad.
El número de habitantes es {{A1}}.</t>
  </si>
  <si>
    <t xml:space="preserve">Q1: Mín 4;Máx 6; Step: 1</t>
  </si>
  <si>
    <t xml:space="preserve">&lt;p&gt;El resultado de una potencia de base 10 tiene tantos ceros como el número del exponente.&lt;/p&gt;&lt;p&gt;10&lt;sup&gt;{{Q1}}&lt;/sup&gt; habitantes = {{T1}} = {{A1}} habitantes&lt;/p&gt;</t>
  </si>
  <si>
    <t xml:space="preserve">{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</si>
  <si>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 xml:space="preserve">A un festival gastronómico han asistido 10&lt;sup&gt;{{Q1}}&lt;/sup&gt; personas. Calcula el número de visitantes.
Han acudido {{A1}} personas.</t>
  </si>
  <si>
    <t xml:space="preserve">Q1: Mín 2;Máx 3; Step: 1</t>
  </si>
  <si>
    <t xml:space="preserve">&lt;p&gt;El resultado de una potencia de base 10 tiene tantos ceros como el número del exponente.&lt;/p&gt;&lt;p&gt;10&lt;sup&gt;{{Q1}}&lt;/sup&gt; personas = {{T1}} = {{A1}} personas&lt;/p&gt;</t>
  </si>
  <si>
    <t xml:space="preserve">{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</si>
  <si>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 xml:space="preserve">En la clase de Matemáticas, los alumnos de 5.º estiman que en un saco de arroz podría haber 10&lt;sup&gt;{{Q1}}&lt;/sup&gt; granos. ¿Cómo se escribiría esa cantidad con números naturales?
En el saco puede haber {{A1}} granos.</t>
  </si>
  <si>
    <t xml:space="preserve">&lt;p&gt;El resultado de una potencia de base 10 tiene tantos ceros como el número del exponente.&lt;/p&gt;&lt;p&gt;10&lt;sup&gt;{{Q1}}&lt;/sup&gt; granos = {{T1}} = {{A1}} granos&lt;/p&gt;</t>
  </si>
  <si>
    <t xml:space="preserve">{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t>
  </si>
  <si>
    <t xml:space="preserve">En su videojuego favorito, Silvia tiene 10&lt;sup&gt;{{Q1}}&lt;/sup&gt; puntos. ¿Cómo se escribiría esa cantidad en números naturales?
Ha conseguido {{A1}} puntos.</t>
  </si>
  <si>
    <t xml:space="preserve">Q1: Mín 3;Máx 6; Step: 1</t>
  </si>
  <si>
    <t xml:space="preserve">&lt;p&gt;El resultado de una potencia de base 10 tiene tantos ceros como el número del exponente.&lt;/p&gt;&lt;p&gt;10&lt;sup&gt;{{Q1}}&lt;/sup&gt; puntos = {{T1}} = {{A1}} puntos&lt;/p&gt;</t>
  </si>
  <si>
    <t xml:space="preserve">{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</si>
  <si>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 xml:space="preserve">M5-NyO-18b</t>
  </si>
  <si>
    <t xml:space="preserve">Descompone un número como suma de multiplicaciones de un dígito por una potencia de base 10</t>
  </si>
  <si>
    <t xml:space="preserve">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</si>
  <si>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 xml:space="preserve">Q1-Q8: Mín = 1; Máx = 9; Step = 1</t>
  </si>
  <si>
    <t xml:space="preserve">T1 = {{Q1}}*1000+{{Q2}}*100+{{Q3}}*10+{{Q4}}
T2 = {{Q5}}*1000+{{Q6}}*100+{{Q8}}*10+{{Q7}}
T3 = {{Q6}}*1000+{{Q6}}*100+{{Q5}}*10+{{Q1}}
T4 = {{Q8}}*1000+{{Q8}}*100+{{Q8}}*10+{{Q3}}
T5 = {{Q5}}*1000+{{Q8}}*100+{{Q2}}*10+{{Q6}}
T6 = {{Q3}}*1000+{{Q1}}*100+{{Q4}}*10+{{Q8}}</t>
  </si>
  <si>
    <t xml:space="preserve">Un número se puede descomponer como la suma de números por potencias de base 10.</t>
  </si>
  <si>
    <t xml:space="preserve">&lt;p&gt;Un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</si>
  <si>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 xml:space="preserve">{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</si>
  <si>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 xml:space="preserve">Descompón {{T1}} en potencias de base 10.
{{T1}} = {{A1}} × 10&lt;sup&gt;3&lt;/sup&gt; + {{A2}} × 10&lt;sup&gt;2&lt;/sup&gt; + {{A3}} × 10 + {{A4}}</t>
  </si>
  <si>
    <t xml:space="preserve">Q1-Q4: Mín = 1; Máx = 9; Step = 1</t>
  </si>
  <si>
    <t xml:space="preserve">T1 = {{Q1}}*1000+{{Q2}}*100+{{Q3}}*10+{{Q4}}
A1 = {{Q1}}
A2 = {{Q2}}
A3 = {{Q3}}
A4 = {{Q4}}</t>
  </si>
  <si>
    <t xml:space="preserve">&lt;p&gt;Un número se puede descomponer como la suma de números por potencias de base 10.&lt;/p&gt;&lt;p&gt;{{T1}} = {{T2}} + {{T3}} + {{T4}} + {{Q4}}&lt;/p&gt;&lt;p&gt;{{T1}} = {{Q1}} × 1 000 + {{Q2}} × 100 + {{Q3}} × 10 + {{Q4}}&lt;/p&gt;&lt;p&gt;{{T1}} = {{Q1}} × 10&lt;sup&gt;3&lt;/sup&gt; + {{Q2}} × 10&lt;sup&gt;2&lt;/sup&gt; + {{Q3}} × 10 + {{Q4}}&lt;/p&gt;</t>
  </si>
  <si>
    <t xml:space="preserve">T2 = {{Q1}}*1000
T3 = {{Q2}}*100
T4 = {{Q3}}*10</t>
  </si>
  <si>
    <t xml:space="preserve">{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</si>
  <si>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El jefe de una charcutería ha hecho inventario y ha visto que tiene {{T1}} piezas de embutido. Descompón este número en potencias de base 10.
{{T1}} = {{A1}} × 10&lt;sup&gt;3&lt;/sup&gt; + {{A2}} × 10&lt;sup&gt;2&lt;/sup&gt; + {{A3}} × 10 + {{A4}}</t>
  </si>
  <si>
    <t xml:space="preserve">{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</si>
  <si>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El diámetro de un planeta mide {{T1}} km. Descompón este número en potencias de base 10.
{{T1}} = {{A1}} × 10&lt;sup&gt;3&lt;/sup&gt; + {{A2}} × 10&lt;sup&gt;2&lt;/sup&gt; + {{A3}} × 10 + {{A4}}</t>
  </si>
  <si>
    <t xml:space="preserve">&lt;p&gt;Un número se puede descomponer como la suma de números por potencias de 10.&lt;/p&gt;&lt;p&gt;{{T1}} = {{T2}} + {{T3}} + {{T4}} + {{Q4}}&lt;/p&gt;&lt;p&gt;{{T1}} = {{Q1}} × 1 000 + {{Q2}} × 100 + {{Q3}} × 10 + {{Q4}}&lt;/p&gt;&lt;p&gt;{{T1}} = {{Q1}} × 10&lt;sup&gt;3&lt;/sup&gt; + {{Q2}} × 10&lt;sup&gt;2&lt;/sup&gt; + {{Q3}} × 10 + {{Q4}}&lt;/p&gt;</t>
  </si>
  <si>
    <t xml:space="preserve">{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</si>
  <si>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Un videojuego lo han comprado y descargado {{T1}} personas hasta el momento. Descompón este número en potencias de base 10.
{{T1}} = {{A1}} × 10&lt;sup&gt;3&lt;/sup&gt; + {{A2}} × 10&lt;sup&gt;2&lt;/sup&gt; + {{A3}} × 10 + {{A4}}</t>
  </si>
  <si>
    <t xml:space="preserve">{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</si>
  <si>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Hay un castillo en Europa que está formado por {{T1}} ladrillos. Descompón este número en potencias de base 10.
{{T1}} = {{A1}} × 10&lt;sup&gt;3&lt;/sup&gt; + {{A2}} × 10&lt;sup&gt;2&lt;/sup&gt; + {{A3}} × 10 + {{A4}}</t>
  </si>
  <si>
    <t xml:space="preserve">{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</si>
  <si>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En un pueblo hay {{T1}} habitantes. Descompón este número en potencias de base 10.
{{T1}} = {{A1}} × 10&lt;sup&gt;3&lt;/sup&gt; + {{A2}} × 10&lt;sup&gt;2&lt;/sup&gt; + {{A3}} × 10 + {{A4}}</t>
  </si>
  <si>
    <t xml:space="preserve">{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</si>
  <si>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M5-NyO-19c</t>
  </si>
  <si>
    <t xml:space="preserve">Extrae una fracción a partir de su representación gráfica (numer. y denom. de 1 cifra)</t>
  </si>
  <si>
    <t xml:space="preserve">Selecciona la figura que representa la fracción 2/5.
(Se ven 3, 1 correcta)</t>
  </si>
  <si>
    <t xml:space="preserve">El denominador representa el número de partes en las que se divide la figura y el numerador, la parte pintada.</t>
  </si>
  <si>
    <t xml:space="preserve">&lt;p&gt;El denominador representa el número de partes en las que se divide la figura y el numerador, la parte pintada.&lt;p&gt;
(Si acaso, una imagen con las partes numeradas de la respuesta correcta)</t>
  </si>
  <si>
    <t xml:space="preserve">{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</si>
  <si>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2/6.
(Se ven 3, 1 correcta)</t>
  </si>
  <si>
    <t xml:space="preserve">{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</si>
  <si>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3/6.
(Se ven 3, 1 correcta)</t>
  </si>
  <si>
    <t xml:space="preserve">{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</si>
  <si>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3/5.
(Se ven 3, 1 correcta)</t>
  </si>
  <si>
    <t xml:space="preserve">{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</si>
  <si>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Selecciona la figura que representa la fracción 2/3.
(Se ven 3, 1 correcta)</t>
  </si>
  <si>
    <t xml:space="preserve">{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</si>
  <si>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Escribe qué fracción representa la zona coloreada de esta figura.
Imagen
La zona coloreada refresenta {{A1}} de la figura.</t>
  </si>
  <si>
    <t xml:space="preserve">A1 = 2/5</t>
  </si>
  <si>
    <t xml:space="preserve">{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</si>
  <si>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 xml:space="preserve">A1 = 2/6</t>
  </si>
  <si>
    <t xml:space="preserve">{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</si>
  <si>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 xml:space="preserve">A1 = 3/6</t>
  </si>
  <si>
    <t xml:space="preserve">{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</si>
  <si>
    <t xml:space="preserve">A1 = 3/5</t>
  </si>
  <si>
    <t xml:space="preserve">{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</si>
  <si>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 xml:space="preserve">A1 = 2/3</t>
  </si>
  <si>
    <t xml:space="preserve">{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</si>
  <si>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 xml:space="preserve">Han sobrado estas porciones de una lasaña. Expresa en forma de fracción esta cantidad.
Han sobrado {{A1}} porciones.</t>
  </si>
  <si>
    <t xml:space="preserve">A1 = 3/10</t>
  </si>
  <si>
    <t xml:space="preserve">&lt;p&gt;El denominador representa el número de partes en las que se divide la lasaña y el numerador, la parte pintada.&lt;p&gt;
(Si acaso, una imagen con las partes numeradas de la respuesta correcta)</t>
  </si>
  <si>
    <t xml:space="preserve">{"id":"M5-NyO-19c-A-1","stimulus":"&lt;p&gt;Veja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</si>
  <si>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 xml:space="preserve">Pablo ha pintado estos pétalos de una flor de cerámica. ¿Que fracción representan los pétalos pintados?
La fracción de los pétalos pintados es {{A1}}.</t>
  </si>
  <si>
    <t xml:space="preserve">A1 = 8/12</t>
  </si>
  <si>
    <t xml:space="preserve">&lt;p&gt;El denominador representa el número de pétalos en los que se divide la flor y el numerador, los pétalos pintados.&lt;p&gt;
(Si acaso, una imagen con las partes numeradas de la respuesta correcta)</t>
  </si>
  <si>
    <t xml:space="preserve">{"id":"M5-NyO-19c-A-2","stimulus":"&lt;p&gt;Pablo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</si>
  <si>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 xml:space="preserve">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</si>
  <si>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</si>
  <si>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 xml:space="preserve">A1 = 4/10</t>
  </si>
  <si>
    <t xml:space="preserve">&lt;p&gt;El denominador representa el número de gajos en los que se divide la naranja y el numerador, los gajos pintados.&lt;p&gt;
(Si acaso, una imagen con las partes numeradas de la respuesta correcta)</t>
  </si>
  <si>
    <t xml:space="preserve">{"id":"M5-NyO-19c-A-3","stimulus":"&lt;p&gt;Veja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</si>
  <si>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 xml:space="preserve">Ariel va a cenar las siguientes porciones de una pizza. ¿A qué fracción del total corresponde la figura?
Ha comido {{A1}} de la pizza.</t>
  </si>
  <si>
    <t xml:space="preserve">A1 = 5/8</t>
  </si>
  <si>
    <t xml:space="preserve">&lt;p&gt;El denominador representa el número de porciones en las que se divide la pizza y el numerador, las porciones pintadas.&lt;p&gt;
(Si acaso, una imagen con las partes numeradas de la respuesta correcta)</t>
  </si>
  <si>
    <t xml:space="preserve">{"id":"M5-NyO-19c-A-4","stimulus":"&lt;p&gt;Ariel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</si>
  <si>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 xml:space="preserve">A Mónica le quedan las siguientes porciones de una tableta de chocolate. ¿Qué fracción de la tableta le queda por comer?
Le quedan {{A1}} de la tableta.</t>
  </si>
  <si>
    <t xml:space="preserve">A1 = 7/10</t>
  </si>
  <si>
    <t xml:space="preserve">&lt;p&gt;El denominador representa el número de porciones en las que se divide la tableta de chocolate y el numerador, las porciones pintadas.&lt;p&gt;
(Si acaso, una imagen con las partes numeradas de la respuesta correcta)</t>
  </si>
  <si>
    <t xml:space="preserve">{"id":"M5-NyO-19c-A-5","stimulus":"&lt;p&gt;Mônica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</si>
  <si>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 xml:space="preserve">M5-NyO-19d</t>
  </si>
  <si>
    <t xml:space="preserve">Encuadra el valor numérico de una fracción entre dos números naturales consecutivos (numer. y denom. de 1 o 2 cifras, núms. naturales entre 0 y 10)</t>
  </si>
  <si>
    <t xml:space="preserve">Señala entre qué dos números naturales se sitúa {{T9}}/{{Q2}}.
Entre T1 y T2 *
Entre T9 y Q2 
Entre T5 y T6
Entre T7 y T8
Se ven 3</t>
  </si>
  <si>
    <t xml:space="preserve">Señala entre que números naturales se ubica 5/2
2 y 3 *
4 y 5
6 y 7
8 y 9
</t>
  </si>
  <si>
    <t xml:space="preserve">Q1: mín = 2; máx = 9; step 1
Q2: mín = 2; máx = 9; step 1</t>
  </si>
  <si>
    <t xml:space="preserve">T9 = {{Q1}}*{{Q2}}+1
T0 = {{Q1}}*{{Q2}}+1/{{Q2}}
T1 = math.floor({{T0}})
T2 = math.ceil({{T0}})
T5 = math.floor({{T0}}) - 1
T6 = math.floor({{T0}})
T7 = math.ceil({{T0}})
T8 = math.ceil({{T0}}) + 1</t>
  </si>
  <si>
    <t xml:space="preserve">Por ejemplo, la fracción 3/2 = 1.5 se encuentra entre los números 1 y 2.</t>
  </si>
  <si>
    <t xml:space="preserve">&lt;p&gt;El valor de esta fracción es:&lt;/p&gt;&lt;p&gt;{{T9}}/{{Q2}} = {{T9}} : {{Q2}} ≈ {{T10}}&lt;/p&gt;&lt;p&gt;Por eso, se encuentra entre los números {{T1}} y {{T2}}.&lt;/p&gt;
Sin TE individual</t>
  </si>
  <si>
    <t xml:space="preserve">T10 = Lemonlib.round({{T0}},2)</t>
  </si>
  <si>
    <t xml:space="preserve">{"id":"M5-NyO-19d-I-1","stimulus":"&lt;p&gt;Indique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</si>
  <si>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 xml:space="preserve">Escribe los números naturales entre los que se encuentra la fracción {{T9}}/{{Q2}}.
{{A1}} &lt; {{T9}}/{{Q2}} &lt; {{A2}}</t>
  </si>
  <si>
    <t xml:space="preserve">Completa entre que números consecutivos  se encuentra 4/15
{{A1}} = 0
{{A2}} = 1</t>
  </si>
  <si>
    <t xml:space="preserve">T9 = {{Q1}}*{{Q2}}+1
T0 = {{Q1}}*{{Q2}}+1/{{Q2}}
A1 = math.floor({{T0}})
A2 = math.ceil({{T0}})</t>
  </si>
  <si>
    <t xml:space="preserve">&lt;p&gt;El valor de esta fracción es:&lt;/p&gt;&lt;p&gt;{{T9}}/{{Q2}} = {{T9}} : {{Q2}} ≈ {{T10}}&lt;/p&gt;&lt;p&gt;Por eso, se encuentra entre los números {{A1}} y {{A2}}.&lt;/p&gt;
Sin TE individual</t>
  </si>
  <si>
    <t xml:space="preserve">{"id":"M5-NyO-19d-E-1","stimulus":"&lt;p&gt;Escreva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</si>
  <si>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</si>
  <si>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</si>
  <si>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 xml:space="preserve">Q1: mín = 2; máx = 8; step 1
Q2: mín = 2; máx = 9; step 1</t>
  </si>
  <si>
    <t xml:space="preserve">{"id":"M5-NyO-19d-A-1","stimulus":"&lt;p&gt;Em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</si>
  <si>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En un pueblo han construido una rotonda a {{T9}}/{{Q2}} km de la entrada. ¿Entre qué dos kilómetros consecutivos está la rotonda?
La rotonda está entre los kilómetros {{A1}} y {{A2}}.</t>
  </si>
  <si>
    <t xml:space="preserve">A lo largo de la carretera se colocan carteles con información turística. Un cartel está a 28/12 km del pueblo. ¿Entre que dos valores consecutivos se ubica?
Se ubica entre ... y ...</t>
  </si>
  <si>
    <t xml:space="preserve">{"id":"M5-NyO-19d-A-2","stimulus":"&lt;p&gt;Em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</si>
  <si>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Un ciclista ha llegado hasta el kilómetro {{T9}}/{{Q2}} de la carretera que va entre dos pueblos. Escribe entre que dos kilómetros consecutivos se encuentra el ciclista.
Se encuentra entre el kilómetro {{A1}} y {{A2}}.</t>
  </si>
  <si>
    <t xml:space="preserve">Lula recorrió 25/20 km en bicicleta. Indica entre que dos números consecutivos está su recorrido.
Su recorrido está entre 1 y 2</t>
  </si>
  <si>
    <t xml:space="preserve">{"id":"M5-NyO-19d-A-3","stimulus":"&lt;p&gt;Um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</si>
  <si>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</si>
  <si>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</si>
  <si>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 xml:space="preserve">&lt;p&gt;El valor de esta fracción es:&lt;/p&gt;&lt;p&gt;{{T9}}/{{Q2}} = {{T9}} : {{Q2}} ≈ {{T10}}&lt;/p&gt;&lt;p&gt;Por eso, se encuentra entre los números {{A1}} y {{A2}}.&lt;/p&gt;</t>
  </si>
  <si>
    <t xml:space="preserve">{"id":"M5-NyO-19d-A-4","stimulus":"&lt;p&gt;Uma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</si>
  <si>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Emilio ha comprado {{T9}}/{{Q2}} kg de carne para una barbacoa. ¿Entre qué dos números consecutivos se encuenta esta cantidad?
Se encuentra entre el {{A1}} y el {{A2}}.</t>
  </si>
  <si>
    <t xml:space="preserve">El freezer de Ana está cargado en un 80/8 de su capacidad. Indica entre que dos valores consecutivos se encuentra esa fracción
Se encuentra entre ... y ...</t>
  </si>
  <si>
    <t xml:space="preserve">{"id":"M5-NyO-19d-A-5","stimulus":"&lt;p&gt;Emílio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</si>
  <si>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M5-NyO-54a</t>
  </si>
  <si>
    <t xml:space="preserve">Reconoce el símbolo de la división con el de la raya de fracción</t>
  </si>
  <si>
    <t xml:space="preserve">¿A qué operación equivale la fracción {{Q1}}{{T1}}?
{{Q1}} : {{T1}}*
{{Q1}} + {{T1}}
{{Q1}} − {{T1}}
{{Q1}} × {{T1}}
{{Q1}}&lt;sup&gt;{{T1}}&lt;/sup&gt;
(Se ven 3)</t>
  </si>
  <si>
    <t xml:space="preserve">Q1-Q2: Mín = 1; Máx = 9; Step = 1</t>
  </si>
  <si>
    <t xml:space="preserve">Una fracción es equivalente a una división.</t>
  </si>
  <si>
    <t xml:space="preserve">&lt;p&gt;Una fracción es equivalente a una división.&lt;/p&gt;&lt;p&gt;{{Q1}} : {{T1}} = {{Q1}}/{{T1}}&lt;/p&gt;</t>
  </si>
  <si>
    <t xml:space="preserve">{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</si>
  <si>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xml:space="preserve">Escribe la división {{Q1}} : {{T1}} en forma de fracción.
La división es equivalente a la fracción {{A1}}.</t>
  </si>
  <si>
    <t xml:space="preserve">T1 = {{Q1}}+{{Q2}}
A1 = {{Q1}}/{{T1}}</t>
  </si>
  <si>
    <t xml:space="preserve">{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</si>
  <si>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 xml:space="preserve">M5-NyO-20a</t>
  </si>
  <si>
    <t xml:space="preserve">Calcula fracciones equivalentes por amplificación y simplificación (numer. y denom. de 1 o 2 cifras)</t>
  </si>
  <si>
    <t xml:space="preserve">Une las fracciones equivalentes.
A1 = A2
A3 = A4
A5 = A6
A7 = A8</t>
  </si>
  <si>
    <t xml:space="preserve">Relaciona cada fracción con su equivalente
{{T1}} = A1
{{T2}} = A2
{{T3}} = A3
{{T4}} = A4
</t>
  </si>
  <si>
    <t xml:space="preserve">Q1-Q4: mín = 2; máx = 5; step = 1</t>
  </si>
  <si>
    <t xml:space="preserve">T1 = {{Q1}}+{{Q2}}
T2 = {{Q2}}+{{Q3}}
T3 = {{Q3}}+{{Q4}}
T4 = {{Q4}}+{{Q1}}
T5 = {{Q1}}*{{Q4}}
T6 = ({{Q1}}+{{Q2}})*{{Q4}}
T7 = {{Q2}}*{{Q3}}
T8 = ({{Q2}}+{{Q3}})*{{Q3}}
T9 = {{Q3}}*{{Q2}}
T10 = ({{Q3}}+{{Q4}})*{{Q2}}
T11 = {{Q4}}*{{Q1}}
T12 = ({{Q4}}+{{Q1}})*{{Q1}}
A1 = {{Q1}}/{{T1}}
A2 = {{T5}}/{{T6}}
A3 = {{Q2}}/{{T2}}
A4 = {{T7}}/{{T8}}
A5 = {{T9}}/{{T10}}
A6 = {{Q3}}/{{T3}}
A7 = {{T11}}/{{T12}}
A8 = {{Q4}}/{{T4}}</t>
  </si>
  <si>
    <t xml:space="preserve">Las fracciones equivalentes representan la misma cantidad.</t>
  </si>
  <si>
    <t xml:space="preserve">&lt;p&gt;Para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</si>
  <si>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 xml:space="preserve">{"id":"M5-NyO-20a-I-1","stimulus":"&lt;p&gt;Arraste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</si>
  <si>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 xml:space="preserve">¿Cuál tiene que ser el valor de ? para que estas fracciones sean equivalentes?
{{Q1}}/{{T1}} = ?/{{T2}}
? = {{A1}}</t>
  </si>
  <si>
    <t xml:space="preserve">Simplifica 15/30 por 3, para obtener la fracción equivalente
</t>
  </si>
  <si>
    <t xml:space="preserve">Q1: mín = 1, máx = 10; step = 1
Q2: mín = 1; máx = 5; step = 1
Q3: mín = 2, máx = 4; step = 1</t>
  </si>
  <si>
    <t xml:space="preserve">T1 = {{Q1}}+{{Q2}}
T2 = ({{Q1}}+{{Q2}})*{{Q3}}
A1 = {{Q1}}*{{Q3}}</t>
  </si>
  <si>
    <t xml:space="preserve">&lt;p&gt;Para obtener una fracción equivalente, se multiplica o divide el numerador y el denominador por un mismo número.&lt;/p&gt;&lt;p&gt;Si se multiplica {{T1}} por {{Q3}}, se obtiene {{T2}}. Por tanto, el valor de ? es: {{Q1}} × {{Q3}}  = {{A1}}.&lt;/p&gt;</t>
  </si>
  <si>
    <t xml:space="preserve">{"id":"M5-NyO-20a-E-1","stimulus":"&lt;p&gt;Qual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</si>
  <si>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 xml:space="preserve">¿Cuál tiene que ser el valor de ? para que estas fracciones sean equivalentes?
{{T1}}/{{T2}} = ?/{{T3}}
? = {{A1}}</t>
  </si>
  <si>
    <t xml:space="preserve">Amplifica 12/5 en 2, para obtener la fracción equivalente.
 </t>
  </si>
  <si>
    <t xml:space="preserve">T1 = {{Q1}}*{{Q3}}
T2 = ({{Q1}}+{{Q2}})*{{Q3}}
T3 = {{Q1}}+{{Q2}}
A1 = {{Q1}}</t>
  </si>
  <si>
    <t xml:space="preserve">&lt;p&gt;Para obtener una fracción equivalente, se multiplica o se divide el numerador y el denominador por un mismo número.&lt;/p&gt;&lt;p&gt;Si se divide {{T2}} entre {{Q3}}, se obtiene {{T3}}. Por tanto, el valor de ? es: {{T1}} : {{Q3}}  = {{A1}}.&lt;/p&gt;</t>
  </si>
  <si>
    <t xml:space="preserve">{"id":"M5-NyO-20a-E-2","stimulus":"&lt;p&gt;Qual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</si>
  <si>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 xml:space="preserve">Román y Abel se han comido {{Q1}}/{{T1}} de un costillar. ¿Cómo se escribiría esta fracción si el denominador fuese {{T3}}?
La fracción de costillar sería {{A1}}.</t>
  </si>
  <si>
    <t xml:space="preserve">Marie y Ana salen a cenar. Compran pizzas individuales. Marie come 2/3 de su pizza y Ana quiere comer esa misma cantidad, pero la cortó de manera diferente. Completa con una fracción equivalente a lo que comió Marie.
A1: 4/6</t>
  </si>
  <si>
    <t xml:space="preserve">Q1: mín = 1; máx = 4; step 1
Q2: mín = 1; máx = 4; step 1
Q3: mín = 2; máx = 4; step 1</t>
  </si>
  <si>
    <t xml:space="preserve">T1 = {{Q1}}+{{Q2}}
T2 = {{Q1}}*{{Q3}}
T3 = ({{Q1}}+{{Q2}})*{{Q3}}
A1 = \\frac{{{T2}}}{{{T3}}}</t>
  </si>
  <si>
    <t xml:space="preserve">¿Cuál es la fracción de costillar que han comido Abel y Román?
Han comido {{A1}} del costillar.
(Cloze math)
A1 = {{Q1}}/{{T1}}</t>
  </si>
  <si>
    <t xml:space="preserve">¿Qué es lo que pide el enunciado?
Reescribir una fracción equivalente del costillar que tenga denominador {{T3}}.*
Reescribir una fracción equivalente del costillar que tenga numerador {{T3}}.
Reescribir una fracción equivalente del costillar que tenga denominador {{T1}}.</t>
  </si>
  <si>
    <t xml:space="preserve">¿Qué son las fracciones equivalentes?
Las fracciones equivalentes representan la misma cantidad.*
Las fracciones equivalentes representan cantidades diferentes.
Las fracciones equivalentes tienen el mismo denominador.</t>
  </si>
  <si>
    <t xml:space="preserve">Si se divide o se multiplica por un número el numerador y el denominador de una fracción, se obtiene una fracción equivalente. En este caso, ¿por qué número se ha multiplicado?
{{Q1}}/{{T1}} = ?/{{T2}}
Si se multiplica {{T1}} por {{A1}}, se obtiene {{T2}}.
(Cloze math)
A1 = {{Q3}}</t>
  </si>
  <si>
    <t xml:space="preserve">Si al multiplicar {{T1}} por {{Q3}} se obtiene {{T2}}, calcula el valor de ? para reescribir la fracción de costillar.
{{Q1}}/{{T1}} = ?/{{T2}}
Si se multiplica {{Q1}} por {{Q3}}, se  obtiene {{A2}}.
(Cloze math)
A2 = {{Q1}}*{{Q3}}</t>
  </si>
  <si>
    <t xml:space="preserve">{"id":"M5-NyO-20a-A-1","seed":{"parameters":[{"name":"Q1","label":null,"min":1,"max":4,"step":1},{"name":"Q2","label":null,"min":1,"max":4,"step":1},{"name":"Q3","label":null,"min":2,"max":4,"step":1}],"uniques":true},"scaffolding":[{"id":"step-0","stimulus":"&lt;p&gt;Ricardo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</si>
  <si>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xml:space="preserve">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</si>
  <si>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</si>
  <si>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 xml:space="preserve">¿Cuál es la fracción de tarta con merengue?
Julia ha glaseado {{A1}} de la tarta.
(Cloze math)
A1 = {{Q1}}/{{T1}}</t>
  </si>
  <si>
    <t xml:space="preserve">¿Qué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</si>
  <si>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 xml:space="preserve">Si al multiplicar {{T1}} por {{Q3}} se obtiene {{T2}}, calcula el valor de ? para reescribir la fracción de la tarta con glaseado.
{{Q1}}/{{T1}} = ?/{{T2}}
Si se multiplica {{Q1}} por {{Q3}}, se  obtiene {{A2}}.
(Cloze math)
A2 = {{Q1}}*{{Q3}}</t>
  </si>
  <si>
    <t xml:space="preserve">{"id":"M5-NyO-20a-A-2","seed":{"parameters":[{"name":"Q1","label":null,"min":1,"max":4,"step":1},{"name":"Q2","label":null,"min":1,"max":4,"step":1},{"name":"Q3","label":null,"min":2,"max":4,"step":1}],"uniques":true},"scaffolding":[{"id":"step-0","stimulus":"&lt;p&gt;Júlia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</si>
  <si>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xml:space="preserve">Nacho ha llenado con libros {{Q1}}/{{T1}} de una estantería. ¿Cómo se escribiría esta fracción si el denominador fuese {{T3}}?
La fracción de libros sería {{A1}}.</t>
  </si>
  <si>
    <t xml:space="preserve">Nacho comió 2/3 de una barra de chocolate, escribe una fracción equivalente a esta, pero amplificada en 4
La fracción equivalente amplificada es ...</t>
  </si>
  <si>
    <t xml:space="preserve">¿Cuál es la fracción de estantería que tiene libros?
La fracción de libros es {{A1}}.
(Cloze math)
A1 = {{Q1}}/{{T1}}</t>
  </si>
  <si>
    <t xml:space="preserve">¿Qué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</si>
  <si>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 xml:space="preserve">Si al multiplicar {{T1}} por {{Q3}} se obtiene {{T2}}, calcula el valor de ? para reescribir la fracción de los libros de la estantería.
{{Q1}}/{{T1}} = ?/{{T2}}
Si se multiplica {{Q1}} por {{Q3}}, se  obtiene {{A2}}.
(Cloze math)
A2 = {{Q1}}*{{Q3}}</t>
  </si>
  <si>
    <t xml:space="preserve">{"id":"M5-NyO-20a-A-3","seed":{"parameters":[{"name":"Q1","label":null,"min":1,"max":4,"step":1},{"name":"Q2","label":null,"min":1,"max":4,"step":1},{"name":"Q3","label":null,"min":2,"max":4,"step":1}],"uniques":true},"scaffolding":[{"id":"step-0","stimulus":"&lt;p&gt;Nádia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</si>
  <si>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 xml:space="preserve">Yeray ha recogido {{T2}}/{{T3}} de la cosecha de su platanero. ¿Cómo se escribiría esta fracción si el denominador fuese {{T1}}?
La fracción de la cosecha sería {{A1}}.</t>
  </si>
  <si>
    <t xml:space="preserve">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</si>
  <si>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 xml:space="preserve">T1 = {{Q1}}+{{Q2}}
T2 = {{Q1}}*{{Q3}}
T3 = ({{Q1}}+{{Q2}})*{{Q3}}
A1 = \\frac{{{Q1}}}{{{T1}}}</t>
  </si>
  <si>
    <t xml:space="preserve">¿Cuál es la fracción de la cosecha del platanero?
Yeray ha cosechado {{A1}} del platanero.
(Cloze math)
A1 = {{T2}}/{{T3}}</t>
  </si>
  <si>
    <t xml:space="preserve">¿Qué es lo que pide el enunciado?
Reescribir una fracción equivalente de la cosecha que tenga denominador {{T1}}.*
Reescribir una fracción equivalente de la cosecha que tenga numerador {{T1}}.
Reescribir una fracción equivalente de la cosecha que tenga denominador {{T3}}.</t>
  </si>
  <si>
    <t xml:space="preserve">Si se divide o se multiplica por un número el numerador y el denominador de una fracción, se obtiene una fracción equivalente. En este caso, ¿por qué número se ha dividido?
{{T2}}/{{T3}} = ?/{{T1}}
Si se divide {{T3}} entre {{A1}}, se obtiene {{T1}}.
(Cloze math)
A1 = {{Q3}}</t>
  </si>
  <si>
    <t xml:space="preserve">Si al dividir {{T3}} entre {{Q3}} se obtiene {{T1}}, calcula el valor de ? para reescribir la fracción de la cosecha.
{{T2}}/{{T3}} = ?/{{T1}}
Si se divide {{T2}} entre {{Q3}}, se  obtiene {{A2}}.
(Cloze math)
T2 = {{Q1}}*{{Q3}}
A2 = {{Q1}}</t>
  </si>
  <si>
    <t xml:space="preserve">{"id":"M5-NyO-20a-A-4","seed":{"parameters":[{"name":"Q1","label":null,"min":1,"max":4,"step":1},{"name":"Q2","label":null,"min":1,"max":4,"step":1},{"name":"Q3","label":null,"min":2,"max":4,"step":1}],"uniques":true},"scaffolding":[{"id":"step-0","stimulus":"&lt;p&gt;Bruno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</si>
  <si>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xml:space="preserve">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</si>
  <si>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</si>
  <si>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 xml:space="preserve">¿Cuál es la fracción de alumnos en clase de Inglés?
Han asistido a clase {{A1}} de los alumnos.
(Cloze math)
A1 = {{T2}}/{{T3}}</t>
  </si>
  <si>
    <t xml:space="preserve">¿Qué es lo que pide el enunciado?
Reescribir una fracción equivalente de alumnos que tenga denominador {{T1}}.*
Reescribir una fracción equivalente de alumnos que tenga numerador {{T1}}.
Reescribir una fracción equivalente de alumnos que tenga denominador {{T3}}.</t>
  </si>
  <si>
    <t xml:space="preserve">Si al dividir {{T3}} entre {{Q3}} se obtiene {{T1}}, calcula el valor de ? para reescribir la fracción de alumnos en clase de inglés.
{{T2}}/{{T3}} = ?/{{T1}}
Si se divide {{T2}} entre {{Q3}}, se  obtiene {{A2}}.
(Cloze math)
T2 = {{Q1}}*{{Q3}}
A2 = {{Q1}}</t>
  </si>
  <si>
    <t xml:space="preserve">{"id":"M5-NyO-20a-A-5","seed":{"parameters":[{"name":"Q1","label":null,"min":1,"max":4,"step":1},{"name":"Q2","label":null,"min":1,"max":4,"step":1},{"name":"Q3","label":null,"min":2,"max":4,"step":1}],"uniques":true},"scaffolding":[{"id":"step-0","stimulus":"&lt;p&gt;Em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</si>
  <si>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xml:space="preserve">M5-NyO-20b</t>
  </si>
  <si>
    <t xml:space="preserve">Obtiene la fracción irreducible de una fracción dada(numer. y denom. de 1 o 2 cifras)</t>
  </si>
  <si>
    <t xml:space="preserve">Indica cuáles de estas fracciones son irreducibles.
{{T1}}/{{T2}}*
{{T3}}/{{T4}}*
{{T5}}/{{T6}}
{{T7}}/{{T8}}
(se ven 3 opciones, 2 correctas)</t>
  </si>
  <si>
    <t xml:space="preserve">Señala la fracciones irreducibles
{{T1}}/{{T2}}*     {{T3}}/{{T4}}*
{{T5}}/{{T6}}      {{T7}}/{{T8}}
(se ven 3 opciones, 2 correctas)</t>
  </si>
  <si>
    <t xml:space="preserve">Q1,Q3: 1,2,3,4;     Q2,Q4: 5,6,7
Q5-Q8: mín = 1; máx = 8; step 1</t>
  </si>
  <si>
    <t xml:space="preserve">T1 = {{Q1}}/math.gcd({{Q1}}, {{Q2}})
T2 = {{Q2}}/math.gcd({{Q1}}, {{Q2}})
T3 = {{Q3}}/math.gcd({{Q3}}, {{Q4}})
T4 = {{Q4}}/math.gcd({{Q3}}, {{Q4}})
T5 = 2*{{Q5}}
T6 = 2*{{Q6}}
T7 = 3*{{Q7}}
T8 = 3*{{Q8}}</t>
  </si>
  <si>
    <t xml:space="preserve">Las fracciones que no se pueden seguir simplicando son irreducibles.</t>
  </si>
  <si>
    <t xml:space="preserve">&lt;p&gt;Una fracción que no se puede simplificar más es irreducible.&lt;/p&gt;
Sí falla A3
&lt;p&gt;Esta fracción se puede simplicar: {{T5}}/{{T6}} = {{Q5}}/{{Q6}}&lt;/p&gt;
Sí falla A4
&lt;p&gt;Esta fracción se puede simplicar: {{T7}}/{{T8}} = {{Q7}}/{{Q8}}&lt;/p&gt;</t>
  </si>
  <si>
    <t xml:space="preserve">{"id":"M5-NyO-20b-I-1","stimulus":"&lt;p&gt;Indique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</si>
  <si>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 xml:space="preserve">Obtén la fracción irreducible.
{{T1.label}} = {{A1}}</t>
  </si>
  <si>
    <t xml:space="preserve">Completa la fracción irreducible de {{T1}}</t>
  </si>
  <si>
    <t xml:space="preserve">Q1: mín = 1; Máx = 10; step 1
Q2: mín = 2; máx = 10; step 1
Q3: mín = 2; máx = 6; step 1</t>
  </si>
  <si>
    <t xml:space="preserve">T1 = &lt;span class=\"fr-math-v2 fr-draggable\" contenteditable=\"false\" data-original-math=\"\\(\\frac{{{T2}}}{{{T3}}}\\)\" draggable=\"true\"&gt;\\(\\frac{{{T2}}}{{{T3}}}\\)&lt;/span&gt;
T2 = {{Q1}}*{{Q3}}
T3 = ({{Q1}}+{{Q2}})*{{Q3}}
T4 = {{Q1}}/math.gcd({{Q1}}, ({{Q1}}+{{Q2}}))
T5 = ({{Q1}}+{{Q2}})/math.gcd({{Q1}}, ({{Q1}}+{{Q2}}))
A1 = \\frac{{{T4}}}{{{T5}}}</t>
  </si>
  <si>
    <t xml:space="preserve">&lt;p&gt;Para obtener la fracción irreducible, simplifica la fracción hasta que el numerador y el denominador no tengan ningún divisor común.&lt;/p&gt;&lt;p&gt;En este caso, divide arriba y abajo entre {{T6}}.&lt;/p&gt;</t>
  </si>
  <si>
    <t xml:space="preserve">T6 = math.gcd({{T2}}, {{T3}})</t>
  </si>
  <si>
    <t xml:space="preserve">{"id":"M5-NyO-20b-E-1","stimulus":"&lt;p&gt;Obtenha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</si>
  <si>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 xml:space="preserve">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</si>
  <si>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</si>
  <si>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</si>
  <si>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 xml:space="preserve">T1 = {{Q1}}*{{Q3}}
T2 = ({{Q1}}+{{Q2}}) * {{Q3}}
T3 = {{Q1}} / math.gcd({{Q1}}, ({{Q1}}+{{Q2}}))
T4 = ({{Q1}}+{{Q2}}) / math.gcd({{Q1}}, ({{Q1}}+{{Q2}}))
A1 = \\frac{{{T3}}}{{{T4}}}</t>
  </si>
  <si>
    <t xml:space="preserve">&lt;p&gt;Para obtener la fracción irreducible, simplifica la fracción hasta que el numerador y el denominador no tengan ningún divisor común.&lt;/p&gt;&lt;p&gt;En este caso, divide arriba y abajo entre {{T5}}.&lt;/p&gt;</t>
  </si>
  <si>
    <t xml:space="preserve">T5 = math.gcd({{T1}}, {{T2}})</t>
  </si>
  <si>
    <t xml:space="preserve">{"id":"M5-NyO-20b-A-1","stimulus":"&lt;p&gt;Um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</si>
  <si>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María ha recogido de su jardín {{T1}}/{{T2}} de las rosas que tiene plantadas. Escribe esta cantidad como una fracción irreducible.
María ha recogido {{A1}} de sus rosas.</t>
  </si>
  <si>
    <t xml:space="preserve">María divide, en partes iguales, su jardín quiere plantar flores. Coloca 26/28 rosas. 
Escribe la fracción irreducible que lo representa 
La fracción irreducible es .../....</t>
  </si>
  <si>
    <t xml:space="preserve">{"id":"M5-NyO-20b-A-2","stimulus":"&lt;p&gt;Maria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</si>
  <si>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Al volver del colegio, Simón se ha comido {{T1}}/{{T2}} de una tortilla. Expresa esta cantidad como una fraccion irreducible.
Simón ha comido {{A1}} de la tortilla.</t>
  </si>
  <si>
    <t xml:space="preserve">Simón llega del colegio, se prepara una tortilla, de la que come 4/8. Escribe la fracción irreducible de 4/8.
La fracción irreducible es .../...</t>
  </si>
  <si>
    <t xml:space="preserve">{"id":"M5-NyO-20b-A-3","stimulus":"&lt;p&gt;Ao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</si>
  <si>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Rita ha partido {{T1}}/{{T2}} de una tarta helada. ¿Cuál es la fracción irreducible de esta cantidad?
Rita ha partido {{A1}} de tarta.</t>
  </si>
  <si>
    <t xml:space="preserve">Rita compró un postre helado, que está dividido en porciones iguales. Separa 4/10 y guarda el resto. Indica la fracción irreducible de lo que separó Rita.
La fracción irreducible es .../...</t>
  </si>
  <si>
    <t xml:space="preserve">{"id":"M5-NyO-20b-A-4","stimulus":"&lt;p&gt;Rita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</si>
  <si>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</si>
  <si>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</si>
  <si>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 xml:space="preserve">{"id":"M5-NyO-20b-A-5","stimulus":"&lt;p&gt;Henrique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</si>
  <si>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M5-NyO-21a</t>
  </si>
  <si>
    <t xml:space="preserve">Calcula sumas de fracciones con igual denominador (numer. y denom. de 1 o 2 cifras)</t>
  </si>
  <si>
    <t xml:space="preserve">Escoge el resultado de la siguiente suma: {{Q1}}/{{Q2}} + {{Q3}}/{{Q2}} = ...
{{A1}}/{{A2}} *
{{A3}}/{{A4}}
{{A5}}/{{A6}}
{{A7}}/{{A8}}</t>
  </si>
  <si>
    <t xml:space="preserve">Señala el resultado de {{Q1}}/{{Q2}} + {{Q3}}/{{Q2}}
.../... *
{{A3}}/{{A4}}
{{A5}}/{{A6}}
{{A7}}/{{A8}}
</t>
  </si>
  <si>
    <t xml:space="preserve">Q1: mín = 1; máx = 20; step 1
Q2: mín = 2; máx = 20; step 1
Q3: mín = 1; máx = 5; step 1</t>
  </si>
  <si>
    <t xml:space="preserve">A1 = {{Q1}} + {{Q3}}
A2 = {{Q2}}
A3 = {{Q1}}
A4 = {{Q2}} + {{Q3}}
A5 = {{Q1}} + {{Q3}}
A6 = {{Q2}} + {{Q3}}
A7 = {{Q1}} + {{Q3}}
A8 = {{Q2}} + {{Q2}}</t>
  </si>
  <si>
    <t xml:space="preserve">Para realizar sumas de fracciones con igual denominador, se suman los numeradores y se mantiene el denominador.</t>
  </si>
  <si>
    <t xml:space="preserve">&lt;p&gt;Como los denominadores son iguales, solo hay que sumar los numeradores.&lt;/p&gt;
Sin Te individual</t>
  </si>
  <si>
    <t xml:space="preserve">{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</si>
  <si>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xml:space="preserve">Calcula el resultado de esta suma (en forma de fracción irreducible si es necesario).
{{Q1}}/{{T1}} + {{Q3}}/{{T1}} = {{A1}}/{{A2}}</t>
  </si>
  <si>
    <t xml:space="preserve">Q1: Mín 1;Máx 5; Step: 1
Q2: Mín 5;Máx 10; Step: 1
Q3: Mín 1;Máx 5; Step: 1</t>
  </si>
  <si>
    <t xml:space="preserve">T1 = {{Q1}}+{{Q2}}
A1 = ({{Q1}}+{{Q3}})/math.gcd({{Q1}}+{{Q2}}, {{Q1}}+{{Q3}})
A2 = ({{Q1}}+{{Q2}})/math.gcd({{Q1}}+{{Q2}}, {{Q1}}+{{Q3}})</t>
  </si>
  <si>
    <t xml:space="preserve">{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</si>
  <si>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 xml:space="preserve">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</si>
  <si>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 xml:space="preserve">¿Qué fracción de &lt;i&gt;sushi&lt;/i&gt; ha comido Manuel? ¿Y Antonia?
Manuel ha comido {{A3}}/{{T1}} de las porciones.
Antonia ha comido {{A4}}/{{T1}} de las porciones.
[T1 = {{Q1}}+{{Q2}}
A3: {{Q1}}
A4: {{Q3}}]</t>
  </si>
  <si>
    <t xml:space="preserve">¿Qué pide el enunciado?
Obtener la fracción de sushi que han comido entre los dos.*
Obtener la fracción de sushi que les ha sobrado.
Obtener el porcentaje de sushi que han comido entre los dos.</t>
  </si>
  <si>
    <t xml:space="preserve">Para calcular el total hay que sumar. ¿Cómo se suman fracciones con un mismo denominador?
Se deja el mismo denominador y se suman los numeradores.*
Se deja el mismo denominador y se multiplican los numeradores.
Se deja el numerador más alto y se suman los denominadores.</t>
  </si>
  <si>
    <t xml:space="preserve">Por tanto, completa el siguiente cálculo para conocer la fracción de sushi que han comido entre Manuel y Antonia.
{{Q1}}/{{T1}} + {{Q3}}/{{T1}} = {{A1}}/{{A2}}
[T1 = {{Q1}}+{{Q2}}
A1 = ({{Q1}}+{{Q3}})/math.gcd({{Q1}}+{{Q2}}, {{Q1}}+{{Q3}})
A2 = ({{Q1}}+{{Q2}})/math.gcd({{Q1}}+{{Q2}}, {{Q1}}+{{Q3}})</t>
  </si>
  <si>
    <t xml:space="preserve">{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</si>
  <si>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 xml:space="preserve">Julio ha acudido a un concesionario en el que {{Q1}}/{{Q2}} de los coches son SUV y {{Q3}}/{{Q2}} son todoterrenos. ¿Cuántos modelos como estos hay en el concesionario? Devuelve el resultado en forma de fracción irreducible si es necesario.
Estos modelos representan {{A1}}/{{A2}} de los coches.</t>
  </si>
  <si>
    <t xml:space="preserve">Q1: mín = 1; máx = 7; step 1
Q2: mín = 15; máx = 30; step 1
Q3: mín = 1; máx = 7; step 1</t>
  </si>
  <si>
    <t xml:space="preserve">A1 = ({{Q1}}+{{Q3}})/math.gcd({{Q2}}, {{Q1}}+{{Q3}})
A2 = {{Q2}}/math.gcd({{Q2}}, {{Q1}}+{{Q3}})</t>
  </si>
  <si>
    <t xml:space="preserve">¿Qué fracción de coches son SUV? ¿Y todoterrenos?
{{A3}}/{{Q2}} son SUV.
{{A4}}/{{Q2}} son todoterrenos.
[A3: {{Q1}}
A4: {{Q3}}]</t>
  </si>
  <si>
    <t xml:space="preserve">¿Qué pide el enunciado?
Obtener la fracción de coches que componen estos dos modelos.*
Obtener la fracción de coches que no son de estos dos modelos.
Obtener el porcentaje de coches que son de ambos modelos.</t>
  </si>
  <si>
    <t xml:space="preserve">Por tanto, completa el siguiente cálculo para conocer la fracción del total de coches que son SUV y todoterrenos.
{{Q1}}/{{Q2}} + {{Q3}}/{{Q2}} = {{A1}}/{{A2}}
A1 = ({{Q1}}+{{Q3}})/math.gcd({{Q2}}, {{Q1}}+{{Q3}})
A2 = {{Q2}}/math.gcd({{Q2}}, {{Q1}}+{{Q3}})</t>
  </si>
  <si>
    <t xml:space="preserve">{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</si>
  <si>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</si>
  <si>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 xml:space="preserve">¿Qué fracción de ropa son zapatillas? ¿Y botas?
{{A3}}/{{Q2}} son zapatillas.
{{A4}}/{{Q2}} son botas.
[A3: {{Q1}}
A4: {{Q3}}]</t>
  </si>
  <si>
    <t xml:space="preserve">¿Qué pide el enunciado?
Obtener la fracción total de calzado que va a vender.*
Obtener la fracción de ropa a la venta que no es calzado.
Obtener el porcentaje de calzado que hay a la venta.</t>
  </si>
  <si>
    <t xml:space="preserve">Por tanto, completa el siguiente cálculo para conocer la fracción de calzado a la venta.
{{Q1}}/{{Q2}} + {{Q3}}/{{Q2}} = {{A1}}/{{A2}}
A1 = ({{Q1}}+{{Q3}})/math.gcd({{Q2}}, {{Q1}}+{{Q3}})
A2 = {{Q2}}/math.gcd({{Q2}}, {{Q1}}+{{Q3}})</t>
  </si>
  <si>
    <t xml:space="preserve">{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</si>
  <si>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</si>
  <si>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 xml:space="preserve">Q1: mín = 1; máx = 10; step 1
Q2: mín = 21; máx = 30; step 1
Q3: mín = 1; máx = 10; step 1</t>
  </si>
  <si>
    <t xml:space="preserve">¿Qué fracción de batería ha consumido Paula? ¿Y su hermano?
Paula ha consumido {{A3}}/{{Q2}}.
Su hermano ha gastado {{A4}}/{{Q2}}.
[A3: {{Q1}}
A4: {{Q3}}]</t>
  </si>
  <si>
    <t xml:space="preserve">¿Qué pide el enunciado?
Obtener la fracción total de batería que han gastado entre los dos.*
Obtener la fracción de batería que queda en los auriculares.
Obtener el porcentaje de batería que han gastado entre los dos.</t>
  </si>
  <si>
    <t xml:space="preserve">Por tanto, completa el siguiente cálculo para conocer la fracción de batería que han gastado entre los dos hermanos.
{{Q1}}/{{Q2}} + {{Q3}}/{{Q2}} = {{A1}}/{{A2}}
A1 = ({{Q1}}+{{Q3}})/math.gcd({{Q2}}, {{Q1}}+{{Q3}})
A2 = {{Q2}}/math.gcd({{Q2}}, {{Q1}}+{{Q3}})</t>
  </si>
  <si>
    <t xml:space="preserve">{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</si>
  <si>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</si>
  <si>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 xml:space="preserve">¿Qué fracción de los accesorios son pulseras? ¿Y anillos?
{{A3}}/{{Q2}} son pulseras.
{{A4}}/{{Q2}} son anillos.
[A3: {{Q1}}
A4: {{Q3}}]</t>
  </si>
  <si>
    <t xml:space="preserve">¿Qué pide el enunciado?
Obtener la fracción total de accesorios que son pulseras y anillos.*
Obtener la fracción de accesorios que no son pulseras ni anillos.
Obtener el porcentaje de accesorios que no son pulseras ni anillos.</t>
  </si>
  <si>
    <t xml:space="preserve">Por tanto, completa el siguiente cálculo para conocer la fracción total de pulseras y anillos que están a la venta.
{{Q1}}/{{Q2}} + {{Q3}}/{{Q2}} = {{A1}}/{{A2}}
A1 = ({{Q1}}+{{Q3}})/math.gcd({{Q2}}, {{Q1}}+{{Q3}})
A2 = {{Q2}}/math.gcd({{Q2}}, {{Q1}}+{{Q3}})</t>
  </si>
  <si>
    <t xml:space="preserve">{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</si>
  <si>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M5-NyO-21b</t>
  </si>
  <si>
    <t xml:space="preserve">Calcula restas de fracciones con igual denominador (numer. y denom. de 1 o 2 cifras)</t>
  </si>
  <si>
    <t xml:space="preserve">Arrastra el resultado correcto de esta resta.
{{Q1}}/{{T1}} − {{Q3}}/{{T1}} = ...
{{T2}}/{{T1}} *
{{T3}}/{{T1}}
{{T2}}/{{T4}}
{{T3}}/{{T4}}</t>
  </si>
  <si>
    <t xml:space="preserve">Señala el resultado de 59/5 − 17/5
.../... *
{{A3}}/{{A4}}
{{A5}}/{{A6}}
{{A7}}/{{A8}}
</t>
  </si>
  <si>
    <t xml:space="preserve">Q1: mín = 5; máx = 9; step 1
Q2: mín = 5; máx = 9; step 1  
Q3: mín = 1; máx = 4; step 1</t>
  </si>
  <si>
    <t xml:space="preserve">T1 = {{Q1}}+{{Q2}}
T2 = {{Q1}} - {{Q3}}
T3 = {{Q1}} + {{Q3}}
T4 = {{T1}}*2</t>
  </si>
  <si>
    <t xml:space="preserve">Para calcular una resta de fracciones con igual denominador, se restan los numeradores y se mantiene el denominador.</t>
  </si>
  <si>
    <t xml:space="preserve">&lt;p&gt;Como los denominadores son iguales, solo resta los numeradores.&lt;/p&gt;
Sin Te individual</t>
  </si>
  <si>
    <t xml:space="preserve">{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</si>
  <si>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 xml:space="preserve">Calcula esta resta.
{{T1}}/{{T2}} − {{Q2}}/{{T2}} = {{A1}}</t>
  </si>
  <si>
    <t xml:space="preserve">Resuelve este cálculo {{Q1}}/{{Q2}} − {{Q3}}/{{Q2}}.
{{A1}}/{{A2}}
</t>
  </si>
  <si>
    <t xml:space="preserve">Q1: mín = 5; máx = 9; step 1
Q2: mín = 5; máx = 9; step 1  
Q3: mín = 1; máx = 5; step 1</t>
  </si>
  <si>
    <t xml:space="preserve">T1 = {{Q2}}+{{Q3}}
T2 = {{Q1}}+{{Q2}}
A1 = {{Q3}}/{{T2}}</t>
  </si>
  <si>
    <t xml:space="preserve">&lt;p&gt;Como los denominadores son iguales, solo resta los numeradores.&lt;/p&gt;</t>
  </si>
  <si>
    <t xml:space="preserve">{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</si>
  <si>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</si>
  <si>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</si>
  <si>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 xml:space="preserve">{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</si>
  <si>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</si>
  <si>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</si>
  <si>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 xml:space="preserve">{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</si>
  <si>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En una perrera, {{T1}}/{{T2}} de los perros son {{Q4}} y {{Q2}}/{{T2}} son {{Q4}} negros. ¿Cuántos {{Q4}} son de otros colores?
{{A1}} de los perros son {{Q4}} de otros colores.</t>
  </si>
  <si>
    <t xml:space="preserve">Andrea alimenta a sus mascotas con alimento balanceado. De lo que compró tiene 7/10 y le dá a sus mascotas 1/10. Indica que fracción le queda de ese alimento.
Le queda de ese alimento .../...</t>
  </si>
  <si>
    <t xml:space="preserve">Q1: mín = 5; máx = 9; step 1
Q2: mín = 5; máx = 9; step 1  
Q3: mín = 1; máx = 5; step 1
Q4: "galgos", "podencos", "mastines"</t>
  </si>
  <si>
    <t xml:space="preserve">{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</si>
  <si>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 xml:space="preserve">Martín ha llevado a clase {{T1}}/{{T2}} de su colección de cromos para enseñársela a sus amigos, pero durante el recreo ha perdido {{Q2}}/{{T2}} de su colección. ¿Con cuántos cromos ha regresado a casa?
Martín ha regresado a su casa con {{A1}} de su colección.</t>
  </si>
  <si>
    <t xml:space="preserve">Sara tiene 7/8 de un paquete de harina. Va a utilizar 2/8 para hacer galletitas. ¿Qué fracción le queda de harina sin usar?
Le queda sin usar .../...</t>
  </si>
  <si>
    <t xml:space="preserve">{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</si>
  <si>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{{T1}}/{{T2}} de los coches en miniatura que colecciona Ignacio son de metal. Si {{Q2}}/{{T2}} de su colección son coches metálicos de color rojo, ¿cuántos coches de metal son de otros colores?
{{A1}} de su colección coches de metal de otros colores.</t>
  </si>
  <si>
    <t xml:space="preserve">Ignacio colecciona autitos. 24/35 son de metal. ¿Qué fracción de autitos le queda si regala 7/35?
Le quedan .../...</t>
  </si>
  <si>
    <t xml:space="preserve">{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</si>
  <si>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M5-NyO-22a</t>
  </si>
  <si>
    <t xml:space="preserve">Clasifica fracciones propias, impropias e iguales que la unidad (numer. y denom. de 1 o 2 cifras)</t>
  </si>
  <si>
    <t xml:space="preserve">Clasifica las siguientes fracciones.
(tabla: Propia, Impropia, Igual a la unidad)
Q1/T1 | T2/Q4 | Q5/Q5</t>
  </si>
  <si>
    <t xml:space="preserve">Selecciona la opción correcta para que la fracción sea impropia
.../{{Q1}} 
{{A1}} * | {{A2}} | {{A3}}</t>
  </si>
  <si>
    <t xml:space="preserve">Q1-Q5: mín = 1; máx = 9</t>
  </si>
  <si>
    <t xml:space="preserve">T1 = {{Q1}}+{{Q2}}
T2 = {{Q3}}+{{Q4}}</t>
  </si>
  <si>
    <t xml:space="preserve">Las fracciones propias son menores que la unidad y las fracciones impropias, mayores que la unidad.</t>
  </si>
  <si>
    <t xml:space="preserve">&lt;p&gt;En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</si>
  <si>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 xml:space="preserve">{"id":"M5-NyO-22a-I-1","stimulus":"&lt;p&gt;Classifique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</si>
  <si>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 xml:space="preserve">Selecciona la fracción propia.
{{Q1}}/{{T1}}*
{{T2}}/{{Q4}}
{{Q5}}/{{Q5}}</t>
  </si>
  <si>
    <t xml:space="preserve">Completa la fracción para que sea propia
.../...</t>
  </si>
  <si>
    <t xml:space="preserve">Las fracciones propias son menores que la unidad.</t>
  </si>
  <si>
    <t xml:space="preserve">&lt;p&gt;En las fracciones propias el numerador es menor que el denominador y son menores que la unidad: Q1/T1 &lt; 1.&lt;/p&gt;</t>
  </si>
  <si>
    <t xml:space="preserve">{"id":"M5-NyO-22a-E-1","stimulus":"&lt;p&gt;Selecione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</si>
  <si>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xml:space="preserve">Selecciona la fracción impropia.
{{Q1}}/{{T1}}
{{T2}}/{{Q4}}*
{{Q5}}/{{Q5}}</t>
  </si>
  <si>
    <t xml:space="preserve">Completa la fracción para que sea impropia
.../...</t>
  </si>
  <si>
    <t xml:space="preserve">Las fracciones impropias son mayores que la unidad.</t>
  </si>
  <si>
    <t xml:space="preserve">&lt;p&gt;En las fracciones impropias el numerador es mayor que el denominador y son mayores que la unidad: T2/Q4 &gt; 1.&lt;/p&gt;</t>
  </si>
  <si>
    <t xml:space="preserve">{"id":"M5-NyO-22a-E-2","stimulus":"&lt;p&gt;Selecione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</si>
  <si>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xml:space="preserve">Selecciona la fracción que equivale a la unidad.
{{Q1}}/{{T1}}
{{T2}}/{{Q4}}
{{Q5}}/{{Q5}}*</t>
  </si>
  <si>
    <t xml:space="preserve">Completa la fracción para que sea igual a la unidad
.../...</t>
  </si>
  <si>
    <t xml:space="preserve">Las fracciones iguales a la unidad se encuentran entre las fracciones propias e impropias.</t>
  </si>
  <si>
    <t xml:space="preserve">&lt;p&gt;Entre las fracciones propias y las impropias están las fracciones iguales a la unidad: Q5/Q5 = 1.&lt;/p&gt;</t>
  </si>
  <si>
    <t xml:space="preserve">{"id":"M5-NyO-22a-E-3","stimulus":"&lt;p&gt;Selecione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</si>
  <si>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 xml:space="preserve">M5-NyO-22b</t>
  </si>
  <si>
    <t xml:space="preserve">Expresa fracciones impropias como números mixtos y viceversa (numer. y denom. de 1 o 2 cifras)</t>
  </si>
  <si>
    <t xml:space="preserve">Une cada número mixto con su fracción impropia.
{{A1}} - {{T1}}/{{Q4}}
{{A2}} - {{T3}}/{{Q4}}
{{A3}} - {{T5}}/{{Q4}}</t>
  </si>
  <si>
    <t xml:space="preserve">Relaciona cada fracción impropia con el número mixto que le corresponde
33/4 - ...
35/12 - ...
47/9 - ...</t>
  </si>
  <si>
    <t xml:space="preserve">Q1: mín = 1; máx = 4; step 1
Q2: mín = 1; máx = 4; step 1
Q3: mín = 1; máx = 4; step 1
Q4: mín = 5; máx = 10; step 1</t>
  </si>
  <si>
    <t xml:space="preserve">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</si>
  <si>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 xml:space="preserve">Un número mixto es la suma de un número natural y una fracción.</t>
  </si>
  <si>
    <t xml:space="preserve">&lt;p&gt;Un número mixto es la suma de un número natural y una fracción.&lt;/p&gt;
Si falla A1:
{{A1}} = {{Q1}} + {{Q2}}/{{Q4}} = {{T2}}/{{Q4}} + {{Q2}}/{{Q4}} = {{T1}}/{{Q4}}
Si falla A2:
{{A2}} = {{Q3}} + {{Q2}}/{{Q4}} = {{T4}}/{{Q4}} + {{Q2}}/{{Q4}} = {{T3}}/{{Q4}}
Si falla A3:
{{A3}} = {{Q2}} + {{Q1}}/{{Q4}} = {{T6}}/{{Q4}} + {{Q1}}/{{Q4}} = {{T5}}/{{Q4}}</t>
  </si>
  <si>
    <t xml:space="preserve">T2 = {{Q1}}*{{Q4}}
T4 = {{Q3}}*{{Q4}}
T6 = {{Q2}}*{{Q4}}</t>
  </si>
  <si>
    <t xml:space="preserve">{"id":"M5-NyO-22b-I-1","stimulus":"&lt;p&gt;Arraste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</si>
  <si>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 xml:space="preserve">Escribe este número mixto como fracción.
{{Q1}} {{Q2}}/{{Q3}} = {{A1}}</t>
  </si>
  <si>
    <t xml:space="preserve">Escribe la fracción impropia que corresponde a este número mixto
4 1/2
9/2
</t>
  </si>
  <si>
    <t xml:space="preserve">Q1: mín = 1; máx = 4; step 1
Q2: mín = 1; máx = 4; step 1
Q3: mín = 5; máx = 10; step 1</t>
  </si>
  <si>
    <t xml:space="preserve">T1 = {{Q3}}*{{Q1}}+{{Q2}}
A1 = {{T1}}/{{Q3}})</t>
  </si>
  <si>
    <t xml:space="preserve">&lt;p&gt;Un número mixto es la suma de un número natural y una fracción.&lt;/p&gt;&lt;p&gt;{{Q1}} {{Q2}}/{{Q3}} = {{Q1}} + {{Q2}}/{{Q3}} = {{T2}}/{{Q3}} + {{Q2}}/{{Q3}} = {{A1}}&lt;/p&gt;</t>
  </si>
  <si>
    <t xml:space="preserve">T2 = {{Q3}}*{{Q1}}</t>
  </si>
  <si>
    <t xml:space="preserve">{"id":"M5-NyO-22b-E-1","stimulus":"&lt;p&gt;Escreva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</si>
  <si>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 xml:space="preserve">Escribe esta fracción como número mixto.
{{T1}}/{{Q3}} = {{A1}} {{A2}}</t>
  </si>
  <si>
    <t xml:space="preserve">Escribe el número mixto que corresponde a esta fracción impropia
19/2
9  1/2
</t>
  </si>
  <si>
    <t xml:space="preserve">T1 = {{Q3}}*{{Q1}}+{{Q2}}
A1 = {{Q1}}
A2 = &lt;span class=\"fr-math-v2 fr-draggable\" contenteditable=\"false\" data-original-math=\"\\(\\frac{{{Q2}}}{{{Q3}}}\\)\" draggable=\"true\"&gt;\\(\\frac{{{Q2}}}{{{Q3}}}\\)&lt;/span&gt;</t>
  </si>
  <si>
    <t xml:space="preserve">&lt;p&gt;Un número mixto es la suma de un número natural y una fracción.&lt;/p&gt;&lt;p&gt;{{T1}}/{{Q3}} = {{T2}}/{{Q3}} + {{Q2}}/{{Q3}} = {{A1}} + {{A2}} = {{A1}} {{A2}}&lt;/p&gt;</t>
  </si>
  <si>
    <t xml:space="preserve">{"id":"M5-NyO-22b-E-2","stimulus":"&lt;p&gt;Escreva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</si>
  <si>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Miguel ha juntado sus ahorros y un préstamo para poder viajar a Tailandia. De este modo, se ha gastado {{Q1}}{{Q2}}/{{Q3}} de sus ahorros en el viaje. Transforma este número mixto en fracción.
El viaje ha costado {{A1}} de los ahorros de Miguel.</t>
  </si>
  <si>
    <t xml:space="preserve">Miguel utiliza 3 4/5 de sus ahorros para salir a pasear. Transforma esa expresión como fracción impropia
La fracción impropia es ...</t>
  </si>
  <si>
    <t xml:space="preserve">T1 = {{Q1}}*{{Q3}} + {{Q2}}
A1 = {{T1}}/{{Q3}} </t>
  </si>
  <si>
    <t xml:space="preserve">{"id":"M5-NyO-22b-A-1","stimulus":"&lt;p&gt;Miguel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</si>
  <si>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Una cría de delfín mide alrededor de {{T1}}/{{Q3}} m. Escribe esta fracción como número mixto.
El delfín mide {{A1}}{{A2}} m.</t>
  </si>
  <si>
    <t xml:space="preserve">Un delfín bebé mide alrededor de 17/10 m.
Escribe ésta fracción como número mixto
...  .../...</t>
  </si>
  <si>
    <t xml:space="preserve">{"id":"M5-NyO-22b-A-2","stimulus":"&lt;p&gt;Um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</si>
  <si>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</si>
  <si>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</si>
  <si>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</si>
  <si>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 xml:space="preserve">{"id":"M5-NyO-22b-A-3","stimulus":"&lt;p&gt;Martina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</si>
  <si>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Un corredor del París-Dakar ha recorrido {{T1}}/{{Q3}} km en una etapa. Transforma esta fracción en número mixto.
Ha recorrido {{A1}}{{A2}} km.</t>
  </si>
  <si>
    <t xml:space="preserve">En la carrera de karting, Esteban recorrió 14/6 del circuíto. Transforma esa fracción en número mixto.
El número mixto es ...  .../...</t>
  </si>
  <si>
    <t xml:space="preserve">T1 = ({{Q3}}*{{Q1}})+{{Q2}}
A1 = {{Q1}}
A2 = &lt;span class=\"fr-math-v2 fr-draggable\" contenteditable=\"false\" data-original-math=\"\\(\\frac{{{Q2}}}{{{Q3}}}\\)\" draggable=\"true\"&gt;\\(\\frac{{{Q2}}}{{{Q3}}}\\)&lt;/span&gt;</t>
  </si>
  <si>
    <t xml:space="preserve">{"id":"M5-NyO-22b-A-4","stimulus":"&lt;p&gt;Um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</si>
  <si>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</si>
  <si>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</si>
  <si>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 xml:space="preserve">T1 = {{Q1}}*{{Q3}} + {{Q2}}
A1 = {{T1}/{{Q3}}</t>
  </si>
  <si>
    <t xml:space="preserve">{"id":"M5-NyO-22b-A-5","stimulus":"&lt;p&gt;Paula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</si>
  <si>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M5-NyO-23a</t>
  </si>
  <si>
    <t xml:space="preserve">Ordena fracciones con el mismo denominador (numer. y denom. de 1 o 2 cifras)</t>
  </si>
  <si>
    <t xml:space="preserve">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</si>
  <si>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</si>
  <si>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 xml:space="preserve">Q1-Q3: mín = 1; máx = 99; step = 2
Q4: List= [10, 100, 1000]
Q5: Lista 10, 100, 1000
Q6: Lista 10, 100, 1000</t>
  </si>
  <si>
    <r>
      <rPr>
        <sz val="12"/>
        <color rgb="FF000000"/>
        <rFont val="Calibri"/>
        <family val="0"/>
        <charset val="1"/>
      </rPr>
      <t xml:space="preserve">T1 = {{Q13}}+{{Q11}}
T2 = {{Q23}}+{{Q21}}
T3 = {{Q33}}+{{Q31}}
A1 = {{Q11}}/{{T1}}
A2 = {{Q12}}/{{T1}}
A3 = {{Q13}}/{{T1}}
A4 = {{Q23}}/{{T2}}
A5 = {{Q22}}/{{T2}}
A6 = {{Q21}}/{{T2}}
</t>
    </r>
    <r>
      <rPr>
        <sz val="12"/>
        <color rgb="FF0000FF"/>
        <rFont val="Calibri"/>
        <family val="0"/>
        <charset val="1"/>
      </rPr>
      <t xml:space="preserve">
</t>
    </r>
    <r>
      <rPr>
        <sz val="12"/>
        <color rgb="FF000000"/>
        <rFont val="Calibri"/>
        <family val="0"/>
        <charset val="1"/>
      </rPr>
      <t xml:space="preserve">A7 = {{Q31}}/{{T3}}
A8 = {{Q32}}/{{T3}}
A9 = {{Q33}}/{{T3}}
A10 = {{Q12}}/{{T1}}
A11 = {{Q13}}/{{T1}}
A12 = {{Q11}}/{{T1}}
A13 = {{Q21}}/{{T2}}
A14 = {{Q22}}/{{T2}}
A15 = {{Q23}}/{{T2}}
A16 = {{Q32}}/{{T3}}
A17 = {{Q31}}/{{T3}}
A18 = {{Q33}}/{{T3}}</t>
    </r>
  </si>
  <si>
    <t xml:space="preserve">Cuando los denominadores son iguales, se comparan los numeradores.</t>
  </si>
  <si>
    <t xml:space="preserve">&lt;p&gt;Cuando los denominadores son iguales, se comparan los numeradores.&lt;/p&gt;&lt;p&gt;Por ejemplo, A1 &lt; A2 &lt; A3 porque {{Q11}} &lt; {{Q12}} &lt; {{Q13}}.&lt;/p&gt;
(No TE individual)</t>
  </si>
  <si>
    <t xml:space="preserve">{"id":"M5-NyO-23a-I-1","stimulus":"&lt;p&gt;Escolha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</si>
  <si>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xml:space="preserve">Ordena las siguientes fracciones de menor a mayor.
{{A1}}  {{A2}} {{A3}}
</t>
  </si>
  <si>
    <t xml:space="preserve">Ordena 75/10, 58/10 y 33/10, de menor a mayor.
.../... &gt;  .../... &gt; .../...
</t>
  </si>
  <si>
    <t xml:space="preserve">Q1: mín = 1; máx = 3; step = 1
Q2: mín = 1; máx = 10; step = 1
Q3: mín = 1; máx = 10; step = 1
Q4: mín = 1; máx = 10; step = 1</t>
  </si>
  <si>
    <t xml:space="preserve">T1 = math.max({{Q1}}, {{Q2}}, {{Q3}})+{{Q1}}
A1 = {{Q2}}/{{T1}}
A2 = {{Q3}}/{{T1}}
A3 = {{Q4}}/{{T1}}
Ordenar según los valores de Q2, Q3 y Q4</t>
  </si>
  <si>
    <t xml:space="preserve">&lt;p&gt;Cuando los denominadores son iguales, se comparan los numeradores.&lt;/p&gt;&lt;p&gt;Es decir, T5 &lt; T6 &lt; T7 porque {{T2}} &lt; {{T3}} &lt; {{T4}}.&lt;/p&gt;</t>
  </si>
  <si>
    <t xml:space="preserve">T2 = math.min({{Q2}},{{Q3}},{{Q4}})
T3 = {{Q2}}+{{Q3}}+{{Q4}}-math.min({{Q2}},{{Q3}},{{Q4}})-math.max({{Q2}},{{Q3}},{{Q4}})
T4 = math.max({{Q2}},{{Q3}},{{Q4}})
T5 = {{T2}}/{{T1}}
T6 = {{T3}}/{{T1}}
T7 = {{T4}}/{{T1}}4</t>
  </si>
  <si>
    <t xml:space="preserve">{"id":"M5-NyO-23a-E-1","stimulus":"&lt;p&gt;Arraste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</si>
  <si>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xml:space="preserve">Ordena las siguientes fracciones de mayor a menor.
{{A1}}  {{A2}} {{A3}}
</t>
  </si>
  <si>
    <t xml:space="preserve">Ordena 51/15, 71/15 y 8/15, de mayor a menor.
.../... &gt;  .../... &gt; .../...
</t>
  </si>
  <si>
    <t xml:space="preserve">&lt;p&gt;Cuando los denominadores son iguales, se comparan los numeradores.&lt;/p&gt;&lt;p&gt;Es decir, T7 &gt; T6 &gt; T5 porque {{T4}} &gt; {{T3}} &gt; {{T2}}.&lt;/p&gt;</t>
  </si>
  <si>
    <t xml:space="preserve">T2 = math.min({{Q2}},{{Q3}},{{Q4}})
T3 = {{Q2}}+{{Q3}}+{{Q4}}-math.min({{Q2}},{{Q3}},{{Q4}})-math.max({{Q2}},{{Q3}},{{Q4}})
T4 = math.max({{Q2}},{{Q3}},{{Q4}})
T5 = {{T2}}/{{T1}}
T6 = {{T3}}/{{T1}}
T7 = {{T4}}/{{T1}}</t>
  </si>
  <si>
    <t xml:space="preserve">{"id":"M5-NyO-23a-E-2","stimulus":"&lt;p&gt;Arraste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</si>
  <si>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xml:space="preserve">En una plataforma de &lt;i&gt;streaming&lt;/i&gt; {{Q1}}/{{T1}} de sus películas son de acción, {{Q2}}/{{T1}} son de humor y {{Q3}}/{{T1}}, de animación. Ordena de menor a mayor estas fracciones.
Acción: {{Q1}}/{{T1}}
Humor: {{Q2}}/{{T1}}
Animación: {{Q3}}/{{T1}}</t>
  </si>
  <si>
    <t xml:space="preserve">En una plataforma hay diferentes géneros de películas. {{Q1}}/{{Q2}} son de terror, {{Q3}}/{{Q2}} son acción y {{Q4}}/{{Q2}} son de animación. Ordena, de menor a mayor, estas fracciones.
.../... &lt; .../... &lt; .../...</t>
  </si>
  <si>
    <t xml:space="preserve">Q1: mín = 1; máx 10; step 1
Q2: mín = 1; máx 10; step 1
Q3: mín = 1; máx 10; step 1
Q4: mín = 1; máx 10; step 1</t>
  </si>
  <si>
    <t xml:space="preserve">T1 = {{Q1}}+{{Q2}}+{{Q3}}+{{Q4}}
A1 = {{Q1}}/{{T1}}
A2 = {{Q2}}/{{T1}}
A3 = {{Q3}}/{{T1}}
Ordenar según los valores de Q1, Q2 y Q3</t>
  </si>
  <si>
    <t xml:space="preserve">{"id":"M5-NyO-23a-A-1","stimulus":"&lt;p&gt;Em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</si>
  <si>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xml:space="preserve">En la &lt;i&gt;playlist&lt;/i&gt; de Andrea, {{Q1}}/{{T1}} son canciones en castellano, {{Q2}}/{{T1}}, en inglés y {{Q3}}/{{T1}}, en portugués. Ordena las fracciones de mayor a menor.
En castellano: {{Q1}}/{{T1}}
En inglés: {{Q2}}/{{T1}}
En portugués: {{Q3}}/{{T1}}</t>
  </si>
  <si>
    <t xml:space="preserve">En la playlist de July, {{Q1}}/{{Q2}} son canciones en español, {{Q3}}/{{Q2}} en inglés y {{Q4}}/{{Q2}} en otros idiomas. Ordena esta playlist de mayor a menor. 
{{A1}} &gt; {{A2}} &gt; {{A3}}</t>
  </si>
  <si>
    <t xml:space="preserve">{"id":"M5-NyO-23a-A-2","stimulus":"&lt;p&gt;Na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</si>
  <si>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xml:space="preserve">En una tienda de electrónica, {{Q1}}/{{T1}} de sus productos son &lt;i&gt;joysticks,&lt;/i&gt; {{Q2}}/{{T1}} son videojuegos y {{Q3}}/{{T1}}, consolas. Ordena estas fracciones de mayor a menor.
&lt;i&gt;Joysticks&lt;/i&gt;: {{Q1}}/{{T1}}
Videojuegos: {{Q2}}/{{T1}}
Consolas: {{Q3}}/{{T1}}</t>
  </si>
  <si>
    <t xml:space="preserve">La tienda de electrónica puso a la venta varios productos. {{Q1}}/{{Q2}} son joysticks, {{Q3}}/{{Q2}} videojuegos y {{Q4}}/{{Q2}} consolas. Ordena estas fracciones de mayor a menor.
{{A1}} &gt; {{A2}} &gt; {{A3}}</t>
  </si>
  <si>
    <t xml:space="preserve">{"id":"M5-NyO-23a-A-3","stimulus":"&lt;p&gt;Em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</si>
  <si>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En la pecera de Lucía {{Q1}}/{{T1}} de los peces son escalares, {{Q2}}/{{T1}} son &lt;i&gt;guppys&lt;/i&gt; y {{Q3}}/{{T1}}, &lt;i&gt;bettas.&lt;/i&gt; Ordena las especies de menor a mayor.
Escalares: {{Q1}}/{{T1}}
&lt;i&gt;Guppys&lt;/i&gt;: {{Q2}}/{{T1}}
&lt;i&gt;Bettas&lt;/i&gt;: {{Q3}}/{{T1}}</t>
  </si>
  <si>
    <t xml:space="preserve">En una pecera hay diferentes tipos de peces. {{Q1}}/{{Q2}} son dorados, {{Q3}}/{{Q2}} y {{Q4}}/{{Q2}} son negros. Ordena estas fracciones de menor a mayor
{{A1}} &lt; {{A2}} &lt; {{A3}}</t>
  </si>
  <si>
    <t xml:space="preserve">{"id":"M5-NyO-23a-A-4","stimulus":"&lt;p&gt;No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</si>
  <si>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Los resultados de una encuesta sobre movilidad en una ciudad dicen que {{Q1}}/{{T1}} de la población va en metro, {{Q2}}/{{T1}} se mueve en autobús y {{Q3}}/{{T1}} utiliza su propio coche. Ordena estas fracciones de menor a mayor.
En metro: {{Q1}}/{{T1}}
En autobús: {{Q2}}/{{T1}}
En coche: {{Q3}}/{{T1}}</t>
  </si>
  <si>
    <t xml:space="preserve">Tomi tiene muchas remeras en su placard. {{Q1}}/{{Q2}} son blancas, {{Q3}}/{{Q2}} son negras y {{Q4}}/{{Q2}} son estampadas. Ordena estas fracciones de menor a mayor.
{{A1}} &lt; {{A2}} &lt; {{A3}}</t>
  </si>
  <si>
    <t xml:space="preserve">{"id":"M5-NyO-23a-A-5","stimulus":"&lt;p&gt;Os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</si>
  <si>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M5-NyO-60a</t>
  </si>
  <si>
    <t xml:space="preserve">Ordena fracciones con el mismo numerador (numer. y denom. de 1 o 2 cifras)</t>
  </si>
  <si>
    <t xml:space="preserve">Selecciona las fracciones que están ordenadas de menor a mayor.
{{Q1}}/8, {{Q1}}/5, {{Q1}}/2*
{{Q2}}/11, {{Q2}}/10, {{Q2}}/4*
{{Q3}}/6, {{Q3}}/5, {{Q3}}/2*
{{Q4}}/7, {{Q4}}/4, {{Q4}}/3*
{{Q1}}/2, {{Q1}}/4, {{Q1}}/9
{{Q2}}/9, {{Q2}}/10, {{Q2}}/11
{{Q3}}/2, {{Q3}}/3, {{Q3}}/6
{{Q4}}/5, {{Q4}}/6, {{Q4}}/9
Se ven 3, una correcta</t>
  </si>
  <si>
    <t xml:space="preserve">Q1-Q4: Mín = 1; Máx = 5; Step = 1</t>
  </si>
  <si>
    <t xml:space="preserve">Cuando los numeradores son iguales, se comparan los denominadores.</t>
  </si>
  <si>
    <t xml:space="preserve">&lt;p&gt;Cuando los numeradores son iguales, hay que comparar los denominadores. Por ejemplo, 1/3 &gt; 1/4 porque 3 &lt; 4.&lt;/p&gt;</t>
  </si>
  <si>
    <t xml:space="preserve">{"id":"M5-NyO-60a-I-1","stimulus":"&lt;p&gt;Selecione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</si>
  <si>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 xml:space="preserve">Ordena de menor a mayor las siguientes fracciones.
{{Q1}}/{{T1}}
{{Q1}}/{{T2}}
{{Q1}}/{{T3}}</t>
  </si>
  <si>
    <t xml:space="preserve">Ordene da menor para a maior as seguintes frações:
{{Q2}}/{{Q1}}
{{Q3}}/{{Q1}}
{{Q4}}/{{Q1}}
{{Q5}}/{{Q1}}
{{Q6}}/{{Q1}}
</t>
  </si>
  <si>
    <t xml:space="preserve">Q1: Mín = 1; Máx = 5; Step = 1
Q2: Mín = 1; Máx = 10; Step = 1
Q3: Mín = 1; Máx = 10; Step = 1
Q4: Mín = 1; Máx = 10; Step = 1</t>
  </si>
  <si>
    <t xml:space="preserve">T1 = {{Q1}}+{{Q2}}
T2 = {{Q1}}+{{Q3}}
T3 = {{Q1}}+{{Q4}}
Ordenar según los valores de Q2, Q3 y Q4 (más arriba cuanto mayores sean los números).</t>
  </si>
  <si>
    <t xml:space="preserve">&lt;p&gt;Cuando los numeradores son iguales, se comparan los denominadores.&lt;/p&gt;&lt;p&gt;Es decir, {{T7}} &gt; {{T8}} &gt; {{T9}} porque {{T4}} &gt; {{T5}} &gt; {{T6}}.&lt;/p&gt;</t>
  </si>
  <si>
    <t xml:space="preserve">T4 = math.max({{T1}},{{T2}},{{T3}})
T5 = {{T1}}+{{T2}}+{{T3}}-math.min({{T1}},{{T2}},{{T3}})-math.max({{T1}},{{T2}},{{T3}})
T6 = math.min({{T1}},{{T2}},{{T3}})
T7 = {{Q1}}/{{T4}}
T8 = {{Q1}}/{{T5}}
T9 = {{Q1}}/{{T6}}</t>
  </si>
  <si>
    <t xml:space="preserve">{"id":"M5-NyO-60a-E-1","stimulus":"&lt;p&gt;Arraste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</si>
  <si>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Ordena de mayor a menor las siguientes fracciones.
{{Q1}}/{{T1}}
{{Q1}}/{{T2}}
{{Q1}}/{{T3}}</t>
  </si>
  <si>
    <t xml:space="preserve">T1 = {{Q1}}+{{Q2}}
T2 = {{Q1}}+{{Q3}}
T3 = {{Q1}}+{{Q4}}
Ordenar según los valores de Q2, Q3 y Q4 (más arriba cuanto menores sean los números).</t>
  </si>
  <si>
    <t xml:space="preserve">&lt;p&gt;Cuando los numeradores son iguales, se comparan los denominadores.&lt;/p&gt;&lt;p&gt;Es decir, {{Q1}}/{{T6}} &gt; {{Q1}}/{{T5}} &gt; {{Q1}}/{{T4}} porque {{T6}} &lt; {{T5}} &lt; {{T4}}.&lt;/p&gt;</t>
  </si>
  <si>
    <t xml:space="preserve">{"id":"M5-NyO-60a-E-2","stimulus":"&lt;p&gt;Arraste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</si>
  <si>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</si>
  <si>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</si>
  <si>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 xml:space="preserve">T1 = {{Q1}}+{{Q2}}
T2 = {{Q1}}+{{Q3}}
T3 = {{Q1}}+{{Q4}}
Ordenar según los valores de Q2, Q3 y Q4 (desc).</t>
  </si>
  <si>
    <t xml:space="preserve">Cuando los numeradores son iguales, se comparan los denominadores.&lt;/p&gt;&lt;p&gt;Es decir, {{Q1}}/{{T6}} &gt; {{Q1}}/{{T5}} &gt; {{Q1}}/{{T4}} porque {{T6}} &lt; {{T5}} &lt; {{T4}}.&lt;/p&gt;</t>
  </si>
  <si>
    <t xml:space="preserve">T4 = math.max({{T1}},{{T2}},{{T3}})
T5 = {{T1}}+{{T2}}+{{T3}}-math.min({{T1}},{{T2}},{{T3}})-math.max({{T1}},{{T2}},{{T3}})
T6 = math.min({{T1}},{{T2}},{{T3}})</t>
  </si>
  <si>
    <t xml:space="preserve">{"id":"M5-NyO-60a-A-1","stimulus":"&lt;p&gt;Um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</si>
  <si>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Para una actividad del colegio, Santiago ha coloreado unos círculos de papel con el mismo tamaño. Ha pintado de verde {{Q1}}/{{T1}} del primero, {{Q1}}/{{T2}} del segundo y {{Q1}}/{{T3}} del tercero. Ordena estas fracciones de menor a mayor.</t>
  </si>
  <si>
    <t xml:space="preserve">A mãe de Júlia, Gabriel e Pedro fez um bolo de chocolate. Júlia comeu {{Q2}}/{{Q1}} do bolo, Gabriel comeu {{Q3}}/{{Q1}} e Pedro, {{Q4}}/{{Q1}}. Qual fração representa a menor quantidade de bolo?
A fração {{A1}}.</t>
  </si>
  <si>
    <t xml:space="preserve">T1 = {{Q1}}+{{Q2}}
T2 = {{Q1}}+{{Q3}}
T3 = {{Q1}}+{{Q4}}
Ordenar según los valores de Q2, Q3 y Q4 (más arriba cuanto menores sean los números, asc).</t>
  </si>
  <si>
    <t xml:space="preserve">&lt;p&gt;Cuando los numeradores son iguales, se comparan los denominadores.&lt;/p&gt;&lt;p&gt;Es decir, {{Q1}}/{{T4}} &lt; {{Q1}}/{{T5}} &lt; {{Q1}}/{{T6}} porque {{T4}} &gt; {{T5}} &gt; {{T6}}.&lt;/p&gt;</t>
  </si>
  <si>
    <t xml:space="preserve">{"id":"M5-NyO-60a-A-2","stimulus":"&lt;p&gt;Para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</si>
  <si>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</si>
  <si>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</si>
  <si>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 xml:space="preserve">{"id":"M5-NyO-60a-A-3","stimulus":"&lt;p&gt;Três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</si>
  <si>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IIsabel ha completado {{Q1}}/{{T1}} del trayecto hasta llegar a la oficina, Erica ha recorrido {{Q1}}/{{T2}} y Pablo, {{Q1}}/{{T3}}. Ordena las fracciones de menor a mayor.</t>
  </si>
  <si>
    <t xml:space="preserve">Em um torneio de xadrez, um competidor venceu {{Q1}}/{{T1}} das partidas, empatou {{Q2}}/{{T1}} e perdeu {{Q3}}/{{T1}}. Ordene as frações da menor para a maior.</t>
  </si>
  <si>
    <t xml:space="preserve">{"id":"M5-NyO-60a-A-4","stimulus":"&lt;p&gt;Isabel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</si>
  <si>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En una pastelería han vendido {{Q1}}/{{T1}} de los pasteles con fresas, {{Q1}}/{{T2}} de los pasteles de chocolate y {{Q1}}/{{T3}} de las tartas de crema. Ordena de mayor a menor estas fracciones.</t>
  </si>
  <si>
    <t xml:space="preserve">Em uma escola de idiomas, {{Q1}}/{{T1}} dos alunos estudam inglês, {{Q2}}/{{T1}} estudam espanhol, e {{Q3}}/{{T1}}, francês. Ordene, da maior para a menor, essas quantidades.</t>
  </si>
  <si>
    <t xml:space="preserve">{"id":"M5-NyO-60a-A-5","stimulus":"&lt;p&gt;Em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</si>
  <si>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 xml:space="preserve">M5-NyO-24b</t>
  </si>
  <si>
    <t xml:space="preserve">Calcula la fracción de una cantidad (núm. de 3 cifras)</t>
  </si>
  <si>
    <t xml:space="preserve">Escoge la respuesta correcta.
{{Q1}}/{{T2}} de {{T1}} = ...
{{A1}}*
{{A2}}
{{A3}}</t>
  </si>
  <si>
    <t xml:space="preserve">Indique a resposta correta:
{{Q2}}/{{Q1}} de {{T1}}={{A1}} {{A2}}* {{A3}}</t>
  </si>
  <si>
    <t xml:space="preserve">Q1: Mín: 1; Máx: 6; Step: 1
Q2: Mín: 1; Máx: 6; Step: 1
Q3: Mín: 20; Máx: 30; Step: 1</t>
  </si>
  <si>
    <t xml:space="preserve">
T1 = ({{Q1}}+{{Q2}})*{{Q3}}
T2 = {{Q1}}+{{Q2}}
A1={{Q1}}*{{Q3}}
A2={{Q2}}*{{Q3}}
A3={{Q3}}*{{Q3}}</t>
  </si>
  <si>
    <t xml:space="preserve">Multiplica el número por el numerador y divide el resultado entre el denominador.</t>
  </si>
  <si>
    <t xml:space="preserve">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</si>
  <si>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 xml:space="preserve">{"id":"M5-NyO-24b-I-1","stimulus":"&lt;p&gt;Escolha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</si>
  <si>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 xml:space="preserve">Calcula el valor de {{Q1}}/{{T2}} de {{T1}}.
{{Q1}}/{{T2}} de {{T1}} = {{A1}}</t>
  </si>
  <si>
    <t xml:space="preserve">Calcule:
{{Q2}}/{{Q1}} de {{T1}}={{A1}}</t>
  </si>
  <si>
    <t xml:space="preserve">
T1 = ({{Q1}}+{{Q2}})*{{Q3}}
T2 = {{Q1}}+{{Q2}}
A1={{Q1}}*{{Q3}}</t>
  </si>
  <si>
    <t xml:space="preserve">{"id":"M5-NyO-24b-E-1","stimulus":"&lt;p&gt;Calcule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</si>
  <si>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 xml:space="preserve">Un conductor está haciendo un viaje de &lt;span class=\"no-break\"&gt;{{T1}} km.&lt;/span&gt; Si ya ha recorrido {{Q2}}/{{Q3}} del viaje, ¿cuántos kilómetros ha hecho hasta ahora?
Ha recorrido {{A1}} km.</t>
  </si>
  <si>
    <t xml:space="preserve">Marcos está fazendo uma viagem de carro. O percurso total da viagem é de {{T1}} km e ele já percorreu {{Q2}}/{{Q3}} dessa distância. Quantos quilômetros Marcos já percorreu?
Ele percorreu {{A1}} km.</t>
  </si>
  <si>
    <t xml:space="preserve">Q1: Mín: 1; Máx: 5; Step: 1
Q2: Mín: 1; Máx: 5; Step: 1
Q3: Mín: 20; Máx: 30; Step: 1</t>
  </si>
  <si>
    <t xml:space="preserve">
T1 = ({{Q1}}+{{Q2}})*{{Q3}}
T2 = {{Q1}}+{{Q2}}
A1={{Q2}}*{{T1}}/{{Q3}}</t>
  </si>
  <si>
    <t xml:space="preserve">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</si>
  <si>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 xml:space="preserve">{"id":"M5-NyO-24b-A-1","stimulus":"&lt;p&gt;Um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</si>
  <si>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 xml:space="preserve">Andrea ha terminado {{Q1}}/{{T2}} de una novela de {{T1}} páginas. ¿Cuántas páginas ha leído hasta ahora?
Ha leído {{A1}} páginas.</t>
  </si>
  <si>
    <t xml:space="preserve">Andreia está lendo um livro de {{T1}} páginas. Se ela já leu {{Q2}}/{{Q3}} do livro, quantas páginas faltam para ela terminar?
Faltam {{A1}} páginas.</t>
  </si>
  <si>
    <t xml:space="preserve">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</si>
  <si>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 xml:space="preserve">{"id":"M5-NyO-24b-A-2","stimulus":"&lt;p&gt;Alessandra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</si>
  <si>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Nerea tiene una parcela de &lt;span class=\"no-break\"&gt;{{T1}} m&lt;sup&gt;2&lt;/sup&gt;.&lt;/span&gt; Si quiere usar {{Q1}}/{{T1}} de este terreno para una pista de pádel, ¿qué tamaño tendrá la pista?
La pista medirá &lt;span class=\"no-break\"&gt;{{A1}} m&lt;sup&gt;2&lt;/sup&gt;.&lt;/span&gt;</t>
  </si>
  <si>
    <t xml:space="preserve">Nicole possui um terreno de {{T1}} m&lt;sup&gt;2. Ela deseja usar {{Q2}}/{{Q3}} desse terreno para a criação de uma horta. Qual o tamanho, em m&lt;sup&gt;2, deverá ter essa horta? 
A horta deverá ter {{A1}} m&lt;sup&gt;2.</t>
  </si>
  <si>
    <t xml:space="preserve">&lt;p&gt;Para obtener los m&lt;sup&gt;2&lt;/sup&gt; del campo de pádel, se multiplica el número por el numerador y se divide el resultado entre el denominador:&lt;/p&gt;&lt;p&gt;{{Q1}}/{{T2}} de {{T1}} = ({{Q1}}/{{T2}}) × {{T1}} = {{Q1}} × {{T1}} : {{T2}} = {{A1}}&lt;/p&gt;</t>
  </si>
  <si>
    <t xml:space="preserve">{"id":"M5-NyO-24b-A-3","stimulus":"&lt;p&gt;Nívia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</si>
  <si>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El curso en el extranjero que Antonio quiere hacer cuesta &lt;span class=\"no-break\"&gt;{{T1}} €.&lt;/span&gt; Sin embargo, la beca que le han dado para poder matricularse solo cubre {{Q1}}/{{T2}} de ese precio. ¿Cuánto dinero le han dado a Antonio?
La beca es de {{A1}} €.</t>
  </si>
  <si>
    <t xml:space="preserve">Um resevartório de água tem capacidade para {{T1}} L. Quantos litros de água tem nesse reservatório se ele está com {{Q2}}/{{Q3}} da sua capacidade?
O reservatório está com {{A1}} L.</t>
  </si>
  <si>
    <t xml:space="preserve">&lt;p&gt;Para obtener el dinero de la beca, multiplica el número por el numerador y divide el resultado entre el denominador:&lt;/p&gt;&lt;p&gt;{{Q1}}/{{T2}} de {{T1}} = ({{Q1}}/{{T2}}) × {{T1}} = {{Q1}} × {{T1}} : {{T2}} = {{A1}}&lt;/p&gt;</t>
  </si>
  <si>
    <t xml:space="preserve">{"id":"M5-NyO-24b-A-4","stimulus":"&lt;p&gt;O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</si>
  <si>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 xml:space="preserve">Según una encuesta, {{Q1}}/{{T2}} de los habitantes de una pequeña localidad no sabe nadar. Si se entrevistó a {{T1}} personas, ¿cuántas respondieron que no sabían nadar?
{{A1}} habitantes no saben nadar.</t>
  </si>
  <si>
    <t xml:space="preserve">Uma pesquisa realizada em uma comunidade revelou que {{Q2}}/{{Q3}} dos entrevistados não sabiam nadar. Sabendo que {{T1}} pessoas foram entrevistadas, quantas responderam que não sabia nadar? 
{{A1}} pessoas.</t>
  </si>
  <si>
    <t xml:space="preserve">&lt;p&gt;Para obtener cuánta gente no sabe nadar, multiplica el número por el numerador y divide el resultado entre el denominador:&lt;/p&gt;&lt;p&gt;{{Q2}}/{{T2}} de {{T1}} = ({{Q2}}/{{T2}}) × {{T1}} = {{Q2}} × {{T1}} : {{T2}} = {{A1}}&lt;/p&gt;</t>
  </si>
  <si>
    <t xml:space="preserve">{"id":"M5-NyO-24b-A-5","stimulus":"&lt;p&gt;Segundo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</si>
  <si>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M5-NyO-25a</t>
  </si>
  <si>
    <t xml:space="preserve">Reduce dos o tres fracciones a común denominador por el método de los productos cruzados (numer: 1 o 2 cifras; denom: 1 o 2 cifras)</t>
  </si>
  <si>
    <t xml:space="preserve">Selecciona las fracciones que son el resultado de reducir {{Q1}}/{{T1}} y {{Q2}}/{{T2}} a común denominador por el método de los productos cruzados.
{{A1}} y {{A2}}*
{{A2}} y {{A3}} 
{{A1}} y {{A3}}
{{A4}} y {{A3}}
(Se ven 3 y solo una correcta)</t>
  </si>
  <si>
    <t xml:space="preserve">Q1: Min = 1 ; Máx = 6 ; Step = 1
Q2: Min = 1 ; Máx = 6 ; Step = 1</t>
  </si>
  <si>
    <t xml:space="preserve">T1 = {{Q1}} + 2
T2 = {{Q3}} + 3
T3 = {{Q1}}*{{T2}}
T4 = {{Q2}}*{{T1}}
T5 = {{Q1}}*{{T1}}
T6 = {{Q2}}*{{T2}}
T7 = {{T1}}*{{T2}}
A1 = {{T3}}/{{T7}}
A2 = {{T4}}/{{T7}}
A3 = {{T5}}/{{T7}}
A4 = {{T6})/{{T7}}</t>
  </si>
  <si>
    <t xml:space="preserve">El método de los productos cruzados consiste en multiplicar los términos de cada fracción por el denominador de la otra.</t>
  </si>
  <si>
    <t xml:space="preserve">&lt;p&gt;El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</si>
  <si>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</si>
  <si>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xml:space="preserve">{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</si>
  <si>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xml:space="preserve">Reduce {{Q1}}/{{T11}} y {{Q3}}/{{T12}} a común denominador por el método de los productos cruzados.
{{Q1}}/{{T11}} = {{A1}}
{{Q3}}/{{T12}} = {{A2}}</t>
  </si>
  <si>
    <t xml:space="preserve">Reduza as seguintes frações a um mesmo denominador usando o método dos produtos cruzados:
{{Q1}}/{{Q2}}, {{Q3}}/{{Q4}}
{{Q1}}/{{Q2}}={{A1}}
{{Q3}}/{{Q4}}={{A2}}</t>
  </si>
  <si>
    <t xml:space="preserve">Q1-Q4: Mín: 1; Máx: 5; Step: 1</t>
  </si>
  <si>
    <t xml:space="preserve">T11 = {{Q1}}+{{Q2}}
T12 = {{Q3}}+{{Q4}}
T1 ={{Q1}}*{{T12}}
T2 ={{T11}}*{{T12}}
T3 ={{Q3}}*{{T11}}
A1 ={{T1}}/{{T2}}
A2 ={{T3}}/{{T2}}</t>
  </si>
  <si>
    <t xml:space="preserve">&lt;p&gt;El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</si>
  <si>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 xml:space="preserve">{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</si>
  <si>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En un concesionario, {{Q1}}/{{T11}} de los coches que se han vendido son {{Q5}}, mientras que {{Q3}}/{{T12}} son {{Q6}}. Reduce estas fracciones a común denominador por el método de los productos cruzados.
De los coches vendidos {{A1}} son {{Q5}} y {{A2}} son {{Q6}}.</t>
  </si>
  <si>
    <t xml:space="preserve">Em uma loja de carros {{Q1}}/{{Q2}} dos carros vendidos são da cor {{Q5}} e {{Q3}}/{{Q4}} são {{Q6}}. Reduza essas frações a um mesmo denominador.</t>
  </si>
  <si>
    <t xml:space="preserve">Q1-Q4: Mín: 1; Máx: 5; Step: 1
Q5: ["rojos", "negros"]
Q6: ["blancos", "grises"]</t>
  </si>
  <si>
    <t xml:space="preserve">T11 = {{Q1}}+{{Q2}}
T12 = {{Q3}}+{{Q4}}
T1 ={{Q1}}*{{T12}}
T2 ={{11}}*{{T12}}
T3 ={{Q3}}*{{T11}}
A1 ={{T1}}/{{T2}}
A2 ={{T3}}/{{T2}}</t>
  </si>
  <si>
    <t xml:space="preserve">{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</si>
  <si>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Para hacer una receta, Miriam necesita utilizar {{Q1}}/{{T11}} l de leche y {{Q3}}/{{T12}} l de zumo de naranja. Reduce estas fracciones a común denominador por el método de los productos cruzados.
Miriam necesita {{A1}} l de leche y {{A2}} l de zumo de naranja.</t>
  </si>
  <si>
    <t xml:space="preserve">Para realizar uma receita, Miriam necessita usar {{Q1}}/{{Q2}} de litro de leite e {{Q3}}/{{Q4}} de litro de água. Reduza essas frações a um mesmo denominador utilizando o método dos produtos cruzados.
{{Q1}}/{{Q2}}= {{A1}}
{{Q3}}/{{Q4}}= {{A2}}</t>
  </si>
  <si>
    <t xml:space="preserve">{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</si>
  <si>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</si>
  <si>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 xml:space="preserve">Em um determinado ano, um relatório indicou que {{Q1}}/{{Q2}} do território de uma floresta foi desmatado. No ano seguinte, a área desmatada subiu para {{Q3}}/{{Q4}}. Usando o método dos produtos cruzados, reduza essa frações a um mesmo denominador.
{{Q1}}/{{Q2}}= {{A1}}
{{Q3}}/{{Q4}}= {{A2}}</t>
  </si>
  <si>
    <t xml:space="preserve">&lt;p&gt;El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</si>
  <si>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 xml:space="preserve">{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</si>
  <si>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</si>
  <si>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 xml:space="preserve">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</si>
  <si>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 xml:space="preserve">{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</si>
  <si>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En una estantería, {{Q1}}/{{T11}} libros son de historia y {{Q3}}/{{T12}}, de matemáticas. Reduce estas fracciones a común denominador por el método de los productos cruzados.
{{A1}} son libros de historia y {{A2}}, de matemáticas.</t>
  </si>
  <si>
    <t xml:space="preserve">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</si>
  <si>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 xml:space="preserve">{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</si>
  <si>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M5-NyO-25b</t>
  </si>
  <si>
    <t xml:space="preserve">Reduce dos o tres fracciones a común denominador por el mínimo común múltiplo (numer: 1 o 2 cifras; denom: 1 o 2 cifras)</t>
  </si>
  <si>
    <t xml:space="preserve">Selecciona las fracciones que son el resultado de reducir {{Q1}}/{{T10}} y {{Q3}}/{{T11}} a común denominador por el método del mínimo común múltiplo.
{{T2}}/{{T1}} y {{T3}}/{{T1}}*
{{T3}}/{{T1}} y {{T4}}/{{T1}}
{{T2}}/{{T1}} y {{T5}}/{{T1}}
{{T5}}/{{T1}} y {{T4}}/{{T1}}
(Se ven 3)</t>
  </si>
  <si>
    <t xml:space="preserve">Q1-Q4: Mín: 1; Máx: 6; Step: 1</t>
  </si>
  <si>
    <t xml:space="preserve">T10 = {{Q1}}+{{Q2}}
T11 = {{Q1}}+{{Q4}}
{{T1}} = math.lcm({{T10}},{{T11}})
{{T2}} = {{T1}}*{{Q1}}/{{T10}}
{{T3}} = {{T1}}*{{Q3}}/{{T11}}
{{T4}} = {{T1}}*{{Q1}}/{{T10}}+1
{{T5}} = {{T1}}*{{Q3}}/{{T11}}+2</t>
  </si>
  <si>
    <t xml:space="preserve">Calcula el mínimo común múltiplo de los denominadores para escribir el nuevo denominador.</t>
  </si>
  <si>
    <t xml:space="preserve">&lt;p&gt;El mínimo común múltiplo de {{T10}} y {{T11}} es {{T1}}. Por tanto, hay que elegir dos fracciones equivalentes con este denominador.&lt;/p&gt;
(Sin TE individual)</t>
  </si>
  <si>
    <t xml:space="preserve">{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</si>
  <si>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xml:space="preserve">Reduce {{Q1}}/{{T1}} y {{Q3}}/{{T2}} a común denominador por el mínimo común múltiplo.
{{Q1}}/{{T1}} = {{A1}}
{{Q3}}/{{T2}} = {{A2}}</t>
  </si>
  <si>
    <t xml:space="preserve">Reduza {{Q1}}/{{Q2}}, {{Q3}}/{{Q4}}
 a um mesmo denominador encontrando o mínimo múltiplo comum entre os denominadores.
{{Q1}}/{{Q2}}={{A1}}/{{A2}}
{{Q3}}/{{Q4}}={{A3}}/{{A2}}</t>
  </si>
  <si>
    <t xml:space="preserve">T1 = {{Q1}}+{{Q2}}
T2 = {{Q1}}+{{Q4}}
T0 = math.lcm({{T1}},{{T2}})
T3 = {{T0}}*{{Q1}}/{{T1}}
T4 = {{T0}}*{{Q3}}/{{T2}}
A1 = {{T3}}/{{T0}} (fraccion)
A2 = {{T4}}/{{T0}} (fraccion)</t>
  </si>
  <si>
    <t xml:space="preserve">&lt;p&gt;El mínimo común múltiplo de {{T1}} y {{T2}} es {{T0}}. Por tanto, hay que escribir dos fracciones equivalentes con este denominador.&lt;/p&gt;</t>
  </si>
  <si>
    <t xml:space="preserve">{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</si>
  <si>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Reduce {{Q1}}/{{T1}}, {{Q3}}/{{T2}} y {{Q2}}/{{T3}} a común denominador por el mínimo común múltiplo.
{{Q1}}/{{T1}} = {{A1}}
{{Q3}}/{{T2}} = {{A2}}
{{Q2}}/{{T3}} = {{A3}}</t>
  </si>
  <si>
    <t xml:space="preserve">Reduza {{Q1}}/{{Q2}}, {{Q3}}/{{Q4}} e {{Q5}}/{{Q6}} a um mesmo denominador encontrando o mínimo múltiplo comum entre os denominadores.
{{Q1}}/{{Q2}}={{A1}}/{{A2}}
{{Q3}}/{{Q4}}={{A3}}/{{A2}}
{{Q5}}/{{Q6}}={{A4}}/{{A2}}</t>
  </si>
  <si>
    <t xml:space="preserve">Q1-Q4: Mín = 1; Máx = 6; Step = 1</t>
  </si>
  <si>
    <t xml:space="preserve">T1 = {{Q1}}+{{Q2}}
T2 = {{Q1}}+{{Q4}}
T3 = {{Q2}}+{{Q3}}
T0 = math.lcm({{T1}},{{T2}},{{T3}})
T4 = {{T0}}*{{Q1}}/{{T1}}
T5 = {{T0}}*{{Q3}}/{{T2}}
T6 = {{T0}}*{{Q2}}/{{T3}}
A1 = {{T4}}/{{T0}}
A2 = {{T5}}/{{T0}}
A3 = {{T6}}/{{T0}}</t>
  </si>
  <si>
    <t xml:space="preserve">&lt;p&gt;El mínimo común múltiplo de {{T1}}, {{T2}} y {{T3}} es {{T0}}. Por tanto, hay que escribir tres fracciones equivalentes con este denominador.&lt;/p&gt;</t>
  </si>
  <si>
    <t xml:space="preserve">{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</si>
  <si>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Para un concierto se han vendido {{Q1}}/{{T1}} de las entradas para pista y {{Q3}}/{{T2}} de las de grada. Reduce estas fracciones a común denominador por el mínimo común múltiplo.
{{A1}} de las entradas para pista y {{A2}} de las de grada.</t>
  </si>
  <si>
    <t xml:space="preserve">Para o show de uma banda, {{Q1}}/{{Q2}} dos ingressos à venda são para a pista e {{Q3}}/{{Q4}} são para o camarote. Reduza as frações a um mesmo denominador encontrando o mínimo múltiplo comum entre os denominadores.
{{A1}}/{{A2}} dos ingressos são para a pista e {{A3}}/{{A2}} para o camarote.</t>
  </si>
  <si>
    <t xml:space="preserve">Q1: Mín = 1; Máx = 6; Step = 1
Q2: Mín = 1; Máx = 6; Step = 1
Q3: Mín = 1; Máx = 3; Step = 1
Q4: Mín = 1; Máx = 6; Step = 1</t>
  </si>
  <si>
    <t xml:space="preserve">{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</si>
  <si>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</si>
  <si>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 xml:space="preserve">Marcela usa {{Q1}}/{{Q2}} de seu salário para pagar o aluguel e {{Q3}}/{{Q4}} para gastos com alimentação. Reduza essas frações a um mesmo denominador encontrando o mínimo múltiplo comum entre os denominadores.
Para o aluguel são {{A1}}/{{A2}} e para a alimentação são {{A3}}/{{A2}}.</t>
  </si>
  <si>
    <t xml:space="preserve">{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</si>
  <si>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</si>
  <si>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 xml:space="preserve">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</si>
  <si>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 xml:space="preserve">{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</si>
  <si>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</si>
  <si>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 xml:space="preserve">Em uma usina de reciclagem {{Q1}}/{{Q2}} do lixo reciclável é papel, {{Q3}}/{{Q4}} é plástico e {{Q5}}/{{Q6}}, metal. Reduza essas frações a um mesmo denominador encontrando o mínimo múltiplo comum entre os denominadores.
{{A1}}/{{A2}} do lixo é papel {{A3}}/{{A2}} é plástico e {{A4}}/{{A2}} é metal.</t>
  </si>
  <si>
    <t xml:space="preserve">{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</si>
  <si>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</si>
  <si>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 xml:space="preserve">Em uma urna com bolinhas, {{Q1}}/{{Q2}} das bolinhas são verdes, {{Q3}}/{{Q4}} são vermelhas e {{Q5}}/{{Q6}} são pretas. Reduza essas frações a um mesmo denominador encontrando o mínimo múltiplo comum entre os denominadores.
{{A1}}/{{A2}} das bolinhas são verdes, {{A3}}/{{A2}} são vermelhas e {{A4}}/{{A2}}, pretas.</t>
  </si>
  <si>
    <t xml:space="preserve">{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</si>
  <si>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M5-NyO-25c</t>
  </si>
  <si>
    <t xml:space="preserve">Ordena fracciones con distinto denominador por comparación (numer: 1 o 2 cifras; denom: 1 o 2 cifras)</t>
  </si>
  <si>
    <t xml:space="preserve">Selecciona las fracciones que sean mayores que {{Q1}}/{{T0}}.
{{A1}}*
{{A2}}*
{{A3}}
{{A4}}</t>
  </si>
  <si>
    <t xml:space="preserve">Q1-Q3: Mín = 3; Máx = 7; Step = 1</t>
  </si>
  <si>
    <t xml:space="preserve">T0 = {{Q1}}+{{Q2}}
T1 = {{Q1}}+1
T2 = {{Q1}}+{{Q2}}-1
T3 = {{Q1}}+{{Q3}}
T4 = {{Q1}}+{{Q2}}+1
T5 = {{Q1}}-1
T6 = {{Q1}}+{{Q2}}+{{Q3}}
A1 = {{T1}}/{{T2}}
A2 = {{T3}}/{{T4}}
A3 = {{T5}}/{{T2}}
A4 = {{T1}}/{{T6}}</t>
  </si>
  <si>
    <t xml:space="preserve">Reduce las fracciones a común denominador y, después, compara los numeradores.</t>
  </si>
  <si>
    <t xml:space="preserve">&lt;p&gt;Reduce las fracciones a común denominador y, después, compara los numeradores.&lt;/p&gt;</t>
  </si>
  <si>
    <t xml:space="preserve">{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</si>
  <si>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xml:space="preserve">Selecciona las fracciones que sean menores que {{Q1}}/{{T1}}.
{{A1}}
{{A2}}
{{A3}}*
{{A4}}*</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</si>
  <si>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</si>
  <si>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 xml:space="preserve">Ordena de menor a mayor las siguientes fracciones.
{{Q1}}/{{T1}}
{{Q2}}/{{T2}}
{{Q3}}/{{T3}}</t>
  </si>
  <si>
    <t xml:space="preserve">Ordene da menor para a maior as seguintes frações:
{{Q1}}/{{Q2}}
{{Q3}}/{{Q4}}
{{Q5}}/{{Q6}}</t>
  </si>
  <si>
    <t xml:space="preserve">T1 = {{Q1}}+{{Q2}}
T2 = {{Q3}}+{{Q4}}
T3 = {{Q2}}+{{Q3}}</t>
  </si>
  <si>
    <t xml:space="preserve">&lt;p&gt;Reduce las fracciones a común denominador y, después, compara los numeradores.&lt;/p&gt;&lt;p&gt;{{Q1}}/{{T1}} = {{T4}}/{{T0}}&lt;/p&gt;&lt;p&gt;{{Q2}}/{{T2}} = {{T5}}/{{T0}}&lt;/p&gt;&lt;p&gt;{{Q3}}/{{T3}} = {{T6}}/{{T0}}&lt;/p&gt;</t>
  </si>
  <si>
    <t xml:space="preserve">T0 = math.lcm({{T1}},{{T2}},{{T3}})
T4 = {{T0}}*{{Q1}}/{{T1}}
T5 = {{T0}}*{{Q2}}/{{T2}}
T6 = {{T0}}*{{Q3}}/{{T3}}</t>
  </si>
  <si>
    <t xml:space="preserve">{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</si>
  <si>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xml:space="preserve">Ordena de mayor a menor las siguientes fracciones.
{{Q1}}/{{T1}}
{{Q2}}/{{T2}}
{{Q3}}/{{T3}}</t>
  </si>
  <si>
    <t xml:space="preserve">Ordene da maior para a menor as seguintes frações:
{{Q1}}/{{Q2}}
{{Q3}}/{{Q4}}
{{Q5}}/{{Q6}}</t>
  </si>
  <si>
    <t xml:space="preserve">{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</si>
  <si>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xml:space="preserve">Rubén ha picado {{Q1}}/{{T1}} de un muro de color {{Q7}}, {{Q2}}/{{T2}} de un muro {{Q8}} y {{Q3}}/{{T3}} de otro {{Q9}}. Ordena estas fracciones de menor a mayor.
{{Q1}}/{{T1}}
{{Q2}}/{{T2}}
{{Q3}}/{{T3}}</t>
  </si>
  <si>
    <t xml:space="preserve">Rubens pitou {{Q1}}/{{Q2}} de uma parede de {{Q7}}, {{Q3}}/{{Q4}} de {{Q8}} e {{Q5}}/{{Q6}} de {{Q9}}. Ordene essas frações da menor para a maior.</t>
  </si>
  <si>
    <t xml:space="preserve">Q1-Q4: Mín: 1; Máx: 6; Step: 1
Q7: [blanco, verde]
Q8: [negro, rojo]
Q9: [azul, amarillo]</t>
  </si>
  <si>
    <t xml:space="preserve">T1 = {{Q1}}+{{Q2}}
T2 = {{Q3}}+{{Q4}}
T3 = {{Q2}}+{{Q3}}
asc</t>
  </si>
  <si>
    <t xml:space="preserve">¿Qué pide el enunciado?
Ordenar cuánto se ha picado de cada pared de menor a mayor.*
Ordenar cuánto se ha picado de cada pared de mayor a menor.
Averiguar qué pared está más picada.
[single choice]</t>
  </si>
  <si>
    <t xml:space="preserve">Para comparar las fracciones, estas deben escribirse con el mismo denominador. ¿Cuál es el mínimo común múltiplo de {{T1}}, {{T2}} y {{T3}}?
El mínimo común múltiplo es {{A1}}.
#Clozemath
A1 = math.lcm({{T1}}, {{T2}}, {{T3}})</t>
  </si>
  <si>
    <t xml:space="preserve">Convierte ahora las fracciones en otras equivalentes cuyos denominadores sean {{T4}}.
{{Q1}}/{{T1}} = {{A2}}
{{Q2}}/{{T2}} = {{A3}}
{{Q3}}/{{T3}} = {{A4}}
#Clozemath
T4 = math.lcm({{T1}}, {{T2}}, {{T3}})
T5 = {{Q1}}*{{T4}}/{{T1}}
T6 = {{Q2}}*{{T4}}/{{T2}}
T7 = {{Q3}}*{{T4}}/{{T3}}
A2 = {{T5}}/{{T4}}
A3 = {{T6}}/{{T4}}
A4 = {{T7}}/{{T4}}</t>
  </si>
  <si>
    <t xml:space="preserve">Por último, ordena las fracciones de menor a mayor teniendo en cuenta el valor de sus fracciones equivalentes.
{{Q1}}/{{T1}} = {{T5}}/{{T4}}
{{Q2}}/{{T2}} = {{T6}}/{{T4}}
{{Q3}}/{{T3}} = {{T7}}/{{T4}}
#Orderlist
asc
T4 = math.lcm({{T1}}, {{T2}}, {{T3}})
T5 = {{Q1}}*{{T4}}/{{T1}}
T6 = {{Q2}}*{{T4}}/{{T2}}
T7 = {{Q3}}*{{T4}}/{{T3}}</t>
  </si>
  <si>
    <t xml:space="preserve">{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</si>
  <si>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Sara, Armano y José Miguel utilizan {{Q1}}/{{T1}}, {{Q2}}/{{T2}} y {{Q3}}/{{T3}} de sus tiempos de estudio haciendo actividades. Ordena estas fracciones de mayor a menor.
{{Q1}}/{{T1}}
{{Q2}}/{{T2}}
{{Q3}}/{{T3}}</t>
  </si>
  <si>
    <t xml:space="preserve">Sara notou que {{Q1}}/{{Q2}} da memória do seu celular estão ocupados por aplicativos, {{Q3}}/{{Q4}} por fotos e {{Q5}}/{{Q6}} por músicas. Ordene essas frações da maior para a menor.</t>
  </si>
  <si>
    <t xml:space="preserve">T1 = {{Q1}}+{{Q2}}
T2 = {{Q3}}+{{Q4}}
T3 = {{Q2}}+{{Q3}}
desc</t>
  </si>
  <si>
    <t xml:space="preserve">¿Qué pide el enunciado?
Ordenar las fracciones del tiempo para actividades de mayor a menor.*
Ordenar las fracciones del tiempo para actividades de menor a mayor.
Averiguar quién dedica más tiempo a hacer actividades.
[single choice]</t>
  </si>
  <si>
    <t xml:space="preserve">Por último, ordena las fracciones de mayor a menor teniendo en cuenta el valor de sus fracciones equivalentes.
{{Q1}}/{{T1}} = {{T5}}/{{T4}}
{{Q2}}/{{T2}} = {{T6}}/{{T4}}
{{Q3}}/{{T3}} = {{T7}}/{{T4}}
#Orderlist
desc
T4 = math.lcm({{T1}}, {{T2}}, {{T3}})
T5 = {{Q1}}*{{T4}}/{{T1}}
T6 = {{Q2}}*{{T4}}/{{T2}}
T7 = {{Q3}}*{{T4}}/{{T3}}</t>
  </si>
  <si>
    <t xml:space="preserve">{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</si>
  <si>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</si>
  <si>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 xml:space="preserve">André pratica todos os dias natação, ciclismo e corrida. {{Q1}}/{{Q2}} do tempo ele treina natação, {{Q3}}/{{Q4}} ele treina ciclismo e {{Q5}}/{{Q6}}, corrida. Ordene essas frações da menor para a maior.</t>
  </si>
  <si>
    <t xml:space="preserve">¿Qué pide el enunciado?
Ordenar cuánto cuánto tiempo dedican a la natación de menor a mayor.*
Ordenar cuánto cuánto tiempo dedican a la natación de mayor a menor.
Averiguar quién dedica más tiempo a la natación.
[single choice]</t>
  </si>
  <si>
    <t xml:space="preserve">{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</si>
  <si>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En una ciudad, {{Q1}}/{{T1}} de los habitantes tienen un coche, {{Q2}}/{{T2}} tienen una bicicleta y {{Q3}}/{{T3}} tienen un patinete. Ordena estas fracciones de mayor a menor.
{{Q1}}/{{T1}}
{{Q2}}/{{T2}}
{{Q3}}/{{T3}}</t>
  </si>
  <si>
    <t xml:space="preserve">Uma pesquisa revelou que {{Q1}}/{{Q2}} dos moradores de uma cidade utilizam o metrô como principal meio de transporte, {{Q3}}/{{Q4}} utilizam o ônibus e {{Q5}}/{{Q6}}, a bicicleta. Ordene essas frações da maior para a menor.</t>
  </si>
  <si>
    <t xml:space="preserve">¿Qué pide el enunciado?
Ordenar las fracciones de habitantes con medios de transporte de mayor a menor.*
Ordenar las fracciones de habitantes con medios de transporte de menor a mayor.
Averiguar qué medio de transporte es el más empleado.
[single choice]</t>
  </si>
  <si>
    <t xml:space="preserve">{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</si>
  <si>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En tres pueblos diferentes, la fracción de rubios es de {{Q1}}/{{T1}}, {{Q2}}/{{T2}} y {{Q3}}/{{T3}} respectivamente. Ordena estas fracciones de menor a mayor.
{{Q1}}/{{T1}}
{{Q2}}/{{T2}}
{{Q3}}/{{T3}}</t>
  </si>
  <si>
    <t xml:space="preserve">Em uma população, {{Q1}}/{{Q2}} das pessosa são loiras, {{Q3}}/{{Q4}} são ruivas e {{Q5}}/{{Q6}} são morenas. Ordene essas frações da menor para a maior.</t>
  </si>
  <si>
    <t xml:space="preserve">¿Qué pide el enunciado?
Ordenar las fracciones de residentes rubios de menor a mayor.*
Ordenar las fracciones de residentes rubios de mayor a menor.
Averiguar cuántos residentes rubios hay en los tres pueblos.
[single choice]</t>
  </si>
  <si>
    <t xml:space="preserve">{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</si>
  <si>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M5-NyO-35a</t>
  </si>
  <si>
    <t xml:space="preserve">Suma de frac. con distinto denominador y de números mixtos (num. y den. de 1 o 2 cifras)</t>
  </si>
  <si>
    <t xml:space="preserve">Escoge el resultado de esta suma.
{{Q1}} {{Q2}}/{{T1}} + {{Q4}}/{{T2}} = ...
A1*
A2
A3
A4
A5
Se ven 3</t>
  </si>
  <si>
    <t xml:space="preserve">Escolha a opção correta:
{{Q1}}{{Q2}}/{{Q3}} + {{Q4}}/{{Q5}} = {{A1 A2* A3}}</t>
  </si>
  <si>
    <t xml:space="preserve">Q1: Mín: 1; Máx: 6; Step: 1
Q2: Mín: 1; Máx: 6; Step: 1
Q3: Mín: 1; Máx: 6; Step: 1
Q4: Mín: 1; Máx: 6; Step: 1
Q5: Mín: 1; Máx: 6; Step: 1</t>
  </si>
  <si>
    <t xml:space="preserve">T1 = {{Q2}}+{{Q3}}
T2 = {{Q4}}+{{Q5}}
T0=math.lcm({{T1}},{{T2}})
T3 = {{Q1}}*{{T0}}+{{Q2}}*{{T0}}/{{T1}}+{{Q4}}*{{T0}}/{{T2}}
T4 = {{T3}}+1
T5 = {{T3}}-1
T6 = {{T0}}+1
T7 = {{T0}}-1
A1 = {{T3}}/{{T0}}
A2 = {{T4}}/{{T0}}
A3 = {{T5}}/{{T0}}
A4 = {{T3}}/{{T6}}
A5 = {{T3}}/{{T7}}</t>
  </si>
  <si>
    <t xml:space="preserve">Empieza reduciendo las fracciones a común denominador.</t>
  </si>
  <si>
    <t xml:space="preserve">&lt;p&gt;Antes de sumar, reduce las fracciones a común denominador:&lt;/p&gt;&lt;p&gt;{{Q1}} {{Q2}}/{{T1}} + {{Q4}}/{{T2}} = {{T12}}/{{T0}} + {{T10}}/{{T0}} + {{T11}}/{{T0}} = {{A1}}&lt;/p&gt;</t>
  </si>
  <si>
    <t xml:space="preserve">T10 = {{Q2}}*{{T0}}/{{T1}}
T11 = {{Q4}}*{{T0}}/{{T2}}
T12 = {{Q1}}*{{T0}}</t>
  </si>
  <si>
    <t xml:space="preserve">{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</si>
  <si>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xml:space="preserve">Escoge el resultado de esta suma.
{{Q1}}/{{T1}} + {{Q3}}/{{T2}} = 
A1*
A2
A3
A4
A5
Se ven 3</t>
  </si>
  <si>
    <t xml:space="preserve">Escolha a opção correta:
{{Q1}}/{{Q2}+{{Q3}}/{{Q4}}={{A1 A2 A3*}}/{{A4 A5* A6}}</t>
  </si>
  <si>
    <t xml:space="preserve">Q1= Mín: 1; Máx: 6; Step: 1
Q2= Mín: 1; Máx: 6; Step: 1
Q3= Mín: 1; Máx: 6; Step: 1
Q4= Mín: 1; Máx: 6; Step: 1</t>
  </si>
  <si>
    <t xml:space="preserve">T1 = {{Q1}}+{{Q2}}
T2 = {{Q3}}+{{Q4}}
T0=math.lcm({{T1}},{{T2}})
T3 = {{Q1}}*{{T0}}/{{T1}}+{{Q3}}*{{T0}}/{{T2}}
T4 = {{T3}}+1
T5 = {{T3}}-1
T6 = {{T0}}+1
T7 = {{T0}}-1
A1 = {{T3}}/{{T0}}
A2 = {{T4}}/{{T0}}
A3 = {{T5}}/{{T0}}
A4 = {{T3}}/{{T6}}
A5 = {{T3}}/{{T7}}</t>
  </si>
  <si>
    <t xml:space="preserve">&lt;p&gt;Antes de sumar, reduce las fracciones a común denominador:&lt;/p&gt;&lt;p&gt;{{Q1}}/{{T1}} + {{Q3}}/{{T2}} = {{T10}}/{{T0}} + {{T11}}/{{T0}} = {{A1}}&lt;/p&gt;</t>
  </si>
  <si>
    <t xml:space="preserve">T10 = {{Q1}}*{{T0}}/{{T1}}
T11 = {{Q3}}*{{T0}}/{{T2}}</t>
  </si>
  <si>
    <t xml:space="preserve">{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</si>
  <si>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 xml:space="preserve">Escribe el resultado de la siguiente suma.
{{Q1}} {{Q2}}/{{T1}} + {{Q4}}/{{T2}} = {{A1}}</t>
  </si>
  <si>
    <t xml:space="preserve">Efetue a soma:
{{Q1}}{{Q2}}/{{Q3}}+{{Q4}}/{{Q5}}={{A1}}/{{A2}}</t>
  </si>
  <si>
    <t xml:space="preserve">T1 = {{Q2}}+{{Q3}}
T2 = {{Q4}}+{{Q5}}
T0=math.lcm({{T1}},{{T2}})
T3 = {{Q1}}*{{T0}}+{{Q2}}*{{T0}}/{{T1}}+{{Q4}}*{{T0}}/{{T2}}
T4 = {{T3}}/math.gcd({{T0}};{{T3}})
T5 = {{T0}}/math.gcd({{T0}};{{T3}})
A1 = {{T4}}/{{T5}}</t>
  </si>
  <si>
    <t xml:space="preserve">{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</si>
  <si>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 xml:space="preserve">Escribe el resultado de la siguiente suma. Escribe el resultado en forma de fracción irreducible.
{{Q1}}/{{T1}} + {{Q3}}/{{T2}} = {{A1}}</t>
  </si>
  <si>
    <t xml:space="preserve">Efetue a soma:
{{Q1}}/{{Q2}+{{Q3}}/{{Q4}}={{A1}}/{{A2}}</t>
  </si>
  <si>
    <t xml:space="preserve">T1 = {{Q1}}+{{Q2}}
T2 = {{Q3}}+{{Q4}}
T0=math.lcm({{T1}},{{T2}})
T3 = {{Q1}}*{{T0}}/{{T1}}+{{Q3}}*{{T0}}/{{T2}}
T4 = {{T3}}/math.gcd({{T0}};{{T3}})
T5 = {{T0}}/math.gcd({{T0}};{{T3}})
A1 = {{T4}}/{{T5}}</t>
  </si>
  <si>
    <t xml:space="preserve">{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</si>
  <si>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 xml:space="preserve">M5-NyO-53a</t>
  </si>
  <si>
    <t xml:space="preserve">Suma y resta frac. con distinto denominador (problemas prácticos)</t>
  </si>
  <si>
    <t xml:space="preserve">Miguel ha ahorrado este mes {{Q1}}/{{T1}} del dinero que cuesta un viaje. El mes pasado ahorró {{Q2}}/{{T2}} del precio del viaje. ¿Qué fracción del precio tiene acumulada hasta este momento? Escribe el resultado en forma de fracción irreducible.
Miguel tiene ahorrado {{A1}} del viaje.</t>
  </si>
  <si>
    <t xml:space="preserve">Esse mês Miguel conseguiu juntar {{Q1}}{{Q2}}/{{Q3}} da quantia que precisa para fazer uma viagem. Mês que vem ele desejar juntar mais {{Q4}}/{{Q5}}. Quanto terá juntado ao todo ao final do próximo mês?
Ele terá ao todo {{A1}}/{{A2}} da quantia que precisa.</t>
  </si>
  <si>
    <t xml:space="preserve">Q1= Mín: 1; Máx: 6; Step: 1
Q2= Mín: 1; Máx: 6; Step: 1</t>
  </si>
  <si>
    <t xml:space="preserve">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</si>
  <si>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</si>
  <si>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 xml:space="preserve">¿Qué pide el enunciado?
Calcular qué parte del viaje ha ahorrado Miguel.*
Calcular qué parte del viaje ahorró el mes pasado.
Calcular qué parte del viaje necesita ahorrar aún.
(Single choice)</t>
  </si>
  <si>
    <t xml:space="preserve">Para sumar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</si>
  <si>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{{A5}}
{{Q2}}/{{T2}} = {{A6}}
#Clozemath
T0 = math.lcm({{T1}}, {{T2}})
T4 = {{Q1}}*{{T0}}/{{T1}}
T5 = {{Q2}}*{{T0}}/{{T2}}
A5 = {{T4}}/{{T0}}
A6 = {{T5}}/{{T0}}</t>
  </si>
  <si>
    <t xml:space="preserve">Por último, suma las fracciones equivalentes. Escribe el resultado en forma de fracción irreducible.
{{Q1}}/{{T1}} + {{Q2}}/{{T2}} = {{T6}}/{{T0}} + {{T7}}/{{T0}} = {{A5}}
#Clozemath
T0 = math.lcm({{T1}}, {{T2}})
T1 = ({{Q1}}+{{Q2}})*2
T2 = ({{Q1}}+{{Q2}})*3
T3 = {{Q1}}*{{T0}}/{{T1}}+{{Q2}}*{{T0}}/{{T2}}
T4 = {{T3}}/math.gcd({{T0}};{{T3}})
T5 = {{T0}}/math.gcd({{T0}};{{T3}})
T6 = {{Q1}}*{{T0}}/{{T1}}
T7 = {{Q2}}*{{T0}}/{{T2}}
A7 = {{T4}}/{{T5}}</t>
  </si>
  <si>
    <t xml:space="preserve">{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</si>
  <si>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Daniel ha hecho {{Q1}}/{{T1}} de un viaje en tren, {{Q2}}/{{T2}} en autobús y el resto andando. ¿En qué fracción del viaje ha estado subida a un vehículo? Escribe el resultado en forma de fracción irreducible.
Durante {{A1}} del viaje estuvo subido a un tren o un autobús.</t>
  </si>
  <si>
    <t xml:space="preserve">Para visitar a mãe em outra cidade, Daniela faz {{Q1}}/{{Q2}} do percurso de trem e {{Q3}}/{{Q4}} de ônibus. Ao todo, quanto do percurso Daniela utiliza algum meio de transporte?
Ela utiliza meio de transporte em {{A1}}/{{A2}} do percurso.</t>
  </si>
  <si>
    <t xml:space="preserve">T1 = ({{Q1}}+{{Q2}})*3
T2 = ({{Q1}}+{{Q2}})*2
T0=math.lcm({{T1}},{{T2}})
T3 = {{Q1}}*{{T0}}/{{T1}}+{{Q2}}*{{T0}}/{{T2}}
T4 = {{T3}}/math.gcd({{T0}};{{T3}})
T5 = {{T0}}/math.gcd({{T0}};{{T3}})
A1 = {{T4}}/{{T5}}</t>
  </si>
  <si>
    <t xml:space="preserve">¿Qué fracción del recorrido hace Daniel en tren? ¿Y en autobús?
Daniel ha hecho en tren {{A1}} del viaje y en autobús, {{A2}}.
(Cloze math)
A1 = {{Q1}}/{{T1}}
A2 = {{Q2}}/{{T2}} </t>
  </si>
  <si>
    <t xml:space="preserve">¿Qué pide el enunciado?
Calcular qué fracción del viaje hizo Daniel subido a un vehículo.*
Calcular qué fracción del viaje hizo Daniel andando.
Calcular cuál es la distancia que ha recorrido Daniel.
(Single choice)</t>
  </si>
  <si>
    <t xml:space="preserve">Convierte ahora las fracciones en otras equivalentes cuyos denominadores sean {{T0}}.
{{Q1}}/{{T1}} = {{A3}}
{{Q2}}/{{T2}} = {{A4}}
#Clozemath
T0 = math.lcm({{T1}}, {{T2}})
T4 = {{Q1}}*{{T0}}/{{T1}}
T5 = {{Q2}}*{{T0}}/{{T2}}
A3 = {{T4}}/{{T0}}
A4 = {{T5}}/{{T0}}</t>
  </si>
  <si>
    <t xml:space="preserve">Por último, suma las fracciones equivalentes. Escribe el resultado en forma de fracción irreducible.
{{Q1}}/{{T1}} + {{Q2}}/{{T2}} = {{T6}}/{{T0}} + {{T7}}/{{T0}} = {{A5}}
#Clozemath
T0 = math.lcm({{T1}}, {{T2}})
T1 = ({{Q1}}+{{Q2}})*3
T2 = ({{Q1}}+{{Q2}})*2
T3 = {{Q1}}*{{T0}}/{{T1}}+{{Q2}}*{{T0}}/{{T2}}
T4 = {{T3}}/math.gcd({{T0}};{{T3}})
T5 = {{T0}}/math.gcd({{T0}};{{T3}})
T6 = {{Q1}}*{{T0}}/{{T1}}
T7 = {{Q2}}*{{T0}}/{{T2}}
A7 = {{T4}}/{{T5}}</t>
  </si>
  <si>
    <t xml:space="preserve">{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</si>
  <si>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Julia y Mónica tienen un álbum de pegatinas. Cada una ha puesto {{Q1}}/{{T1}} y {{Q2}}/{{T2}} de las pegatinas respectivamente. ¿Cuál es la fracción de pegatinas que tienen? Escribe el resultado en forma de fracción irreducible.
Han coleccionado {{A1}} de las pegatinas del álbum.</t>
  </si>
  <si>
    <t xml:space="preserve">Júlia, Mônica e Ricardo colecionam figurinhas. Júlia tem {{Q1}}{{Q2}}/{{Q3}} e Mônica tem {{Q4}}/{{Q5}} da quantidade de figuras que Ricardo tem. Quantas figurinhas Júlia e Mônica tem juntas em relação ao Ricardo?
Elas têm {{A1}}/{{A2}} da quantidade que Ricardo tem.</t>
  </si>
  <si>
    <t xml:space="preserve">T1 = ({{Q1}}+{{Q2}})*2
T2 = ({{Q1}}+{{Q2}})*4
T0=math.lcm({{T1}},{{T2}})
T3 = {{Q1}}*{{T0}}/{{T1}}+{{Q3}}*{{T0}}/{{T2}}
T4 = {{T3}}/math.gcd({{T0}};{{T3}})
T5 = {{T0}}/math.gcd({{T0}};{{T3}})
A1 = {{T4}}/{{T5}}</t>
  </si>
  <si>
    <t xml:space="preserve">¿Qué fracción de pegatinas ha puesto Julia en el álbum? ¿Y Mónica?
Julia ha puesto {{A1}} de las pegatinas y Mónica, {{A2}}.
(Cloze math)
A1 = {{Q1}}/{{T1}}
A2 = {{Q2}}/{{T2}} </t>
  </si>
  <si>
    <t xml:space="preserve">¿Qué pide el enunciado?
Calcular la fracción de pegatinas que tienen.*
Calcular la fracción de pegatinas que les falta.
Calcular el número de pegatinas que tienen.
(Single choice)</t>
  </si>
  <si>
    <t xml:space="preserve">Por último, suma las fracciones equivalentes. Escribe el resultado en forma de fracción irreducible.
{{Q1}}/{{T1}} + {{Q2}}/{{T2}} = {{T6}}/{{T0}} + {{T7}}/{{T0}} = {{A5}}
#Clozemath
T0 = math.lcm({{T1}}, {{T2}})
T1 = ({{Q1}}+{{Q2}})*2
T2 = ({{Q1}}+{{Q2}})*4
T3 = {{Q1}}*{{T0}}/{{T1}}+{{Q2}}*{{T0}}/{{T2}}
T4 = {{T3}}/math.gcd({{T0}};{{T3}})
T5 = {{T0}}/math.gcd({{T0}};{{T3}})
T6 = {{Q1}}*{{T0}}/{{T1}}
T7 = {{Q2}}*{{T0}}/{{T2}}
A7 = {{T4}}/{{T5}}</t>
  </si>
  <si>
    <t xml:space="preserve">{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</si>
  <si>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</si>
  <si>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 xml:space="preserve">Para encher um aquário, Mariana usou inicialmente {{Q1}}{{Q2}}/{{Q3}} de uma garrafa de água, depois usou mais {{Q4}}/{{Q5}}. Quanto ao todo Mariana usou da garrafa para encher o aquário??  
Ela usou {{A1}}/{{A2}} da garrafa.</t>
  </si>
  <si>
    <t xml:space="preserve">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</si>
  <si>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</si>
  <si>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 xml:space="preserve">¿Qué pide el enunciado?
Calcular la fracción de la botella que ha necesitado Mariana.*
Calcular la fracción de la botella que no ha usado Mariana.
Calcular el volumen de la botella.
(Single choice)</t>
  </si>
  <si>
    <t xml:space="preserve">Por último, suma las fracciones equivalentes. Escribe el resultado en forma de fracción irreducible.
{{Q1}}/{{T1}} + {{Q2}}/{{T2}} = {{T6}}/{{T0}} + {{T7}}/{{T0}} = {{A5}}
#Clozemath
T0 = math.lcm({{T1}}, {{T2}})
T1 = ({{Q1}}+{{Q2}})*4
T2 = ({{Q1}}+{{Q2}})*2
T3 = {{Q1}}*{{T0}}/{{T1}}+{{Q2}}*{{T0}}/{{T2}}
T4 = {{T3}}/math.gcd({{T0}};{{T3}})
T5 = {{T0}}/math.gcd({{T0}};{{T3}})
T6 = {{Q1}}*{{T0}}/{{T1}}
T7 = {{Q2}}*{{T0}}/{{T2}}
A7 = {{T4}}/{{T5}}</t>
  </si>
  <si>
    <t xml:space="preserve">{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</si>
  <si>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Joana se ha comido por la mañana {{Q1}}/{{T1}} de una empanada de atún y, por la tarde, {{Q2}}{{T2}}. ¿Qué fracción de la empanada ha comido Joana durante el día? Escribe el resultado en forma de fracción irreducible.
Ha comido {{A1}} de la empanada.</t>
  </si>
  <si>
    <t xml:space="preserve">Joana corre pela manhã {{Q1}}{{Q2}}/{{Q3}} km e pela tarde corre mais {{Q4}}{{Q5}} km. Quanto ela corre ao todo em um dia?
Ela corre {{A1}}/{{A2}} em um dia.</t>
  </si>
  <si>
    <t xml:space="preserve">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</si>
  <si>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</si>
  <si>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 xml:space="preserve">¿Qué pide el enunciado?
Calcular la fracción de la empanada que ha comido Joana.*
Calcular la fracción de la empanada que queda por comer.
Calcular la fracción del peso de la empanada.
(Single choice)</t>
  </si>
  <si>
    <t xml:space="preserve">Por último, suma las fracciones equivalentes. Escribe el resultado en forma de fracción irreducible.
{{Q1}}/{{T1}} + {{Q2}}/{{T2}} = {{T6}}/{{T0}} + {{T7}}/{{T0}} = {{A5}}
#Clozemath
T0 = math.lcm({{T1}}, {{T2}})
T1 = ({{Q1}}+{{Q2}})*3
T2 = ({{Q1}}+{{Q2}})*4
T3 = {{Q1}}*{{T0}}/{{T1}}+{{Q2}}*{{T0}}/{{T2}}
T4 = {{T3}}/math.gcd({{T0}};{{T3}})
T5 = {{T0}}/math.gcd({{T0}};{{T3}})
T6 = {{Q1}}*{{T0}}/{{T1}}
T7 = {{Q2}}*{{T0}}/{{T2}}
A7 = {{T4}}/{{T5}}</t>
  </si>
  <si>
    <t xml:space="preserve">{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</si>
  <si>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</si>
  <si>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 xml:space="preserve">Pâmela ganhou uma caixa de doces. {{Q1}}/{{Q2}} dos doces eram de {{Q5}} e {{Q3}}/{{Q4}} eram de {{Q6}}. Quantos doces de {{Q5}} tem a mais que de {{Q6}}?
Tem {{A1}}/{{A2}} a mais?</t>
  </si>
  <si>
    <t xml:space="preserve">Q1: Mín: 4; Máx: 6; Step: 1
Q2: Mín: 1; Máx: 3; Step: 1
Q3: Mín: 4; Máx: 6; Step: 1
Q4: Mín: 5; Máx: 7; Step: 1</t>
  </si>
  <si>
    <t xml:space="preserve">T1 = {{Q1}}+{{Q2}}
T2 = {{Q3}}+{{Q4}}
T3 = math.lcm({{T1}}, {{T2}})
T4 = {{Q1}}*{{T3}}/{{T1}}-{{Q3}}*{{T3}}/{{T2}}
T5 = {{T4}}/math.gcd({{T3}}, {{T4}})
T6 = {{T3}}/math.gcd({{T3}}, {{T4}})
A1 = {{T5}}/{{T6}}</t>
  </si>
  <si>
    <t xml:space="preserve">¿Cuáles son las fracciones de bombones?
{{A1}} de los bombones son cuadrados y {{A2}} son cuadrados y sin relleno.
(Cloze math)
A1 = {{Q1}}/{{T1}}
A2 = {{Q3}}/{{T2}} </t>
  </si>
  <si>
    <t xml:space="preserve">¿Qué pide el enunciado?
Calcular cuántos bombones son cuadrados y tienen relleno.*
Calcular cuántos bombones son cuadrados.
Calcular cuántos bombones son cuadrados y sin relleno.
(Single choice)</t>
  </si>
  <si>
    <t xml:space="preserve">Para restar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</si>
  <si>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{{A3}}
{{Q3}}/{{T2}} = {{A4}}
#Clozemath
T0 = math.lcm({{T1}}, {{T2}})
T4 = {{Q1}}*{{T0}}/{{T1}}
T5 = {{Q3}}*{{T0}}/{{T2}}
A3 = {{T4}}/{{T0}}
A4 = {{T5}}/{{T0}}</t>
  </si>
  <si>
    <t xml:space="preserve">Por último, resta las fracciones equivalentes. Escribe el resultado en forma de fracción irreducible.
{{Q1}}/{{T1}} − {{Q3}}/{{T2}} = {{T7}}/{{T0}} − {{T8}}/{{T0}} = {{A5}}
#Clozemath
T0 = math.lcm({{T1}}, {{T2}})
T1 = {{Q1}}+{{Q2}}
T2 = {{Q3}}+{{Q4}}
T4 = {{Q1}}*{{T0}}/{{T1}}-{{Q3}}*{{T0}}/{{T2}}
T5 = {{T4}}/math.gcd({{T0}}, {{T4}})
T6 = {{T0}}/math.gcd({{T0}}, {{T4}})
T7 = {{Q1}}*{{T0}}/{{T1}}
T8 = {{Q3}}*{{T0}}/{{T2}}
A7 = {{T5}}/{{T6}}</t>
  </si>
  <si>
    <t xml:space="preserve">{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</si>
  <si>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En un colegio, {{Q1}}/{{T1}} de los alumnos son {{Q5}} y {{Q3}}/{{T2}} son {{Q5}} con ojos marrones. Si en el colegio solo hay {{Q5}} con ojos azules o marrones, ¿cuántos alumnos son {{Q5}} con ojos azules?
{{A1}} de los alumnos son {{Q5}} con los ojos azules.</t>
  </si>
  <si>
    <t xml:space="preserve">Em um colégio {{Q1}}/{{Q2}} dos alunos tem olhos castanhos e {{Q3}}/{{Q4}} tem olhos azuis. Quantos alunos de olhos castanhos há a mais que alunos de olhos azuis?
Há {{A1}}/{{A2}} alunos de olhos castanhos a mais.</t>
  </si>
  <si>
    <t xml:space="preserve">Q1: Mín: 4; Máx: 6; Step: 1
Q2: Mín: 1; Máx: 3; Step: 1
Q3: Mín: 4; Máx: 6; Step: 1
Q4: Mín: 5; Máx: 7; Step: 1
Q5: ["niños", "niñas"]</t>
  </si>
  <si>
    <t xml:space="preserve">¿Cuáles son las fracciones de alumnos?
{{A1}} de los alumnos son {{Q5}} y {{A2}} son {{Q5}} y tienen los ojos marrones.
(Cloze math)
A1 = {{Q1}}/{{T1}}
A2 = {{Q3}}/{{T2}} </t>
  </si>
  <si>
    <t xml:space="preserve">¿Qué pide el enunciado?
Calcular cuántos alumnos son {{Q5}} y tienen los ojos azules.*
Calcular cuántos alumnos son {{Q5}} y tienen los ojos marrones.
Calcular cuántos alumnos tienen los ojos azules.
(Single choice)</t>
  </si>
  <si>
    <t xml:space="preserve">Por último, resta las fracciones equivalentes. Escribe el resultado en forma de fracción irreducible.
{{Q1}}/{{T1}} − {{Q3}}/{{T2}} = {{T7}}/{{T0}} − {{T8}}/{{T0}} = {{A5}}
#Clozemath
T0 = math.lcm({{T1}}, {{T2}})
T1 = {{Q1}}+{{Q2}}
T2 = {{Q1}}+{{Q2}}
T4 = {{Q1}}*{{T0}}/{{T1}}-{{Q3}}*{{T0}}/{{T2}}
T5 = {{T4}}/math.gcd({{T0}}, {{T4}})
T6 = {{T0}}/math.gcd({{T0}}, {{T4}})
T7 = {{Q1}}*{{T0}}/{{T1}}
T8 = {{Q2}}*{{T0}}/{{T2}}
A7 = {{T5}}/{{T6}}</t>
  </si>
  <si>
    <t xml:space="preserve">{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</si>
  <si>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</si>
  <si>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 xml:space="preserve">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</si>
  <si>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</si>
  <si>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 xml:space="preserve">¿Qué pide el enunciado?
Calcular cuántos dibujos son paisajes y están en buen estado.*
Calcular cuántos dibujos son paisajes y están deteriorados.
Calcular cuántos dibujos son de animales.
(Single choice)</t>
  </si>
  <si>
    <t xml:space="preserve">{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</si>
  <si>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</si>
  <si>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 xml:space="preserve">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</si>
  <si>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</si>
  <si>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 xml:space="preserve">¿Qué pide el enunciado?
Calcular cuántos partidos fueron de voleibol y no jugó Javier.*
Calcular en cuántos partidos no jugó Javier.
Calcular cuántos partidos fueron de voleibol.
(Single choice)</t>
  </si>
  <si>
    <t xml:space="preserve">{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</si>
  <si>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En el cultivo de Clemente solo hay naranjos y limoneros. Si {{Q1}}/{T1}} de los árboles son naranjos y {{Q3}}/{{T2}} son naranjos con fruto, ¿cuántos naranjos no lo tienen?
{{A1}} de los árboles son naranjos sin fruto.</t>
  </si>
  <si>
    <t xml:space="preserve">No pomar de Cleide, {{Q1}}/{{Q2}} das árvores são laranjeiras e {{Q3}}/{{Q4}} são morangueiras. Quantas laranjeiras tem a mais que morangueiros?
Tem {{A1}}/{{A2}} laranjeiras a mais.</t>
  </si>
  <si>
    <t xml:space="preserve">¿Cuáles son las fracciones de árboles?
{{A1}} de los árboles son naranjos y {{A2}} tienen fruto.
(Cloze math)
A1 = {{Q1}}/{{T1}}
A2 = {{Q3}}/{{T2}} </t>
  </si>
  <si>
    <t xml:space="preserve">¿Qué pide el enunciado?
Calcular cuántos árboles son naranjos sin fruto.*
Calcular cuántos árboles son limoneros con fruto.
Calcular cuántos árboles son naranjos.
(Single choice)</t>
  </si>
  <si>
    <t xml:space="preserve">{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</si>
  <si>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M5-NyO-35b</t>
  </si>
  <si>
    <t xml:space="preserve">Resta de frac. con distinto denominador y de números mixtos (num. y den. de 1 o 2 cifras)</t>
  </si>
  <si>
    <t xml:space="preserve">Escoge el resultado de esta resta.
{{Q5}} {{Q1}}/{{T1}} − {{Q3}}/{{T2}} = ...
A1*
A2
A3
Se ven 3</t>
  </si>
  <si>
    <t xml:space="preserve">Escolha a opção correta:
{{Q1}}{{Q2}}/{{Q3}} – {{Q4}}/{{Q5}}={{A1 A2* A3}}/{{A4 A5 A6*}}</t>
  </si>
  <si>
    <t xml:space="preserve">Q1: Mín: 4; Máx: 6; Step: 1
Q2: Mín: 1; Máx: 3; Step: 1
Q3: Mín: 4; Máx: 6; Step: 1
Q4: Mín: 5; Máx: 7; Step: 1
Q5: Mín: 1; Máx: 3; Step: 1</t>
  </si>
  <si>
    <t xml:space="preserve">T1 = {{Q1}}+{{Q2}}
T2 = {{Q3}}+{{Q4}}
T3 = math.lcm({{T1}}, {{T2}})
T4 = {{Q5}}*{{T3}}+{{Q1}}*{{T3}}/{{T1}}-{{Q3}}*{{T3}}/{{T2}}
T5 = {{T4}}/math.gcd({{T3}}, {{T4}})
T6 = {{T3}}/math.gcd({{T3}}, {{T4}})
T7 = {{T5}}+1
T8 = {{T5}}+2
T9 = {{T6}}-1
T10 = {{T6}}+1
A1 = {{T5}}/{{T6}}
A2 = {{T7}}/{{T6}}
A3 = {{T8}}/{{T6}}
A4 = {{T5}}/{{T9}}
A5 = {{T5}}/{{T10}}</t>
  </si>
  <si>
    <t xml:space="preserve">&lt;p&gt;Antes de restar, reduce las fracciones a común denominador:&lt;/p&gt;&lt;p&gt;{{Q5}} {{Q1}}/{{T1}} − {{Q3}}/{{T2}} = {{T11}}/{{T3}} + {{T12}}/{{T3}} − {{T13}}/{{T3}} = {{A1}}&lt;/p&gt;</t>
  </si>
  <si>
    <t xml:space="preserve">T11 = {{Q5}}*{{T3}}
T12 = {{Q1}}*{{T3}}/{{T1}}
T13 = {{Q3}}*{{T3}}/{{T2}}</t>
  </si>
  <si>
    <t xml:space="preserve">{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</si>
  <si>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xml:space="preserve">Escoge el resultado de esta resta.
{{Q1}}/{{T1}} − {{Q3}}/{{T2}} = ...
A1*
A2
A3</t>
  </si>
  <si>
    <t xml:space="preserve">Escolha a opção correta:
{{Q1}}/{{Q2}} – {{Q3}}/{{Q4}}={{A1 A2 A3*}}/{{A4* A5 A6}}</t>
  </si>
  <si>
    <t xml:space="preserve">T1 = {{Q1}}+{{Q2}}
T2 = {{Q3}}+{{Q4}}
T3 = math.lcm({{T1}}, {{T2}})
T4 = {{Q1}}*{{T3}}/{{T1}}-{{Q3}}*{{T3}}/{{T2}}
T5 = {{T4}}/math.gcd({{T3}}, {{T4}})
T6 = {{T3}}/math.gcd({{T3}}, {{T4}})
T7 = {{T5}}+1
T8 = {{T5}}+2
T9 = {{T6}}-1
T10 = {{T6}}+1
A1 = {{T5}}/{{T6}}
A2 = {{T7}}/{{T6}}
A3 = {{T8}}/{{T6}}
A4 = {{T5}}/{{T9}}
A5 = {{T5}}/{{T10}}</t>
  </si>
  <si>
    <t xml:space="preserve">&lt;p&gt;Antes de restar, reduce las fracciones a común denominador:&lt;/p&gt;&lt;p&gt;{{Q1}}/{{T1}} − {{Q3}}/{{T2}} = {{T10}}/{{T3}} − {{T11}}/{{T3}} = {{A1}}&lt;/p&gt;</t>
  </si>
  <si>
    <t xml:space="preserve">T11 = {{Q1}}*{{T3}}/{{T1}}
T12 = {{Q3}}*{{T3}}/{{T2}}</t>
  </si>
  <si>
    <t xml:space="preserve">{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</si>
  <si>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xml:space="preserve">Escribe el resultado de esta resta en forma de fracción irreducible.
{{Q5}} {{Q1}}/{{T1}} − {{Q3}}/{{T2}} = {{A1}}</t>
  </si>
  <si>
    <t xml:space="preserve">Calcule:
{{Q1}}{{Q2}}/{{Q3}} – {{Q4}}/{{Q5}}={{A1}}/{{A2}}</t>
  </si>
  <si>
    <t xml:space="preserve">T1 = {{Q1}}+{{Q2}}
T2 = {{Q3}}+{{Q4}}
T3 = math.lcm({{T1}}, {{T2}})
T4 = {{Q5}}*{{T3}}+{{Q1}}*{{T3}}/{{T1}}-{{Q3}}*{{T3}}/{{T2}}
T5 = {{T4}}/math.gcd({{T3}}, {{T4}})
T6 = {{T3}}/math.gcd({{T3}}, {{T4}})
A1 = {{T5}}/{{T6}}</t>
  </si>
  <si>
    <t xml:space="preserve">T11 = {{Q5}}*{{T3}}
T12 = {{Q1}}*{{T3}}/{{T1}}
T13 = {{Q3}}*{{T3}}/{{T2}}
T14 = {{{T5}}}/{{{T6}}}</t>
  </si>
  <si>
    <t xml:space="preserve">{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</si>
  <si>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xml:space="preserve">Escribe el resultado de esta resta en forma de fracción irreducible.
{{Q1}}/{{T1}} − {{Q3}}/{{T2}} = {{A1}}</t>
  </si>
  <si>
    <t xml:space="preserve">Calcule:
{{Q1}}/{{Q2}} – {{Q3}}/{{Q4}}={{A1}}/{{A2}}</t>
  </si>
  <si>
    <t xml:space="preserve">&lt;p&gt;Antes de restar, reduce las fracciones a común denominador:&lt;/p&gt;
&lt;p&gt;{{Q1}}/{{T1}} − {{Q3}}/{{T2}} = {{T11}}/{{T3}} − {{T12}}/{{T3}} = {{T14}}&lt;/p&gt;</t>
  </si>
  <si>
    <t xml:space="preserve">T11 = {{Q1}}*{{T3}}/{{T1}}
T12 = {{Q3}}*{{T3}}/{{T2}}
T14 = {{{T5}}}/{{{T6}}}</t>
  </si>
  <si>
    <t xml:space="preserve">{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</si>
  <si>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xml:space="preserve">M5-NyO-36a</t>
  </si>
  <si>
    <t xml:space="preserve">Multiplicación de fracciones (num. y den. de 1 o 2 cifras)</t>
  </si>
  <si>
    <t xml:space="preserve">Escoge el resultado correcto de la siguiente multiplicación. El resultado está escrito en forma de fracción irreducible.
{{Q1}}/{{T10}} × {{Q3}}/{{T11}} = ...
{{A1}} | {{A2}} | {{A3}} | {{A4}}*</t>
  </si>
  <si>
    <t xml:space="preserve">Indica el resultado correcto de {{Q1}}/{{Q2}} × {{Q3}}/{{Q4}}.
{{A1}} | {{A2}} | {{A3}} | {{A4}} *</t>
  </si>
  <si>
    <t xml:space="preserve">Q1-Q4: Mín 1;Máx 8; Step: 1</t>
  </si>
  <si>
    <t xml:space="preserve">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</si>
  <si>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 xml:space="preserve">Multiplica los numeradores por los numeradores y los denominadores por los denominadores.</t>
  </si>
  <si>
    <t xml:space="preserve">&lt;p&gt;Se multiplican los numeradores por los numeradores y los denominadores por los denominadores. Después, se transforma el resultado en una fracción irreducible cuando sea necesario:&lt;/p&gt;&lt;p&gt;{{Q1}}/{{T10}} × {{Q3}}/{{T11}} = ({{Q1}} × {{Q3}})/({{T10}} × {{T11}}) = {{A4}}&lt;/p&gt;
(Sin TE individual)</t>
  </si>
  <si>
    <t xml:space="preserve">{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</si>
  <si>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 xml:space="preserve">Calcula la siguiente multiplicación. Expresa el resultado en forma de fracción irreducible.
{{Q1}}/{{T1}} × {{Q3}}/{{T2}} = {{A1}}</t>
  </si>
  <si>
    <t xml:space="preserve">T1 = {{Q1}}+{{Q2}}
T2 = {{Q3}}+{{Q4}}
T3 = ({{Q1}}*{{Q3}})/math.gcd(({{Q1}}*{{Q3}}), ({{T1}}*{{T2}})) 
T4 = ({{T1}}*{{T2}})/math.gcd(({{Q1}}*{{Q3}}), ({{T1}}*{{T2}}))
A1 = \\frac{{{T3}}}{{{T4}}}</t>
  </si>
  <si>
    <t xml:space="preserve">&lt;p&gt;Se multiplican los numeradores por los numeradores y los denominadores por los denominadores. Después, se transforma el resultado en una fracción irreducible cuando sea necesario:&lt;/p&gt;&lt;p&gt;{{Q1}}/{{T1}} × {{Q3}}/{{T2}} = ({{Q1}} × {{Q3}})/({{T1}} × {{T2}}) = {{A1}}&lt;/p&gt;
(Sin TE individual)</t>
  </si>
  <si>
    <t xml:space="preserve">{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</si>
  <si>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M5-NyO-56a</t>
  </si>
  <si>
    <t xml:space="preserve">Multiplicación de fracciones (num. y den. de 1 o 2 cifras) o multiplicación de una fracción y un número (num. y den. de 1 o 2 cifras; núm. de 3 cifras)</t>
  </si>
  <si>
    <t xml:space="preserve">En una fiesta solo queda {{Q1}}/{{T1}} del pastel de cumpleaños. Si Andrés ha comido {{Q3}}/{{T2}} de ese restante, ¿qué fracción del total ha comido?
La fracción es {{A1}}.</t>
  </si>
  <si>
    <t xml:space="preserve">En una fiesta se comparte un pastel y al final solo quedan {{Q1}}/{{Q2}} del mismo. Si Andrés se come {{Q3}}/{{Q4}} de lo que queda. ¿Qué fracción del total se comio?
Se comió {{A1}}.</t>
  </si>
  <si>
    <t xml:space="preserve">&lt;p&gt;Se multiplican los numeradores por los numeradores y los denominadores por los denominadores. Después, se transforma el resultado en una fracción irreducible cuando sea necesario:&lt;/p&gt;&lt;p&gt;{{Q1}}/{{T1}} × {{Q3}}/{{T2}} = ({{Q1}} × {{Q3}})/({{T1}} × {{T2}}) = {{A1}}&lt;/p&gt;</t>
  </si>
  <si>
    <t xml:space="preserve">{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</si>
  <si>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Se quiere empapelar {{Q1}}/{{T1}} de las paredes de un edificio. Si ya se ha cubierto con papel pintado {{Q3}}/{{T2}} de la superficie que se iba a empapelar, ¿qué fracción de las paredes se ha empapelado?
Se ha empapelado {{A1}} de las paredes.</t>
  </si>
  <si>
    <t xml:space="preserve">Se necesitan {{Q1}}/{{Q2}} litros de pintura para pintar un metro de pared, si queremos pintar {{Q2}}/{{Q4}} de metro de pared. ¿Cuánta pintura se necesita?
Se necesita {{A1}}.</t>
  </si>
  <si>
    <t xml:space="preserve">{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</si>
  <si>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Maria leyó {{Q1}}/{{T1}} de las páginas de un libro durante las vacaciones. De esas páginas, {{Q3}}/{{T2}} corresponden al primer capítulo. ¿Qué fracción del libro corresponde al primer capítulo?
La fracción es {{A1}}.</t>
  </si>
  <si>
    <t xml:space="preserve">Maria leyó {{Q1}}/{{Q2}} páginas de un libro durante durante el aislamiento, {{Q3}}/{{Q4}} de esas páginas corresponden al primer capítulo. ¿Que fraccion del libro corresponde el primer capítulo?
El primer capítulo corresponde a {{A1}}.</t>
  </si>
  <si>
    <t xml:space="preserve">{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</si>
  <si>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Para una receta de galletas se necesitan {{Q1}}/{{T1}} de una taza con coco. Si se quiere preparar solo {{Q3}}/{{T2}} de esta receta, ¿cuánto coco hay que utilizar?
Se necesitan {{A1}} de una taza con coco.</t>
  </si>
  <si>
    <t xml:space="preserve">Una receta de galletitas de coco requieren {{Q1}}/{{Q2}} de taza de coco. Se quiere preparar {{Q3}}/{{Q4}} de la receta. ¿Cuanto coco necesita?
Necesita {{A1}} de taza de coco</t>
  </si>
  <si>
    <t xml:space="preserve">{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</si>
  <si>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</si>
  <si>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 xml:space="preserve">Durante una campaña solidaria se recaudó {{Q1}}/{{Q2}} del objetivo, {{Q3}}/{{Q4}} corresponde a una donación de una empresa textil. ¿Que fraccion de lo recaudado donó la empresa textil?
Donó {{A1}}.</t>
  </si>
  <si>
    <t xml:space="preserve">{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</si>
  <si>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Se han pavimentado {{Q1}}/{{T1}} de una carretera de {{T2}} km. Calcula los kilómetros de calzada pavimentada.
Se han pavimentado {{A1}} km.</t>
  </si>
  <si>
    <t xml:space="preserve">Q1: Mín 2;Máx 10; Step: 1 
Q2: Mín 1;Máx 10; Step: 1 
Q3: Mín 10;Máx 99; Step: 1 </t>
  </si>
  <si>
    <t xml:space="preserve">Divide el número entre el denominador y multiplica el resultado por el numerador.</t>
  </si>
  <si>
    <t xml:space="preserve">&lt;p&gt;Para obtener los kilómetros asfaltados, divide el número entre el denominador y multiplica el resultado por el numerador:&lt;/p&gt;&lt;p&gt;{{Q1}}/{{T1}} × {{T2}} = ({{T2}} : {{T1}}) × {{Q1}} = {{A1}}&lt;/p&gt;</t>
  </si>
  <si>
    <t xml:space="preserve">{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</si>
  <si>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Se han comprado {{Q1}}/{{T1}} de las entradas para una sala de cine. Si la capacidad de esta es de {{T2}} butacas, ¿cuántas entradas se han vendido?
Se han vendido {{A1}} butacas.</t>
  </si>
  <si>
    <t xml:space="preserve">Para el estreno de una película se vendieron {{Q1}}/{{Q2}} entradas, si la capacidad de la sala es de {{Q3}} personas. ¿Cuántas personas asistieron al estreno?
Asistieron {{A1}} personas.</t>
  </si>
  <si>
    <t xml:space="preserve">Q1: Mín 2;Máx 10; Step: 1 
Q2: Mín 1;Máx 10; Step: 1 
Q3: Mín 10;Máx 30; Step: 1 </t>
  </si>
  <si>
    <t xml:space="preserve">&lt;p&gt;Para obtener el número de butacas, divide el número entre el denominador y multiplica el resultado por el numerador:&lt;/p&gt;&lt;p&gt;{{Q1}}/{{T1}} × {{T2}} = ({{T2}} : {{T1}}) × {{Q1}} = {{A1}}&lt;/p&gt;</t>
  </si>
  <si>
    <t xml:space="preserve">{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</si>
  <si>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 xml:space="preserve">Ángela tiene {{T2}} seguidores, de los cuales {{Q1}}/{{T1}} son menores de {{Q4}} años. ¿Cuántos seguidores están por debajo de esta edad?
Los seguidores con menos de {{Q4}} años son {{A1}}.</t>
  </si>
  <si>
    <t xml:space="preserve">Angela tiene {{Q3}} seguidores, de los cuales {{Q1}}/{{Q2}} son menores de {{Q4}} años. ¿Cuantos seguidores menores de {{Q4}} tiene?
Tiene {{A1}}.</t>
  </si>
  <si>
    <t xml:space="preserve">Q1: Mín 2;Máx 10; Step: 1 
Q2: Mín 1;Máx 10; Step: 1 
Q3: Mín 10;Máx 99; Step: 1 
Q4: Mín 20;Máx 55; Step: 1</t>
  </si>
  <si>
    <t xml:space="preserve">&lt;p&gt;Para obtener el número de seguidores, divide el número entre el denominador y multiplica el resultado por el numerador:&lt;/p&gt;&lt;p&gt;{{Q1}}/{{T1}} × {{T2}} = ({{T2}} : {{T1}}) × {{Q1}} = {{A1}}&lt;/p&gt;</t>
  </si>
  <si>
    <t xml:space="preserve">{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</si>
  <si>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 xml:space="preserve">En un acuario hay {{T2}} peces, de los cuales {{Q1}}/{T1}} fueron criados en cautividad. ¿De cuántos peces se trata?
{{A1}} peces nacieron en cautividad.</t>
  </si>
  <si>
    <t xml:space="preserve">En un acuario hay {{Q3}} peces, de los cuales {{Q1}}/{Q2}} criados en cautiverio. ¿Cuantos peces fueron criados en cautiverio?
Fueron criados en cautiverio {{A1}} peces.</t>
  </si>
  <si>
    <t xml:space="preserve">&lt;p&gt;Para obtener el número de peces, divide el número entre el denominador y multiplica el resultado por el numerador:&lt;/p&gt;&lt;p&gt;{{Q1}}/{{T1}} × {{T3}} = ({{T3}} : {{T1}}) × {{Q1}} = {{A1}}&lt;/p&gt;</t>
  </si>
  <si>
    <t xml:space="preserve">{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</si>
  <si>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La agencia estatal de meteorología ha estado recopilando información durante {{T2}} días. Los resultados han señalado que en {{Q1}}/{{T1}} de las jornadas hizo sol. ¿Cuántos días fueron soleados?
Ha habido {{A1}} días de sol.</t>
  </si>
  <si>
    <t xml:space="preserve">&lt;p&gt;Para obtener el número de días de sol, divide el número entre el denominador y multiplica el resultado por el numerador:&lt;/p&gt;&lt;p&gt;{{Q1}}/{{T1}} × {{T3}} = ({{T3}} : {{T1}}) × {{Q1}} = {{A1}}&lt;/p&gt;</t>
  </si>
  <si>
    <t xml:space="preserve">{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</si>
  <si>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M5-NyO-36b</t>
  </si>
  <si>
    <t xml:space="preserve">Multiplicación de una fracción y un número (num. y den. de 1 o 2 cifras; núm. de 3 cifras)</t>
  </si>
  <si>
    <t xml:space="preserve">Selecciona la multiplicación con el resultado correcto.
{{Q1}}/{{T1}} × {{T5}} = {{T9}}*
{{Q3}}/{{T2}} × {{T6}} = {{T10}}
{{Q5}}/{{T3}} × {{T7}} = {{T11}}
{{Q7}}/{{T4}} × {{T8}} = {{T12}}
Se ven solo 3</t>
  </si>
  <si>
    <t xml:space="preserve">Q1-Q8: Mín 1;Máx 8; Step: 1
Q9-Q12: Mín 10;Máx 99; Step: 1
Q13-Q15: Mín = 1; Máx = 10; Step = 1</t>
  </si>
  <si>
    <t xml:space="preserve">T1 = {{Q1}}+{{Q2}}
T2 = {{Q3}}+{{Q4}}
T3 = {{Q5}}+{{Q6}}
T4 = {{Q7}}+{{Q8}}
T5 = ({{Q1}}+{{Q2}})*{{Q9}}
T6 = ({{Q3}}+{{Q4}})*{{Q10}}
T7 = ({{Q5}}+{{Q6}})*{{Q11}}
T8 = ({{Q7}}+{{Q8}})*{{Q12}}
T9 = {{Q1}}*{{Q9}}
T10 = {{Q3}}*{{Q10}}+{{Q13}}
T11 = {{Q5}}*{{Q11}}+{{Q14}}
T12 = {{Q7}}*{{Q12}}-{{Q15}}</t>
  </si>
  <si>
    <t xml:space="preserve">&lt;p&gt;Para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</si>
  <si>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 xml:space="preserve">T13 = {{Q3}}*{{Q10}}
T14 = {{Q5}}*{{Q11}}
T15 = {{Q7}}*{{Q12}}</t>
  </si>
  <si>
    <t xml:space="preserve">{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</si>
  <si>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xml:space="preserve">Escribe el resultado de la siguiente multiplicación.
{{Q1}}/{{T1}} × {{T2}} = {{A1}}</t>
  </si>
  <si>
    <t xml:space="preserve">Q1: Mín 1;Máx 10; Step: 1 
Q2: Mín 1;Máx 10; Step: 1 
Q3: Mín 10;Máx 99; Step: 1 </t>
  </si>
  <si>
    <t xml:space="preserve">&lt;p&gt;Divide el número entre el denominador y, después, multiplica el resultado por el numerador:&lt;/p&gt;&lt;p&gt;{{Q1}}/{{T1}} × {{T2}} = ({{T2}} : {{T1}}) × {{Q1}} = {{A1}}&lt;/p&gt;</t>
  </si>
  <si>
    <t xml:space="preserve">{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</si>
  <si>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M5-NyO-36c</t>
  </si>
  <si>
    <t xml:space="preserve">Calcula el área de un rectángulo con longitudes fraccionarias en los lados</t>
  </si>
  <si>
    <t xml:space="preserve">Selecciona cuál es el área de un rectángulo de base {{Q1}}/{{T1}} m y altura {{Q3}}/{{T2}} m.
{{A1}} m&lt;sup&gt;2&lt;/sup&gt;*
{{A2}} m&lt;sup&gt;2&lt;/sup&gt;
{{A3}} m&lt;sup&gt;2&lt;/sup&gt;</t>
  </si>
  <si>
    <t xml:space="preserve">Q1-Q4: Mín 1;Máx 6; Step: 1</t>
  </si>
  <si>
    <t xml:space="preserve">T1 = {{Q1}}+{{Q2}}
T2 = {{Q3}}+{{Q4}}
T3 = {{Q1}}*{{Q3}}/math.gcd({{Q1}}*{{Q3}}, {{T1}}*{{T2}})
T4 = {{T1}}*{{T2}}/math.gcd({{Q1}}*{{Q3}}, {{T1}}*{{T2}})
T5 = {{Q1}}*{{Q3}}/math.gcd({{Q1}}*{{Q3}}, {{T1}}*({{T2}}+1))
T6 = {{T1}}*({{T2}}+1)/math.gcd({{Q1}}*{{Q3}}, {{T1}}*({{T2}}+1))
T7 = {{Q1}}*({{Q3}}+1)/math.gcd({{Q1}}*({{Q3}}+1), {{T1}}*{{T2}})
T8 = {{T1}}*{{T2}}/math.gcd({{Q1}}*({{Q3}}+1), {{T1}}*{{T2}})
A1 = \\frac{{{T3}}}{{{T4}}}
A2 = \\frac{{{T5}}}{{{T6}}}
A3 = \\frac{{{T7}}}{{{T8}}}</t>
  </si>
  <si>
    <t xml:space="preserve">Área de un rectángulo = base × altura</t>
  </si>
  <si>
    <t xml:space="preserve">&lt;p&gt;Para calcular el área del rectángulo, multiplica la base por la altura.&lt;/p&gt;&lt;p&gt;Área del rectángulo = base × altura = {{Q1}}/{{T1}} m × {{Q3}}/{{T2}} m = {{A1}} m&lt;sup&gt;2&lt;/sup&gt;&lt;/p&gt;
(Sin Te particular)</t>
  </si>
  <si>
    <t xml:space="preserve">{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</si>
  <si>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 xml:space="preserve">Calcula el área de un rectángulo cuyos lados miden {{Q1}}/{{T1}} m y {{Q3}}/{{T2}} m. Escribe el resultado en forma de fracción irreducible.
El área del rectángulo mide {{A1}} m&lt;sup&gt;2&lt;/sup&gt;.</t>
  </si>
  <si>
    <t xml:space="preserve">T1 = {{Q1}}+{{Q2}}
T2 = {{Q3}}+{{Q4}}
T3 = {{Q1}}*{{Q3}}/math.gcd({{Q1}}*{{Q3}}, {{T1}}*{{T2}})
T4 = {{T1}}*{{T2}}/math.gcd({{Q1}}*{{Q3}}, {{T1}}*{{T2}})
A1 = \\frac{{{T3}}}{{{T4}}}</t>
  </si>
  <si>
    <t xml:space="preserve">{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</si>
  <si>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 xml:space="preserve">Los lados de la toalla rectangular de Gerardo miden {{T1}}/{{Q2}} m y {{T2}}/{{Q4}} m. ¿Cuál es el área de la toalla?
El área de la toalla mide {{A1}} m&lt;sup&gt;2&lt;/sup&gt;.</t>
  </si>
  <si>
    <t xml:space="preserve">Q1: Mín 1;Máx 5; Step: 2 
Q2: Mín 2;Máx 6; Step: 2
Q3: Mín 1;Máx 5; Step: 2
Q4: Mín 2;Máx 6; Step: 2</t>
  </si>
  <si>
    <t xml:space="preserve">T1 = {{Q1}}+{{Q2}}
T2 = {{Q3}}+{{Q4}}
T3 = {{T1}}*{{T2}}/math.gcd({{T1}}*{{T2}}, {{Q2}}*{{Q4}})
T4 = {{Q2}}*{{Q4}}/math.gcd({{T1}}*{{T2}}, {{Q2}}*{{Q4}})
A1 = \\frac{{{T3}}}{{{T4}}}</t>
  </si>
  <si>
    <t xml:space="preserve">¿Qué pide el enunciado?
Calcular el área de una toalla rectangular.*
Calcular el área de una toalla triangular.
Calcular el área de una toalla cuadrada.
(Single Choice)</t>
  </si>
  <si>
    <t xml:space="preserve">¿Cómo se calcula el área de un rectángulo?
(Single choice)
Área del rectángulo = base × altura*
Área del rectángulo = (base × altura)/2
Área del rectángulo = lado × lado</t>
  </si>
  <si>
    <t xml:space="preserve">Por tanto, calcula el área de la toalla. Simplifica si es necesario.
Área del rectángulo = base × altura = {{T1}}/{{Q2}} m × {{T2}}/{{Q4}} m = {{A4}} m&lt;sup&gt;2&lt;/sup&gt;
(Cloze math)
A4 = \\frac{{{T3}}}{{{T4}}}</t>
  </si>
  <si>
    <t xml:space="preserve">{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</si>
  <si>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Una modista necesita un trozo de tela de {{T1}}/{{Q2}} m de base y {{T2}}/{{Q4}} m de altura para confeccionar una blusa. ¿Cuánto mide el área del retal?
Su área mide {{A1}} m&lt;sup&gt;2&lt;/sup&gt;.</t>
  </si>
  <si>
    <t xml:space="preserve">¿Qué pide el enunciado?
Calcular el área del retal rectangular.*
Calcular el área del retal triangular.
Calcular el área del retal cuadrado.
(Single Choice)</t>
  </si>
  <si>
    <t xml:space="preserve">Por tanto, calcula el área del retal. Simplifica si es necesario.
Área del rectángulo = base × altura = {{T1}}/{{Q2}} m × {{T2}}/{{Q4}} m = {{A4}} m&lt;sup&gt;2&lt;/sup&gt;
(Cloze math)
A4 = \\frac{{{T3}}}{{{T4}}}</t>
  </si>
  <si>
    <t xml:space="preserve">{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</si>
  <si>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Se va a cubrir con una lona un abrevadero rectangular que mide {{T1}}/{{Q2}} m de largo y {{T2}}/{{Q4}} m de ancho. ¿Cuál va a ser el aréa de la lona?
El área de la lona será de {{A1}} m&lt;sup&gt;2&lt;/sup&gt;.</t>
  </si>
  <si>
    <t xml:space="preserve">¿Qué pide el enunciado?
Calcular el área de una lona rectangular.*
Calcular el área de una lona triangular.
Calcular el área de una lona cuadrada.
(Single Choice)</t>
  </si>
  <si>
    <t xml:space="preserve">Por tanto, calcula el área de la lona. Simplifica si es necesario.
Área del rectángulo = base × altura = {{T1}}/{{Q2}} m × {{T2}}/{{Q4}} m = {{A4}} m&lt;sup&gt;2&lt;/sup&gt;
(Cloze math)
A4 = \\frac{{{T3}}}{{{T4}}}</t>
  </si>
  <si>
    <t xml:space="preserve">{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</si>
  <si>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Un obrero tiene que colocar una ventana en un hueco rectangular cuyas medidas son {{T1}}/{{Q2}} m y {{T2}}/{{Q4}} m. ¿Cuál es el área del hueco?
Su área mide {{A1}} cm&lt;sup&gt;2&lt;/sup&gt;.</t>
  </si>
  <si>
    <t xml:space="preserve">¿Qué pide el enunciado?
Calcular el área del hueco rectangular.*
Calcular el área del hueco triangular.
Calcular el área del hueco cuadrado.
(Single Choice)</t>
  </si>
  <si>
    <t xml:space="preserve">Por tanto, calcula el área del hueco de la pared. Simplifica si es necesario.
Área del rectángulo = base × altura = {{T1}}/{{Q2}} m × {{T2}}/{{Q4}} m = {{A4}} m&lt;sup&gt;2&lt;/sup&gt;
(Cloze math)
A4 = \\frac{{{T3}}}{{{T4}}}</t>
  </si>
  <si>
    <t xml:space="preserve">{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</si>
  <si>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La escuela tiene una pizarra rectangular cuyos lados miden {{T1}}/{{Q2}} m y {{T2}}/{{Q4}} m. ¿Cuál es el área de la pizarra?
Su área mide {{A1}} m&lt;sup&gt;2&lt;/sup&gt;.</t>
  </si>
  <si>
    <t xml:space="preserve">¿Qué pide el enunciado?
Calcular el área de una pizarra rectangular.*
Calcular el área de una pizarra triangular.
Calcular el área de una pizarra cuadrada.
(Single Choice)</t>
  </si>
  <si>
    <t xml:space="preserve">Por tanto, calcula el área de la pizarra. Simplifica si es necesario.
Área del rectángulo = base × altura = {{T1}}/{{Q2}} m × {{T2}}/{{Q4}} m = {{A4}} m&lt;sup&gt;2&lt;/sup&gt;
(Cloze math)
A4 = \\frac{{{T3}}}{{{T4}}}</t>
  </si>
  <si>
    <t xml:space="preserve">{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</si>
  <si>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M5-NyO-55a</t>
  </si>
  <si>
    <t xml:space="preserve">Sin calcular, determina si el resultado de un producto de un núm. por una fracción (mayor o menor que 1) da como resultado un núm. mayor o menor que el original.</t>
  </si>
  <si>
    <t xml:space="preserve">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</si>
  <si>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 xml:space="preserve">Q1-Q8: Mín 1; Máx 10; Step 1
Q9-Q12: Mín 20;Máx 30; Step: 1</t>
  </si>
  <si>
    <t xml:space="preserve">T1: {{Q2}}+{{Q1}}
T2: \\frac{{{T1}}}{{{Q2}}
(mayor que 1)
T11 = {{Q2}}*{{Q9}}
T3: {{Q4}}+{{Q3}}
T4: \\frac{{{Q4}}}{{{T3}}
(menor que 1)
T22 = {{T3}}*{{Q10}}
T5: {{Q6}}+{{Q5}}
T6: \\frac{{{T5}}}{{{Q6}}
(menor que 1)
T33 = {{Q6}}*{{Q11}}
T7: {{Q8}}+{{Q7}}
T8: \\frac{{{Q8}}}{{{T7}}
(mayor que 1)
T44 = {{T7}}*{{Q12}}</t>
  </si>
  <si>
    <t xml:space="preserve">Si se multiplica un número por una fracción menor que 1, el resultado será menor que el número original.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</si>
  <si>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</si>
  <si>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xml:space="preserve">{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</si>
  <si>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 xml:space="preserve">Sin hacer el cálculo, completa esta oración.
El resultado de multiplicar {{T11}} por {{T2}} es {{A1}} que {{T11}}.</t>
  </si>
  <si>
    <t xml:space="preserve">Sin hacer el cálculo,indica sí en estos productos el resultado será mayor o menor que el número de color rojo
(Q1 de color rojo)
{{Q1}} × {{Q2}} : mayor * - menor
{{Q3}} × {{Q4}} : mayor - menor *
(mayor/menor)</t>
  </si>
  <si>
    <t xml:space="preserve">Q1-Q2: Mín 1; Máx 10; Step 1
Q9: Mín 20;Máx 30; Step: 1</t>
  </si>
  <si>
    <t xml:space="preserve">T1: {{Q2}}+{{Q1}}
T2: \\frac{{{T1}}}{{{Q2}}
(mayor que 1)
T11 = {{Q2}}*{{Q9}}
A1 = "mayor"
A2 = "menor"
A3 = "igual"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</si>
  <si>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</si>
  <si>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 xml:space="preserve">{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</si>
  <si>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 xml:space="preserve">T1: {{Q2}}+{{Q1}}
T2: \\frac{{{Q2}}}{{{T2}}
(mayor que 1)
T11 = {{T2}}*{{Q9}}
A1 = "menor"
A2 = "mayor"
A3 = "igual"</t>
  </si>
  <si>
    <t xml:space="preserve">{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</si>
  <si>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 xml:space="preserve">M5-NyO-37a</t>
  </si>
  <si>
    <t xml:space="preserve">División de una fracción por un número entero (den. y num. menores de 20)</t>
  </si>
  <si>
    <t xml:space="preserve">Selecciona el resultado de dividir {{Q1}}/{{T0}} entre {{Q3}}.
{{A1}} *
{{A2}}
{{A3}}
{{A4}}
(Se visualizan 3 opciones, 1 correcta)</t>
  </si>
  <si>
    <t xml:space="preserve">Q1: mín = 1; máx = 10; step = 1
Q2: mín = 1; máx = 10; step = 1
Q3: mín = 2; máx = 10; step = 1</t>
  </si>
  <si>
    <t xml:space="preserve">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</si>
  <si>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 xml:space="preserve">Para dividir estos números, convierte el número entero en una fracción: {{Q3}} = {{Q3}}/1.</t>
  </si>
  <si>
    <t xml:space="preserve">&lt;p&gt;Para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</si>
  <si>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 xml:space="preserve">T9 = ({{Q1}}+{{Q2}})*{{Q3}}</t>
  </si>
  <si>
    <t xml:space="preserve">{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</si>
  <si>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xml:space="preserve">Resuelve este cálculo.
{{Q1}}/{{T0}} : {{Q3}} = {{A1}}</t>
  </si>
  <si>
    <t xml:space="preserve">Q1: mín = 1; máx = 10; step = 1
Q2: mín = 1; máx = 10; step = 1
Q3: mín = 2; máx = 20; step = 1</t>
  </si>
  <si>
    <t xml:space="preserve">T0 = {{Q1}}+{{Q2}}
T1 = {{Q1}}/math.gcd({{Q1}}, ({{Q1}}+{{Q2}})*{{Q3}})
T2 = ({{Q1}}+{{Q2}})*{{Q3}}/math.gcd({{Q1}}, ({{Q1}}+{{Q2}})*{{Q3}})
A1 = \\frac{{{T1}}}{{{T2}}}</t>
  </si>
  <si>
    <t xml:space="preserve">&lt;p&gt;Para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</si>
  <si>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 xml:space="preserve">{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</si>
  <si>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 xml:space="preserve">Susana ha comprado {{Q1}}/{{T1}} de un bloque de queso para compartirlo con sus {{Q3}} hermanos. ¿Cuál es la fracción de queso que recibirá cada uno? Escribe el resultado en forma de fracción irreducible.
Cada uno ha recibido {{A1}} del queso.</t>
  </si>
  <si>
    <t xml:space="preserve">Susana compra una horma de queso de 3/4 kg, para compartir con sus 3 hermanos. Indica que fracción le toca a cada uno.
Le toca a cada uno ... kg de queso</t>
  </si>
  <si>
    <t xml:space="preserve">Q1: mín = 1; máx = 5; step = 1
Q2: mín = 1; máx = 5; step = 1
Q3: mín = 2; máx = 6; step = 1</t>
  </si>
  <si>
    <t xml:space="preserve">T1 = {{Q1}}+{{Q2}}
T2 = {{Q1}}/math.gcd({{Q1}}, ({{Q1}}+{{Q2}})*{{Q3}})
T3 = ({{Q1}}+{{Q2}})*{{Q3}}/math.gcd({{Q1}}, ({{Q1}}+{{Q2}})*{{Q3}})
A1 = \\frac{{{T2}}}{{{T3}}}</t>
  </si>
  <si>
    <t xml:space="preserve">¿Cuál es la fracción de queso que va a repartir Susana entre sus hermanos?
Va a repartir {{A2}} del queso.
A2 = {{Q1}}/{{T1}}
T1 = {{Q1}}+{{Q2}}</t>
  </si>
  <si>
    <t xml:space="preserve">¿Cuántos hermanos tiene Susana?
Susana tiene {{Q3}} hermanos. *
Susana tiene {{T4}} hermanos.
Susana tiene {{T5}} hermanos.
T4: {{Q3}}+1
T5: {{Q3}}-1</t>
  </si>
  <si>
    <t xml:space="preserve">¿Qué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</si>
  <si>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</si>
  <si>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 xml:space="preserve">Por tanto, completa la anterior operación para saber la fracción de queso que va a recibir cada hermano. Escribe el resultado en forma de fracción irreducible.
{{Q1}}/{{T1}} : {{Q3}} = {{A1}}
(cloze math)
A1= \\frac{{{T2}}}{{{T3}}}
T2 = {{Q1}}/math.gcd({{Q1}}, ({{Q1}}+{{Q2}})*{{Q3}})
T3 = ({{Q1}}+{{Q2}})*{{Q3}}/math.gcd({{Q1}}, ({{Q1}}+{{Q2}})*{{Q3}})</t>
  </si>
  <si>
    <t xml:space="preserve">{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</si>
  <si>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</si>
  <si>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</si>
  <si>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 xml:space="preserve">¿Qué fracción de chocolate se va a repartir?
Se va a repartir {{Q1}}/{{T1}} de la tableta de chocolate.
T1 = {{Q1}}+{{Q2}}</t>
  </si>
  <si>
    <t xml:space="preserve">¿Entre cuántos amigos se quiere repartir el chocolate?
Entre {{Q3}} amigos.*
Entre {{T4}} amigos.
Entre {{T5}} amigos.
T4: {{Q3}}+2
T5: {{Q3}}+1</t>
  </si>
  <si>
    <t xml:space="preserve">¿Qué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</si>
  <si>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</si>
  <si>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 xml:space="preserve">Por tanto, completa la anterior operación para saber la fracción de chocolate que va a recibir cada amigo. Escribe el resultado en forma de fracción irreducible.
{{Q1}}/{{T1}} : {{Q3}} = {{A1}}
(cloze math)
A1= \\frac{{{T2}}}{{{T3}}}
T2 = {{Q1}}/math.gcd({{Q1}}, ({{Q1}}+{{Q2}})*{{Q3}})
T3 = ({{Q1}}+{{Q2}})*{{Q3}}/math.gcd({{Q1}}, ({{Q1}}+{{Q2}})*{{Q3}})</t>
  </si>
  <si>
    <t xml:space="preserve">{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</si>
  <si>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En una hamburguesería utilizan {{Q1}}/{{T1}} de la carne que se guarda en una caja para preparar {{Q3}} filetes. ¿Cuál es la fracción de carne que hay en cada filete? Escribe el resultado en forma de fracción irreducible.
En cada filete hay {{A1}} de carne de la caja.</t>
  </si>
  <si>
    <t xml:space="preserve">En la hamburguesería utilizan 20/4 kg de carne para preparar 20 medallones. ¿Qué fracción de carne requiere cada medallón?.
Cada medallón necesita ... kg de carne.</t>
  </si>
  <si>
    <t xml:space="preserve">¿Cuánta carne utiliza la hamburguesería para preparar {{Q3}} filetes?
Utiliza {{Q1}}/{{T1}} de la carne que tienen almacenada.
T1: {{Q1}}+{{Q2}}</t>
  </si>
  <si>
    <t xml:space="preserve">¿Qué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</si>
  <si>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</si>
  <si>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 xml:space="preserve">Por tanto, completa la anterior operación para saber la fracción de carne que se usa para cada filete. Escribe el resultado en forma de fracción irreducible.
{{Q1}}/{{T1}} : {{Q3}} = {{A1}}
(cloze math)
A1= \\frac{{{T2}}}{{{T3}}}
T2 = {{Q1}}/math.gcd({{Q1}}, ({{Q1}}+{{Q2}})*{{Q3}})
T3 = ({{Q1}}+{{Q2}})*{{Q3}}/math.gcd({{Q1}}, ({{Q1}}+{{Q2}})*{{Q3}})</t>
  </si>
  <si>
    <t xml:space="preserve">{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</si>
  <si>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María ha utilizado {{Q1}}/{{T1}} de los cereales que guarda en la cocina para preparar {{Q3}} desayunos iguales. ¿Qué fracción de cereales hay en cada desayuno? Escribe el resultado en forma de fracción irreducible.
En cada desayuno hay {{A1}} de los cereales.</t>
  </si>
  <si>
    <t xml:space="preserve">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</si>
  <si>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</si>
  <si>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 xml:space="preserve">¿Qué pide el enunciado?
Calcular cuántos cereales hay en cada desayuno. *
Calcular cuántos gramos pesa el desayuno.
Calcular el precio de cada desayuno.</t>
  </si>
  <si>
    <t xml:space="preserve">Para calcular la fracción de cereales necesaria para un desayuno, ¿qué operación hay que realizar?
{{Q1}}/{{T1}} : {{Q3}} *
{{Q1}}/{{T1}} × {{Q3}}
{{Q1}}/{{T1}} + {{Q3}}</t>
  </si>
  <si>
    <t xml:space="preserve">Por tanto, completa la anterior operación para saber la fracción de cereales que hay en cada desayuno. Escribe el resultado en forma de fracción irreducible.
{{Q1}}/{{T1}} : {{Q3}} = {{A1}}
(cloze math)
A1= \\frac{{{T2}}}{{{T3}}}
T2 = {{Q1}}/math.gcd({{Q1}}, ({{Q1}}+{{Q2}})*{{Q3}})
T3 = ({{Q1}}+{{Q2}})*{{Q3}}/math.gcd({{Q1}}, ({{Q1}}+{{Q2}})*{{Q3}})</t>
  </si>
  <si>
    <t xml:space="preserve">{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</si>
  <si>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Se ha utilizado {{Q1}}/{{T1}} de una lata de pintura para pintar {{Q3}} paredes iguales. ¿Qué fracción de pintura se ha usado en cada pared? Escribe el resultado en forma de fracción irreducible.
En cada pared se se ha usado {{A1}} de la pintura.</t>
  </si>
  <si>
    <t xml:space="preserve">En una lata de pintura quedan 8/15 litros, con eso se pintan 5 pizarrones.
¿Con qué fracción de pintura se pinta cada pizarrón?
Cada pizarrón se pinta con ... litros.</t>
  </si>
  <si>
    <t xml:space="preserve">¿Cuánta pintura queda en la lata?
En la lata queda {{Q1}}/{{T1}} de la pintura.
T1 = {{Q1}}+{{Q2}}</t>
  </si>
  <si>
    <t xml:space="preserve">¿Cuántas paredes se han pintado con la pintura?
Se han pintado {{Q3}} paredes.*
Se han pintado {{T4}} paredes.
Se han pintado {{T5}} paredes.
T4: {{Q3}}-1
T5: {{Q3}}-2</t>
  </si>
  <si>
    <t xml:space="preserve">¿Qué pide el enunciado?
Calcular la pintura que se ha usado en cada pared. *
Calcular cuánta pintura queda en la lata.
Calcular cuántas paredes faltan por pintar.</t>
  </si>
  <si>
    <t xml:space="preserve">Para calcular la fracción de pintura necesaria para cada pared, ¿qué operación hay que realizar?
{{Q1}}/{{T1}} : {{Q3}} *
{{Q1}}/{{T1}} × {{Q3}}
{{Q1}}/{{T1}} + {{Q3}}</t>
  </si>
  <si>
    <t xml:space="preserve">Por tanto, completa la anterior operación para saber la fracción de pintura que se ha usado para cada pared. Escribe el resultado en forma de fracción irreducible.
{{Q1}}/{{T1}} : {{Q3}} = {{A1}}
(cloze math)
A1= \\frac{{{T2}}}{{{T3}}}
T2 = {{Q1}}/math.gcd({{Q1}}, ({{Q1}}+{{Q2}})*{{Q3}})
T3 = ({{Q1}}+{{Q2}})*{{Q3}}/math.gcd({{Q1}}, ({{Q1}}+{{Q2}})*{{Q3}})</t>
  </si>
  <si>
    <t xml:space="preserve">{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</si>
  <si>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M5-NyO-37b</t>
  </si>
  <si>
    <t xml:space="preserve">División de un número entero por una fracción (den. y num. menores de 20)</t>
  </si>
  <si>
    <t xml:space="preserve">Selecciona el resultado de dividir {{T1}} entre {{Q2}}/{{Q3}}.
{{A1}}*
{{A2}}
{{A3}}
{{A4}}
{{A5}}
(Se visualizan 3 opciones)</t>
  </si>
  <si>
    <t xml:space="preserve">Indica cúal es el resultado de dividir {{Q1}} con {{Q2}}/{{Q3}}.
{{A1}} = {{T1}} *
{{A2}} = {{T2}}
{{A3}} = {{T3}}
{{A4}} = {{T4}}"</t>
  </si>
  <si>
    <t xml:space="preserve">Q1: mín = 2; máx = 30; step = 1
Q2: mín = 2; máx = 10; step = 1
Q3: mín = 2; máx = 10; step = 1</t>
  </si>
  <si>
    <t xml:space="preserve">T1 = {{Q1}}*{{Q2}}
A1 = {{Q1}}*{{Q3}}
T2 = {{Q1}}*{{Q2}}*{{Q2}}
A2 = \\frac{{{T2}}}{{{Q3}}}
T3: {{Q2}}*{{Q3}}*{{Q3}}+{{Q2}}
A3: \\frac{{{T3}}}{{{Q2}}}
A4 = {{Q2}}*{{Q3}}
A5 = {{Q1}}*{{Q2}}*{{Q3}}</t>
  </si>
  <si>
    <t xml:space="preserve">&lt;p&gt;Un número natural se puede escribir como fracción poniendo un 1 en el denominador:&lt;/p&gt;&lt;p&gt;{{Q1}} = {{Q1}}/1&lt;/p&gt;</t>
  </si>
  <si>
    <t xml:space="preserve">&lt;p&gt;Un número natural se puede escribir como fracción poniendo un 1 en el denominador:&lt;/p&gt;&lt;p&gt;{{T1}} = {{T1}}/1&lt;/p&gt;&lt;p&gt;Para dividir dos fracciones, multiplica las fracciones en cruz:&lt;/p&gt;&lt;p&gt;{{T1}}/1 : {{Q2}}/{{Q3}} = {{T1}} × {{Q3}}/ 1 × {{Q2}} = {{A1}}&lt;/p&gt;</t>
  </si>
  <si>
    <t xml:space="preserve">{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</si>
  <si>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xml:space="preserve">Resuelve la siguiente división.
{{T1}} : {{Q2}}/{{Q3}} = {{A1}}</t>
  </si>
  <si>
    <t xml:space="preserve">Resuelve estos cálculos
({{T1}}/{{T2}}) = {{A1}}
({{T3}}/{{T4}}) = {{A2}}
</t>
  </si>
  <si>
    <t xml:space="preserve">Q1: mín = 2; máx = 30; step = 1
Q2: mín = 1; máx = 10; step = 1
Q3: mín = 1; máx = 10; step = 1</t>
  </si>
  <si>
    <t xml:space="preserve">T1 = {{Q1}}*{{Q2}}
A1 = {{Q1}}*{{Q3}}</t>
  </si>
  <si>
    <t xml:space="preserve">{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</si>
  <si>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Se están repartiendo {{T1}} litros de agua en recipientes con una capacidad de {{Q2}}/{{Q3}} litros. ¿Cuántos recipientes van a ser necesarios?
Se van a utilizar {{A1}} recipientes.</t>
  </si>
  <si>
    <t xml:space="preserve">La auxiliar de la escuela, necesita por cada refresco que prepara para los niños, {{Q1}}/{{Q2}} litros de agua. ¿Cuál es la fracción que indica la cantidad de refrescos que prepara con {{Q3}} litros de agua?.
Prepara {{A1}} refrescos.</t>
  </si>
  <si>
    <t xml:space="preserve">{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</si>
  <si>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Se va a colocar en una carretera de {{T1}} km una señal de tráfico cada {{Q2}}/{{Q3}} km. ¿Cuántas señales van a ser en total?
Se van a colocar {{A1}} señales.</t>
  </si>
  <si>
    <t xml:space="preserve">3/4 de un paquete de harina, se prepara un cupcake. ¿Cuál es la fracción que indica la cantidad de cupcakes  que se preparan con 10 paquetes de harina?.
Se preparan ... cupcakes.</t>
  </si>
  <si>
    <t xml:space="preserve">{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</si>
  <si>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El suelo de un gran salón de {{T1}} m&lt;sup&gt;2&lt;/sup&gt; está cubierto con baldosas de {{Q2}}/{{Q3}} m&lt;sup&gt;2&lt;/sup&gt; cada una. ¿Cuántas baldosas hay en el suelo de ese salón?
El suelo está formado por {{A1}} baldosas.</t>
  </si>
  <si>
    <t xml:space="preserve">Cada empleado de una fábrica automotriz, emplea 5/7 de la hora de descanso, para almorzar. Calcula la fracción que representa la cantidad de empleados que almuerzan en 5 horas. 
Almuerzan ... empleados en 5 horas</t>
  </si>
  <si>
    <t xml:space="preserve">{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</si>
  <si>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Una tienda de alimentación ha repartido {{T1}} kg de legrumbres en paquetes de {{Q2}}/{{Q3}} kg cada uno. ¿Cuántos paquetes se han hecho?
Han hecho {{A1}} paquetes.</t>
  </si>
  <si>
    <t xml:space="preserve">Joaquín organiza eventos para niños y utiliza 3/5 de las bolsas con globos, para cada animación. ¿Qué fracción representa la cantidad de eventos que puede animar con 10 bolsas?. 
Anima {{A1}} eventos.</t>
  </si>
  <si>
    <t xml:space="preserve">Q1: mín = 2; máx = 10; step = 1
Q2: mín = 1; máx = 10; step = 1
Q3: mín = 1; máx = 10; step = 1</t>
  </si>
  <si>
    <t xml:space="preserve">{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</si>
  <si>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En el descanso de una carrera se reparten {{T1}} litros de agua entre los competidores. Si cada uno recibe {{Q2}}/{{Q3}} litros, ¿cuántos corredores bebieron agua?
Bebieron agua {{A1}} corredores.</t>
  </si>
  <si>
    <t xml:space="preserve">Un youtuber graba un video para sus redes en 2/10 de minutos. ¿Cuál es la fracción que indica la cantidad de videos, con las mismas características, que puede grabar en {{Q3}} minutos?.
Puede grabar {{A1}} videos.</t>
  </si>
  <si>
    <t xml:space="preserve">{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</si>
  <si>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M5-NyO-38a</t>
  </si>
  <si>
    <t xml:space="preserve">Resuelve problemas sencillos de recuento que impliquen el principio multiplicativo (EF05MA09)</t>
  </si>
  <si>
    <t xml:space="preserve">Juan tiene en su armario {{Q1}} camisetas y {{Q2}} pantalones. ¿De cuántas formas distintas puede vestirse combinando estas dos prendas?
{{A1}}*
{{A2}}
{{A3}}</t>
  </si>
  <si>
    <t xml:space="preserve">Q1 : 2, 3, 4
Q2 : 2, 3, 4
Q3 : 1, 2, 3</t>
  </si>
  <si>
    <t xml:space="preserve">A1 = {{Q1}}*{{Q2}}
A2 = {{Q1}}+{{Q2}}
A3 = {{Q1}}*{{Q2}} + {{Q3}}</t>
  </si>
  <si>
    <t xml:space="preserve">El número de combinaciones de todas las posibilidades es el resultado de multiplicar las primeras por las segundas.</t>
  </si>
  <si>
    <t xml:space="preserve">&lt;p&gt;Si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</si>
  <si>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 xml:space="preserve">{"id":"M5-NyO-38a-I-1","stimulus":"&lt;p&gt;Juan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</si>
  <si>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 xml:space="preserve">Un club de atletismo quiere diseñar una bandera que tenga dos franjas horizontales de colores. Para la franja de arriba podemos elegir entre {{Q1}} tonos de rojo y para la de abajo entre {{Q2}} tonos de azul. ¿Cuántas banderas distintas podemos hacer? 
{{A1}} *
{{A2}}
{{A3}}</t>
  </si>
  <si>
    <t xml:space="preserve">&lt;p&gt;Si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</si>
  <si>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 xml:space="preserve">{"id":"M5-NyO-38a-I-2","stimulus":"&lt;p&gt;Um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</si>
  <si>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 xml:space="preserve">El menú de un restaurante ofrece {{Q1}} primeros platos y {{Q2}} segundos diferentes. ¿Cuántas son las combinaciones que pueden hacer los clientes para elegir su menú?
Los clientes pueden elegir entre {{A1}} combinaciones.</t>
  </si>
  <si>
    <t xml:space="preserve">Q1 : 2, 3, 4
Q2 : 2, 3, 4</t>
  </si>
  <si>
    <t xml:space="preserve">&lt;p&gt;Si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</si>
  <si>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 xml:space="preserve">{"id":"M5-NyO-38a-E-1","stimulus":"&lt;p&gt;O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</si>
  <si>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</si>
  <si>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 xml:space="preserve">Q1 : 2, 3
Q2 : 2, 3
Q3 : 2, 3</t>
  </si>
  <si>
    <t xml:space="preserve">A1 = {{Q1}}*{{Q2}}*{{Q3}}</t>
  </si>
  <si>
    <t xml:space="preserve">&lt;p&gt;Si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</si>
  <si>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 xml:space="preserve">{"id":"M5-NyO-38a-E-2","stimulus":"&lt;p&gt;Para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</si>
  <si>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 xml:space="preserve">M5-NyO-39a</t>
  </si>
  <si>
    <t xml:space="preserve">Construir la noción de equivalencia: la relación de igualdad entre dos miembros se mantiene al sumar, restar, multiplicar o dividir cada uno de estos miembros por el mismo número (EF05MA10)</t>
  </si>
  <si>
    <t xml:space="preserve">Completa la siguiente igualdad.
{{Q3}} + ... = {{Q1}} + {{Q2}}
{{A1}}*
{{A2}}
{{A3}}</t>
  </si>
  <si>
    <t xml:space="preserve">{{Q1}} : Mín = 60 ; Máx = 100 ; Step = 1
{{Q2}} : Mín = 10; Máx = 30; Step =1
{{Q3}} : Mín = 10; Máx = 30; Step = 1
</t>
  </si>
  <si>
    <t xml:space="preserve">A1 = {{Q1}}+{{Q2}}-{{Q3}}
A2 = {{Q2}}+{{Q3}}
A3 = {{Q1}}+{{Q2}}+{{Q3}}</t>
  </si>
  <si>
    <t xml:space="preserve">El resultado de la suma a la izquierda del igual tiene dar el mismo resultado que la suma a la derecha del igual.</t>
  </si>
  <si>
    <t xml:space="preserve">&lt;p&gt;Si en cada una de las partes de esta igualdad se realiza la misma operación, la igualdad no cambia.&lt;/p&gt;&lt;p&gt;En este caso, hay que restar {{Q3}} a ambas partes.&lt;/p&gt;&lt;p&gt;{{Q3}} + ... − {{Q3}} = {{Q1}} + {{Q2}} − {{Q3}}&lt;/p&gt;&lt;p&gt;... = {{Q1}} + {{Q2}} − {{Q3}} = {{A1}}&lt;/p&gt;</t>
  </si>
  <si>
    <t xml:space="preserve">{"id":"M5-NyO-39a-I-1","stimulus":"&lt;p&gt;Arraste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</si>
  <si>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 xml:space="preserve">Completa la siguiente igualdad.
{{Q1}} × {{Q2}} = {{Q3}} + ...
{{A1}}*
{{A2}}
{{A3}}</t>
  </si>
  <si>
    <t xml:space="preserve">{{Q1}} : Mín = 5; Máx = 10 ; Step = 1
{{Q2}} : Mín = 5; Máx = 10; Step =1
{{Q3}} : Mín = 1; Máx = 24; Step = 1</t>
  </si>
  <si>
    <t xml:space="preserve">A1 = {{Q1}}*{{Q2}} - {{Q3}}
A2 = {{Q1}}*{{Q2}}
A3 = {{Q1}}*{{Q2}} + {{Q3}}</t>
  </si>
  <si>
    <t xml:space="preserve">El resultado de la multiplicación tiene que ser igual al resultado de la suma.</t>
  </si>
  <si>
    <t xml:space="preserve">&lt;p&gt;Si en cada una de las partes de esta igualdad se realiza la misma operación, la igualdad no cambia.&lt;/p&gt;&lt;p&gt;En este caso, hay que restar {{Q3}} a ambas partes.&lt;/p&gt;&lt;p&gt;{{Q1}} × {{Q2}} − {{Q3}} = {{Q3}} + ... − {{Q3}}&lt;/p&gt;&lt;p&gt;{{Q1}} × {{Q2}} − {{Q3}} = ... = {{A1}}&lt;/p&gt;</t>
  </si>
  <si>
    <t xml:space="preserve">{"id":"M5-NyO-39a-I-2","stimulus":"&lt;p&gt;Arraste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</si>
  <si>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 xml:space="preserve">Completa la siguiente igualdad.
{{Q1}} + {{Q2}} = ... − {{Q3}}
{{A1}}*
{{A2}}
{{A3}}</t>
  </si>
  <si>
    <t xml:space="preserve">{{Q1}} : Mín = 20; Máx = 50 ; Step = 1
{{Q2}} : Mín = 20; Máx = 50; Step =1
{{Q3}} : Mín = 1; Máx = 49; Step = 1</t>
  </si>
  <si>
    <t xml:space="preserve">A1 = {{Q1}}+{{Q2}}+{{Q3}}
A2 = {{Q1}}+{{Q2}}-{{Q3}}
A3 = {{Q1}}+{{Q2}}</t>
  </si>
  <si>
    <t xml:space="preserve">El resultado de la suma tiene que ser igual al resultado de la resta.</t>
  </si>
  <si>
    <t xml:space="preserve">&lt;p&gt;Si en cada una de las partes de esta igualdad se realiza la misma operación, la igualdad no cambia.&lt;/p&gt;&lt;p&gt;En este caso, hay que sumar {{Q3}} a ambas partes.&lt;/p&gt;&lt;p&gt;{{Q1}} + {{Q2}} + {{Q3}} = ... − {{Q3}} + {{Q3}}&lt;/p&gt;&lt;p&gt;{{Q1}} + {{Q2}} + {{Q3}} = ... = {{A1}}&lt;/p&gt;</t>
  </si>
  <si>
    <t xml:space="preserve">{"id":"M5-NyO-39a-I-3","stimulus":"&lt;p&gt;Arraste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</si>
  <si>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 xml:space="preserve">Completa la siguiente igualdad.
{{Q1}} + {{Q2}} + {{Q3}} = {{Q4}} + {{A1}}</t>
  </si>
  <si>
    <t xml:space="preserve">{{Q1}} : Mín = 40 ; Máx = 99 ; Step = 1
{{Q2}} : Mín = 1 ; Máx = 99 ; Step = 1
{{Q3}} : Mín = 1 ; Máx = 99 ; Step = 1
{{Q4}} : Min = 1 ; Máx = 40 ; Step = 1</t>
  </si>
  <si>
    <t xml:space="preserve">A1 = {{Q1}} + {{Q2}} + {{Q3}} - {{Q4}}</t>
  </si>
  <si>
    <t xml:space="preserve">El resultado de la suma de la izquierda tiene que ser igual que el de la derecha.</t>
  </si>
  <si>
    <t xml:space="preserve">&lt;p&gt;Si en cada una de las partes de esta igualdad se realiza la misma operación, la igualdad no cambia.&lt;/p&gt;&lt;p&gt;En este caso, hay que restar {{Q4}} a ambas partes.&lt;/p&gt;&lt;p&gt;{{Q1}} + {{Q2}} + {{Q3}} − {{Q4}} = {{Q4}} + ... − {{Q4}}&lt;/p&gt;&lt;p&gt;{{Q1}} + {{Q2}} + {{Q3}} − {{Q4}} = ... = {{A1}}&lt;/p&gt;</t>
  </si>
  <si>
    <t xml:space="preserve">{"id":"M5-NyO-39a-E-1","stimulus":"&lt;p&gt;Complete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</si>
  <si>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 xml:space="preserve">Completa la siguiente igualdad.
{{T1}} : {{Q2}} = {{Q3}} − {{A1}}</t>
  </si>
  <si>
    <t xml:space="preserve">Q1: Mín = 2 ; Máx = 5 ; Step = 1
Q2: Mín = 10 ; Máx = 25 ; Step = 1
Q3: Mín = 1; Máx = 50 ; Step = 1</t>
  </si>
  <si>
    <t xml:space="preserve">T1 = {{Q1}}*{{Q2}}
A1 = {{Q3}}-{{Q1}}</t>
  </si>
  <si>
    <t xml:space="preserve">El resultado de la división tiene que ser el mismo que el de la resta.</t>
  </si>
  <si>
    <t xml:space="preserve">&lt;p&gt;Primero hay que calcular la división:&lt;/p&gt;&lt;p&gt;{{T1}} : {{Q2}} = {{Q3}} − ...&lt;/p&gt;&lt;p&gt;{{Q1}} = {{Q3}} − ...&lt;/p&gt;&lt;p&gt;En este caso, el número que hay que restar a {{Q3}} para que el resultado sea {{Q1}} es {{A1}}.&lt;/p&gt;</t>
  </si>
  <si>
    <t xml:space="preserve">{"id":"M5-NyO-39a-E-2","stimulus":"&lt;p&gt;Complete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</si>
  <si>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 xml:space="preserve">Completa la siguiente igualdad.
{{Q1}} + {{Q2}} = {{A1}} − {{Q3}}</t>
  </si>
  <si>
    <t xml:space="preserve">Q1: Mín = 10; Máx = 50; Step = 1
Q2: Mín = 10; Máx = 50; Step = 1
Q3: Mín = 10; Máx = 50; Step = 1</t>
  </si>
  <si>
    <t xml:space="preserve">A1 = {{Q1}}+{{Q2}}+{{Q3}}</t>
  </si>
  <si>
    <t xml:space="preserve">El resultado de la suma tiene que ser el mismo que el de la resta.</t>
  </si>
  <si>
    <t xml:space="preserve">&lt;p&gt;Si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</si>
  <si>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 xml:space="preserve">{"id":"M5-NyO-39a-E-3","stimulus":"&lt;p&gt;Completa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</si>
  <si>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 xml:space="preserve">M5-NyO-42a</t>
  </si>
  <si>
    <t xml:space="preserve">Resuelve problemas sencillos de enunciados matemáticos con un término desconocido (EF05MA11)</t>
  </si>
  <si>
    <t xml:space="preserve">Si Juan tuviese {{Q1}} años más, tendría la edad de su hermana Lucía. Si Lucía tiene {{T0}} años, ¿cuántos años tiene Juan? Selecciona la respuesta correcta.
{{T1}} años*
{{T2}} años
{{T3}} años
{{T4}} años
{{T5}} años
(Se ven 3)</t>
  </si>
  <si>
    <t xml:space="preserve">(Pendiente de revisar)</t>
  </si>
  <si>
    <t xml:space="preserve">Q1: Mín: 2; Máx: 10; Step: 1 
Q2: Mín: 2; Máx: 20; Step: 1</t>
  </si>
  <si>
    <t xml:space="preserve">T0 = {{Q1}}+{{Q2}}
T1 = {{Q2}}
T2 = {{Q2}}+1
T3 = {{Q2}}+2
T4 = {{Q2}}-1
T5 = {{Q2}}-2</t>
  </si>
  <si>
    <t xml:space="preserve">&lt;p&gt;Esta situación se puede reflejar con esta igualdad:&lt;/p&gt;&lt;p&gt;... + {{Q1}} = {{T0}}&lt;/p&gt;</t>
  </si>
  <si>
    <t xml:space="preserve">&lt;p&gt;Hay que sumar {{Q1}} años a la edad de Juan para obtener la de Lucía. Es decir:&lt;/p&gt;&lt;p&gt;... + {{Q1}} = {{T0}}&lt;/p&gt;&lt;p&gt;Por lo que la edad de Juan es:&lt;/p&gt;&lt;p&gt;{{T0}} − {{Q1}} = {{Q2}}&lt;/p&gt;</t>
  </si>
  <si>
    <t xml:space="preserve">{"id":"M5-NyO-42a-I-1","stimulus":"&lt;p&gt;Se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</si>
  <si>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 xml:space="preserve">La abuela de Patricia se ha tomado hasta ahora {{Q1}} pastillas de un envase de medicamentos. Si en el envase quedan {{Q2}} pastillas, ¿cuántas contenía al principio? Selecciona la respuesta correcta.
{{T1}} pastillas*
{{T2}} pastillas
{{T3}} pastillas
{{T4}} pastillas
{{T5}} pastillas
(Se ven 3)</t>
  </si>
  <si>
    <t xml:space="preserve">Q1: Mín = 2; Máx = 16; Step = 2
Q2: Mín = 2; Máx = 16; Step = 2</t>
  </si>
  <si>
    <t xml:space="preserve">T1 = {{Q1}}+{{Q2}}
T2 = {{Q1}}+{{Q2}}+1
T3 = {{Q1}}+{{Q2}}+2
T4 = {{Q1}}+{{Q2}}-1
T5 = {{Q1}}+{{Q2}}-2</t>
  </si>
  <si>
    <t xml:space="preserve">&lt;p&gt;Esta situación se puede reflejar con esta igualdad:&lt;/p&gt;&lt;p&gt;... − {{Q1}} = {{Q2}}&lt;/p&gt;</t>
  </si>
  <si>
    <t xml:space="preserve">&lt;p&gt;Hay que restar {{Q1}} a las pastillas iniciales del envase para obtener las que quedan. Es decir:&lt;/p&gt;&lt;p&gt;... − {{Q1}} = {{Q2}}&lt;/p&gt;&lt;p&gt;Por lo que las pastillas que había al principio eran:&lt;/p&gt;&lt;p&gt;{{Q2}} + {{Q1}} = {{T1}}&lt;/p&gt;</t>
  </si>
  <si>
    <t xml:space="preserve">{"id":"M5-NyO-42a-I-2","stimulus":"&lt;p&gt;A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</si>
  <si>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 xml:space="preserve">Guillermo les ha regalado {{Q1}} caramelos a cada uno de sus sobrinos. Si en total ha dado {{T0}} caramelos, ¿cuántos sobrinos tiene Guillermo? Selecciona la respuesta correcta.
{{T1}} sobrinos*
{{T2}} sobrinos
{{T3}} sobrinos
{{T4}} sobrinos
{{T5}} sobrinos
Se ven 3</t>
  </si>
  <si>
    <t xml:space="preserve">Q1: Mín = 4; Máx = 10; Step = 1
Q2: Mín = 4; Máx = 10; Step = 1</t>
  </si>
  <si>
    <t xml:space="preserve">T0 = {{Q1}}*{{Q2}}
T1 = {{Q2}}
T2 = {{Q2}} + 1
T3 = {{Q2}} + 2
T4 = {{Q2}} - 1
T5 = {{Q2}} - 2</t>
  </si>
  <si>
    <t xml:space="preserve">&lt;p&gt;Esta situación se puede reflejar con esta igualdad:&lt;/p&gt;&lt;p&gt;... × {{Q1}} = {{T0}}&lt;/p&gt;</t>
  </si>
  <si>
    <t xml:space="preserve">&lt;p&gt;Hay que multiplicar los {{Q1}} caramelos por el número de sobrinos para obtener todos los caramelos que se repartieron. Es decir:&lt;/p&gt;&lt;p&gt;... × {{Q1}} = {{T0}}&lt;/p&gt;&lt;p&gt;Por lo que el número de sobrinos es:&lt;/p&gt;&lt;p&gt;{{T0}} : {{Q1}} = {{Q2}}&lt;/p&gt;</t>
  </si>
  <si>
    <t xml:space="preserve">{"id":"M5-NyO-42a-I-3","stimulus":"&lt;p&gt;Guilherme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</si>
  <si>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 xml:space="preserve">Una frutería ha repartido en {{Q1}} cajas los melocotones que tiene. Si en cada caja ha puesto {{Q2}} melocotones, ¿cuántos melocotones tiene?
{{T1}} melocotones*
{{T2}} melocotones
{{T3}} melocotones
{{T4}} melocotones
{{T5}} melocotones
Se ven 3</t>
  </si>
  <si>
    <t xml:space="preserve">Q1: Mín = 3; Máx = 8; Step = 1
Q2: Mín = 8; Máx = 12; Step = 1</t>
  </si>
  <si>
    <t xml:space="preserve">T1 = {{Q1}}*{{Q2}}
T2 = {{Q1}}*{{Q2}}+1
T3 = {{Q1}}*{{Q2}}+2
T4 = {{Q1}}*{{Q2}}-1
T5 = {{Q1}}*{{Q2}}-2</t>
  </si>
  <si>
    <t xml:space="preserve">&lt;p&gt;Esta situación se puede reflejar con esta igualdad:&lt;/p&gt;&lt;p&gt;... : {{Q1}} = {{Q2}}&lt;/p&gt;</t>
  </si>
  <si>
    <t xml:space="preserve">&lt;p&gt;Hay que dividir todos los melocotones entre {{Q1}} cajas para obtener los que hay en cada una. Es decir:&lt;/p&gt;&lt;p&gt;... : {{Q1}} = {{Q2}}&lt;/p&gt;&lt;p&gt;Por lo que el número total de melocones es:&lt;/p&gt;&lt;p&gt;{{Q2}} × {{Q1}} = {{T1}}&lt;/p&gt;</t>
  </si>
  <si>
    <t xml:space="preserve">{"id":"M5-NyO-42a-I-4","stimulus":"&lt;p&gt;Um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</si>
  <si>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 xml:space="preserve">En un juego de mesa, Nacho ha avanzado su ficha {{T1}} casillas después de tirar dos dados. La puntuación de uno de los dos es {{Q1}}, ¿cuál es la puntuación del otro?
La puntuación del otro dado es {{A1}}.</t>
  </si>
  <si>
    <t xml:space="preserve">Q1-Q2: Mín: 1; Máx: 6; Step: 1</t>
  </si>
  <si>
    <t xml:space="preserve">&lt;p&gt;Esta situación se puede reflejar con esta igualdad:&lt;/p&gt;&lt;p&gt;... + {{Q1}} = {{T1}}&lt;/p&gt;</t>
  </si>
  <si>
    <t xml:space="preserve">&lt;p&gt;Hay que sumar {{Q1}} a los puntos del otro dado para obtener la puntuación total. Es decir:&lt;/p&gt;&lt;p&gt;... + {{Q1}} = {{T1}}&lt;/p&gt;&lt;p&gt;Por lo que la puntuación del segundo dado es:&lt;/p&gt;&lt;p&gt;{{T1}} − {{Q1}} = {{Q2}}&lt;/p&gt;</t>
  </si>
  <si>
    <t xml:space="preserve">{"id":"M5-NyO-42a-E-1","stimulus":"&lt;p&gt;Em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</si>
  <si>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 xml:space="preserve">Un jardinero tiene que regar todos los árboles de una plaza. Si ya ha regado {{Q1}} y le quedan {{Q2}}, ¿cuántos árboles hay en la plaza?
En la plaza hay {{A1}} árboles.</t>
  </si>
  <si>
    <t xml:space="preserve">Q1-Q2: Mín = 2; Máx = 16; Step = 1</t>
  </si>
  <si>
    <t xml:space="preserve">&lt;p&gt;Hay que restar {{Q1}} a los árboles de la plaza para obtener los que quedan por regar. Es decir:&lt;/p&gt;&lt;p&gt;... − {{Q1}} = {{Q2}}&lt;/p&gt;&lt;p&gt;Por lo que los árboles de la plaza son:&lt;/p&gt;&lt;p&gt;{{Q2}} + {{Q1}} = {{A1}}&lt;/p&gt;</t>
  </si>
  <si>
    <t xml:space="preserve">{"id":"M5-NyO-42a-E-2","stimulus":"&lt;p&gt;Um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</si>
  <si>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 xml:space="preserve">Para realizar la mudanza de unas oficinas, cada trabajador ha bajado {{Q1}} cajas hasta la calle. Si han sido {{T0}} cajas en total, ¿cuántas personas se han encargado de la mudanza?
Se han encargado {{A1}} trabajadores.</t>
  </si>
  <si>
    <t xml:space="preserve">Q1: Mín = 10; Máx = 20; Step = 1
Q2: Mín = 10; Máx = 20; Step = 1</t>
  </si>
  <si>
    <t xml:space="preserve">T0 = {{Q1}}*{{Q2}}
A1 = {{Q2}}</t>
  </si>
  <si>
    <t xml:space="preserve">&lt;p&gt;Hay que multiplicar las {{Q1}} cajas por el número de trabajadores para obtener el número total de cajas. Es decir:&lt;/p&gt;&lt;p&gt;... × {{Q1}} = {{T0}}&lt;/p&gt;&lt;p&gt;Por lo que el número de trabajadores es:&lt;/p&gt;&lt;p&gt;{{T0}} : {{Q1}} = {{Q2}}&lt;/p&gt;</t>
  </si>
  <si>
    <t xml:space="preserve">{"id":"M5-NyO-42a-E-3","stimulus":"&lt;p&gt;Para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</si>
  <si>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 xml:space="preserve">Los padres de Martina han comprado globos por su fiesta de cumpleaños. Si en cada una de las {{Q1}} mesas han colocado {{Q1}} globos, ¿cuántos globos había?
Había {{A1}} globos.</t>
  </si>
  <si>
    <t xml:space="preserve">Q1: Mín = 3; Máx = 10; Step = 1
Q2: Mín = 20; Máx = 50; Step = 1</t>
  </si>
  <si>
    <t xml:space="preserve">&lt;p&gt;Hay que dividir todos los globos entre {{Q1}} mesas para obtener los que hay en cada una. Es decir:&lt;/p&gt;&lt;p&gt;... : {{Q1}} = {{Q2}}&lt;/p&gt;&lt;p&gt;Por lo que el número total de globos es:&lt;/p&gt;&lt;p&gt;{{Q2}} × {{Q1}} = {{A1}}&lt;/p&gt;</t>
  </si>
  <si>
    <t xml:space="preserve">{"id":"M5-NyO-42a-E-4","stimulus":"&lt;p&gt;Os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</si>
  <si>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 xml:space="preserve">M5-NyO-43a</t>
  </si>
  <si>
    <t xml:space="preserve">Resuelve problemas que implican una variación de proporcionalidad directa entre dos cantidades (como ingredientes de recetas de cocina) (EF05MA12)</t>
  </si>
  <si>
    <t xml:space="preserve">En un bar ponen {{Q1}} g de embutido en cada bocadillo. ¿Cuánto embutido llevarán {{Q2}} bocadillos?
{{A1}} g*
{{A2}} g
{{A3}} g
{{A4}} g
(Se ven 3 opciones)</t>
  </si>
  <si>
    <t xml:space="preserve">Q1: Mín = 20; Máx = 30 ; Step = 1
Q2: Mín = 2; Máx = 20 ; Step = 1</t>
  </si>
  <si>
    <t xml:space="preserve">A1 = {{Q1}}*{{Q2}}
A2 = {{Q1}}+{{Q2}}
A3 = {{A1}}+1
A4 = {{A1}}-1</t>
  </si>
  <si>
    <t xml:space="preserve">Dos cantidades son directamente proporcionales si, al multiplicar o dividir una por un número determinado, la otra se multiplica o se divide por el mismo número.</t>
  </si>
  <si>
    <t xml:space="preserve">&lt;p&gt;Dos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</si>
  <si>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 xml:space="preserve">{"id":"M5-NyO-43a-I-1","stimulus":"&lt;p&gt;Em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</si>
  <si>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 xml:space="preserve">Una cocinera utiliza {{Q1}} g de matequilla para preparar un pastel. ¿Cuánta mantequilla llevarán {{Q2}} pasteles?
{{A1}} g*
{{A2}} g
{{A3}} g
{{A4}} g
(Se ven 3 opciones)</t>
  </si>
  <si>
    <r>
      <rPr>
        <sz val="12"/>
        <color rgb="FF000000"/>
        <rFont val="Calibri"/>
        <family val="0"/>
        <charset val="1"/>
      </rPr>
      <t xml:space="preserve">Para preparar un pastel se necesitan {{Q1}} gr de matequilla. Completa la tabla de acuerdo a esta información.
</t>
    </r>
    <r>
      <rPr>
        <b val="true"/>
        <sz val="12"/>
        <color rgb="FF000000"/>
        <rFont val="Calibri"/>
        <family val="0"/>
        <charset val="1"/>
      </rPr>
      <t xml:space="preserve">TABLA
Cantidad de pasteles | Cantidad de mantequilla (gr)
</t>
    </r>
    <r>
      <rPr>
        <sz val="12"/>
        <color rgb="FF000000"/>
        <rFont val="Calibri"/>
        <family val="0"/>
        <charset val="1"/>
      </rPr>
      <t xml:space="preserve">1                                     | {{Q1}}
{{Q2}}                            | {{A1}}
{{Q3}}                            | {</t>
    </r>
    <r>
      <rPr>
        <b val="true"/>
        <sz val="12"/>
        <color rgb="FF000000"/>
        <rFont val="Calibri"/>
        <family val="0"/>
        <charset val="1"/>
      </rPr>
      <t xml:space="preserve">{A2}}
</t>
    </r>
  </si>
  <si>
    <t xml:space="preserve">Q1: Mín = 50; Máx = 200; Step = 10
Q2: Mín = 2; Máx = 20; Step = 1</t>
  </si>
  <si>
    <t xml:space="preserve">&lt;p&gt;Dos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</si>
  <si>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 xml:space="preserve">{"id":"M5-NyO-43a-I-2","stimulus":"&lt;p&gt;Uma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</si>
  <si>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 xml:space="preserve">Josefina sabe escribir {{Q1}} palabras en 1 minuto en el ordenador. ¿Cuántas puede escribir en {{Q2}} minutos? 
Puede escribir {{A1}} palabras en {{Q2}} minutos.</t>
  </si>
  <si>
    <t xml:space="preserve">Q1: Min = 20 ; Máx = 30; Step = 1
Q2: Min = 10; Máx = 30; Step = 1</t>
  </si>
  <si>
    <t xml:space="preserve">&lt;p&gt;Dos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</si>
  <si>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 xml:space="preserve">{"id":"M5-NyO-43a-E-1","stimulus":"&lt;p&gt;Josefina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</si>
  <si>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 xml:space="preserve">Durante una boda se van a servir {{Q1}} aperitivos para cada invitado. Si van a venir {{Q2}} invitados, ¿cuántos aperitivos se van a preparar?
Se van a preparar {{A1}} aperitivos.</t>
  </si>
  <si>
    <t xml:space="preserve">Q1: Mín = 10; Máx = 20 ; Step = 1
Q2: Mín = 30; Máx = 50; Step = 1</t>
  </si>
  <si>
    <t xml:space="preserve">&lt;p&gt;Dos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</si>
  <si>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 xml:space="preserve">{"id":"M5-NyO-43a-E-2","stimulus":"&lt;p&gt;Durante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</si>
  <si>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 xml:space="preserve">M5-NyO-44a</t>
  </si>
  <si>
    <t xml:space="preserve">Resuelve problemas que implican la división de una cantidad en dos partes desiguales, de las cuales una es el doble de la otra (EF05MA13)</t>
  </si>
  <si>
    <t xml:space="preserve">Se ha dividido al número {{Q1}} en dos partes desiguales de forma que una sea el doble que la otra. ¿Cuál es el valor de la parte más grande?
{{A1}}*
{{A2}}
{{A3}}
{{A4}}
{{A5}}
Se ven 3</t>
  </si>
  <si>
    <t xml:space="preserve">{{Q1}} : Min = 102 ; Máx = 999 ; Step = 3</t>
  </si>
  <si>
    <t xml:space="preserve">A1 = 2*{{Q1}}/3
A2 = {{Q1}}/3
A3 = 3*{{Q1}}/2
A4 =1+ 2*{{Q1}}/3 
A5 =2*{{Q1}}/3 -1</t>
  </si>
  <si>
    <t xml:space="preserve">La parte mayor es 2/3 de {{Q1}} y la menor, 1/3 de {{Q1}}.</t>
  </si>
  <si>
    <t xml:space="preserve">&lt;p&gt;El resultado es 2/3 de {{Q1}}.&lt;/p&gt;&lt;p&gt;{{Q1}} × 2/3 = ({{Q1}} : 3) × 2 = {{T1}} × 2 = {{A1}}&lt;/p&gt;</t>
  </si>
  <si>
    <t xml:space="preserve">{{T1}} = {{Q1}}/3</t>
  </si>
  <si>
    <t xml:space="preserve">{"id":"M5-NyO-44a-I-1","stimulus":"&lt;p&gt;O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</si>
  <si>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 xml:space="preserve">Se ha dividido al número {{Q1}} en dos partes desiguales de forma que una sea el doble que la otra. ¿Cuál es el valor de cada una?
La parte mayor vale {{A1}} y la menor, {{A2}}.</t>
  </si>
  <si>
    <t xml:space="preserve">A1 = 2*{{Q1}}/3
A2 = {{Q1}}/3</t>
  </si>
  <si>
    <t xml:space="preserve">&lt;p&gt;La parte mayor es 2/3 de {{Q1}}.&lt;/p&gt;&lt;p&gt;{{Q1}} × 2/3 = ({{Q1}} : 3 ) × 2 = {{A2}} × 2 = {{A1}}&lt;/p&gt;&lt;p&gt;La parte menor es 1/3 de {{Q1}}.&lt;/p&gt;&lt;p&gt;{{Q1}} × 1/3 = {{Q1}} : 3 = {{A1}}&lt;/p&gt;</t>
  </si>
  <si>
    <t xml:space="preserve">{"id":"M5-NyO-44a-E-1","stimulus":"&lt;p&gt;O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</si>
  <si>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 xml:space="preserve">Una madre ha repartido {{Q1}} monedas entre sus dos hijos de tal forma que al hijo menor le ha dado el doble que al mayor. ¿Cuántas monedas ha recibido el hijo mayor?
El hijo mayor ha recibido {{A1}} monedas.</t>
  </si>
  <si>
    <t xml:space="preserve">{{Q1}} : Min = 6 ; Máx = 120 ; Step = 3</t>
  </si>
  <si>
    <t xml:space="preserve">A1 = {{Q1}}/3</t>
  </si>
  <si>
    <t xml:space="preserve">&lt;p&gt;El hijo mayor ha recibido 1/3 de {{Q1}} monedas.&lt;/p&gt;&lt;p&gt;{{Q1}} × 1/3 = {{Q1}} : 3 = {{A1}} monedas&lt;/p&gt;</t>
  </si>
  <si>
    <t xml:space="preserve">{"id":"M5-NyO-44a-A-1","stimulus":"&lt;p&gt;Uma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</si>
  <si>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 xml:space="preserve">Hemos cortado una cuerda de &lt;span class=\"no-break\"&gt;{{Q1}} m&lt;/span&gt; de longitud en dos trozos de forma que el primero mide el doble que el segundo. ¿Cuánto mide el trozo más grande?
El trozo más grande mide &lt;span class=\"no-break\"&gt;{{A1}} m.&lt;/span&gt;</t>
  </si>
  <si>
    <t xml:space="preserve">{{Q1}} : Min = 6 ; Máx = 60 ; Step = 3</t>
  </si>
  <si>
    <t xml:space="preserve">A1 = 2*{{Q1}}/3</t>
  </si>
  <si>
    <t xml:space="preserve">&lt;p&gt;El trozo mayor es 2/3 de {{Q1}} m.&lt;/p&gt;&lt;p&gt;{{Q1}} × 2/3 = ({{Q1}} : 3) × 2 = {{T1}} × 2 = {{A1}} m&lt;/p&gt;</t>
  </si>
  <si>
    <t xml:space="preserve">{"id":"M5-NyO-44a-A-2","stimulus":"&lt;p&gt;Uma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</si>
  <si>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 xml:space="preserve">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</si>
  <si>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 xml:space="preserve">{{Q1}} : Min = 12 ; Máx = 45 ; Step = 3</t>
  </si>
  <si>
    <t xml:space="preserve">A1= 2*{{Q1}}/3</t>
  </si>
  <si>
    <t xml:space="preserve">&lt;p&gt;Llevan pedaleados 2/3 de {{Q1}} km.&lt;/p&gt;&lt;p&gt;{{Q1}} × 2/3 = ({{Q1}} : 3) × 2 = {{T1}} × 2 = {{A1}} km&lt;/p&gt;</t>
  </si>
  <si>
    <t xml:space="preserve">{"id":"M5-NyO-44a-A-3","stimulus":"&lt;p&gt;Um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</si>
  <si>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 xml:space="preserve">Para un trabajo de clase, un profesor va a dividir sus {{Q1}} alumnos en dos grupos de forma que el primero tendrá el doble de alumnos que el segundo. ¿De cuántos alumnos se compondrá cada grupo?
El grupo mayor tendrá {{A1}} alumnos, mientras que el menor, {{A2}}.</t>
  </si>
  <si>
    <t xml:space="preserve">{{Q1}} : Min = 15 ; Máx = 39 ; Step = 3</t>
  </si>
  <si>
    <t xml:space="preserve">&lt;p&gt;El primer grupo es 2/3 de {{Q1}} alumnos.&lt;/p&gt;&lt;p&gt;{{Q1}} × 2/3 = ({{Q1}} : 3 ) × 2 = {{A2}} × 2 = {{A1}}&lt;/p&gt;&lt;p&gt;El segundo grupo es 1/3 de {{Q1}} alumnos.&lt;/p&gt;&lt;p&gt;{{Q1}} × 1/3 = {{Q1}} : 3 = {{A1}} alumnos&lt;/p&gt;</t>
  </si>
  <si>
    <t xml:space="preserve">{"id":"M5-NyO-44a-A-4","stimulus":"&lt;p&gt;Para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</si>
  <si>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 xml:space="preserve">Un artista ha tardado {{Q1}} min en pintar dos cuadros. Para el primero ha dedicado el doble de tiempo que para el segundo. ¿Cuántos minutos ha destinado al segundo cuadro?
Ha pintado el segundo cuadro en {{A1}} min.</t>
  </si>
  <si>
    <t xml:space="preserve">{{Q1}} : Min = 60 ; Máx = 360 ; Step = 3</t>
  </si>
  <si>
    <t xml:space="preserve">&lt;p&gt;El pintor ha dedicado 1/3 de los {{Q1}} min al segundo cuadro.&lt;/p&gt;&lt;p&gt;{{Q1}} × 1/3 = {{Q1}} : 3 = {{A1}} min&lt;/p&gt;</t>
  </si>
  <si>
    <t xml:space="preserve">{"id":"M5-NyO-44a-A-5","stimulus":"&lt;p&gt;Um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</si>
  <si>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 xml:space="preserve">M5-NyO-26a</t>
  </si>
  <si>
    <t xml:space="preserve">Escribe números decimales usando palabras (sin parte entera, hasta 3 decimales)</t>
  </si>
  <si>
    <t xml:space="preserve">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</si>
  <si>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 xml:space="preserve">Q1: Mín: 2; Máx: 9; Step: 1
Q2: Mín: 101; Máx: 999; Step: 1</t>
  </si>
  <si>
    <t xml:space="preserve">T1 = Lemonlib.numToWords({{Q1}}, 'es')
T2 = Lemonlib.numToWords({{Q2}}, 'es')</t>
  </si>
  <si>
    <t xml:space="preserve">Según la posición que ocupan detrás de la coma, los números pueden ser décimas, centésimas o milésimas.</t>
  </si>
  <si>
    <t xml:space="preserve">&lt;p&gt;Según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</si>
  <si>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 xml:space="preserve">{"id":"M5-NyO-26a-I-1","stimulus":"&lt;p&gt;Selecione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</si>
  <si>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 xml:space="preserve">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</si>
  <si>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 xml:space="preserve">Q1: Mín: 2; Máx: 9; Step: 1
Q2: Mín = 10; Máx = 99; Step: 1</t>
  </si>
  <si>
    <t xml:space="preserve">&lt;p&gt;Según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</si>
  <si>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 xml:space="preserve">{"id":"M5-NyO-26a-I-2","stimulus":"&lt;p&gt;Selecione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</si>
  <si>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 xml:space="preserve">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</si>
  <si>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 xml:space="preserve">Q1: Mín: 2; Máx: 9; Step: 1
Q2: Mín = 2; Máx = 9; Step: 1</t>
  </si>
  <si>
    <t xml:space="preserve">&lt;p&gt;Según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</si>
  <si>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 xml:space="preserve">{"id":"M5-NyO-26a-I-3","stimulus":"&lt;p&gt;Selecione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</si>
  <si>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 xml:space="preserve">Completa la forma en la que se escribe el siguiente número decimal.
{{T1}}: {{T2}} {{A1}}</t>
  </si>
  <si>
    <t xml:space="preserve">Q1 = Min = 2; Max = 9; Step 1</t>
  </si>
  <si>
    <t xml:space="preserve">T1 = {{Q1}}/10
T2 = Lemonlib.numToWords({{Q1}}, 'es')
A1 = "décimas"</t>
  </si>
  <si>
    <t xml:space="preserve">&lt;p&gt;Según la posición que ocupan detrás de la coma, los números pueden ser décimas, centésimas o milésimas.&lt;/p&gt;</t>
  </si>
  <si>
    <t xml:space="preserve">{"id":"M5-NyO-26a-E-1","stimulus":"&lt;p&gt;Escreva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</si>
  <si>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 xml:space="preserve">Q1 = Min = 2; Max = 99; Step 1</t>
  </si>
  <si>
    <t xml:space="preserve">T1 = {{Q1}}/100
T2 = Lemonlib.numToWords({{Q1}}, 'es')
A1 = "centésimas"</t>
  </si>
  <si>
    <t xml:space="preserve">{"id":"M5-NyO-26a-E-2","stimulus":"&lt;p&gt;Escreva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</si>
  <si>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 xml:space="preserve">Q1 = Min = 2; Max = 999; Step 1</t>
  </si>
  <si>
    <t xml:space="preserve">T1 = {{Q1}}/1000
T2 = Lemonlib.numToWords({{Q1}}, 'es')
A1 =  "milésimas"</t>
  </si>
  <si>
    <t xml:space="preserve">{"id":"M5-NyO-26a-E-3","stimulus":"&lt;p&gt;Escreva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</si>
  <si>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 xml:space="preserve">M5-NyO-26b</t>
  </si>
  <si>
    <t xml:space="preserve">Establece equivalencias entre los diferentes decimales (décimas, centésimas y milésimas)</t>
  </si>
  <si>
    <t xml:space="preserve">Selecciona la equivalencia decimal correcta.
{{T1}} milésimas = {{Q1}} décimas*
{{Q2}} unidades = {{T2}} milésimas*
{{Q3}} centésimas = {{T3}} milésimas*
{{T4}} décimas = {{Q4}} unidades*
{{T5}} milésimas = {{Q5}} décimas
{{Q6}} unidades = {{T6}} milésimas
{{Q7}} centésimas = {{T7}} milésimas
{{T8}} décimas = {{Q8}} unidades
(Se ven 3)</t>
  </si>
  <si>
    <t xml:space="preserve">Unir cada expresión con su equivalencia
7 unidades = ... décimas
4 centésimas = ... milésimas
{{Q3}} unidades = {{A3}} centésimas
{{Q4}} décimas = {{A4}} centésimas</t>
  </si>
  <si>
    <t xml:space="preserve">Q1-Q8: mín = 1; máx = 50; step 1</t>
  </si>
  <si>
    <t xml:space="preserve">T1 = {{Q1}}*100
T2 = {{Q2}}*1000
T3 = {{Q3}}*10
T4 = {{Q4}}*10
T5 = {{Q5}}*1000
T6 = {{Q6}}*100
T7 = {{Q7}}*1000
T8 = {{Q8}}*100</t>
  </si>
  <si>
    <t xml:space="preserve">IMAGEN M5-NyO-26b-1</t>
  </si>
  <si>
    <t xml:space="preserve">&lt;p&gt;Las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</si>
  <si>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 xml:space="preserve">T10 = {{Q5}}*10
T11 = {{Q6}}*1000
T12 = {{Q7}}*10
T13 = {{Q8}}*10</t>
  </si>
  <si>
    <t xml:space="preserve">{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</si>
  <si>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 xml:space="preserve">Completa estas equivalencias.
{{Q1}} unidades = {{A1}} milésimas
{{Q2}} décimas = {{A2}} centésimas</t>
  </si>
  <si>
    <t xml:space="preserve">Q1: mín = 1; máx = 100; step 1
Q2: mín = 1; máx = 99; step 1</t>
  </si>
  <si>
    <t xml:space="preserve">A1 = {{Q1}}*1000
A2 = {{Q2}}*10</t>
  </si>
  <si>
    <t xml:space="preserve">&lt;p&gt;Las equivalencias entre decimales son:&lt;/p&gt;
IMAGEN M5-NyO-26b-1
- Si A1:
{{Q1}} unidades = {{Q1}} × 1 000 = {{A1}} milésimas
- Si A2:
{{Q2}} décimas = {{Q2}} × 10 = {{A1}} centésimas</t>
  </si>
  <si>
    <t xml:space="preserve">{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</si>
  <si>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t xml:space="preserve">Completa estas equivalencias.
{{Q1}} décimas = {{A1}} milésimas
{{Q2}} unidades = {{A2}} décimas</t>
  </si>
  <si>
    <t xml:space="preserve">Q1: mín = 1; máx = 99; step 1
Q2: mín = 1; máx = 99; step 1</t>
  </si>
  <si>
    <t xml:space="preserve">A1 = {{Q1}}*100
A2 = {{Q2}}*10</t>
  </si>
  <si>
    <t xml:space="preserve">&lt;p&gt;Las equivalencias entre decimales son:&lt;/p&gt;
IMAGEN M5-NyO-26b-1
- Si A1:
{{Q1}} décimas = {{Q1}} × 100 = {{A1}} milésimas
- Si A2:
{{Q2}} unidades = {{Q2}} × 10 = {{A2}} décimas</t>
  </si>
  <si>
    <t xml:space="preserve">{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</si>
  <si>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t xml:space="preserve">Completa estas equivalencias.
{{Q1}} unidades = {{A1}} centésimas 
{{Q2}} centésimas = {{A2}} milésimas</t>
  </si>
  <si>
    <t xml:space="preserve">&lt;p&gt;Las equivalencias entre decimales son:&lt;/p&gt;
IMAGEN M5-NyO-26b-1
- Si A1:
{{Q1}} unidades = {{Q1}} × 100 = {{A1}} centésimas 
- Si A2:
{{Q2}} centésimas = {{Q2}} × 10 = {{A2}} milésimas</t>
  </si>
  <si>
    <t xml:space="preserve">{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</si>
  <si>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t xml:space="preserve">Un cronómetro marca {{Q1}} décimas de segundo. ¿A cuántas centésimas equivalen?
Equivalen a {{A1}} centésimas.</t>
  </si>
  <si>
    <t xml:space="preserve">Q1: mín = 2; máx = 999; step 1</t>
  </si>
  <si>
    <t xml:space="preserve">¿Cuánto tiempo marca el cronómetro?
Marca {{A2}} décimas de segundo.
(cloze math)
A2 = {{Q1}}</t>
  </si>
  <si>
    <t xml:space="preserve">¿Qué hay que calcular?
El tiempo del cronómetro en centésimas de segundo. *
El tiempo del cronómetro en décimas de segundo.
El tiempo del cronómetro en milésimas de segundo.
(Single choice)</t>
  </si>
  <si>
    <t xml:space="preserve">¿En qué tabla están las conversiones de unidades correctas?
Imagen M5-NyO-26b-1*
Imagen M5-NyO-26b-2
Imagen M5-NyO-26b-3</t>
  </si>
  <si>
    <t xml:space="preserve">Con ayuda de la anterior tabla, calcula las centésimas de segundo que marca el cronómetro.
{{Q1}} décimas = {{Q1}} × 10 = {{A2}} centésimas
(Cloze math)
A3: {{Q1}}*10</t>
  </si>
  <si>
    <t xml:space="preserve">{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</si>
  <si>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t xml:space="preserve">La solución de un problema de matemáticas que Diana ha resuelto en el colegio es {{Q1}} centésimas. ¿A cuántas milésimas equivale ese número?
Equivale a {{A1}} milésimas.</t>
  </si>
  <si>
    <t xml:space="preserve">Q1: mín = 2; máx = 100; step 1</t>
  </si>
  <si>
    <t xml:space="preserve">¿Cuál es la solución del problema de Diana?
La solución es {{A2}} centésimas.
(cloze math)
A2 = {{Q1}}</t>
  </si>
  <si>
    <t xml:space="preserve">¿Qué hay que calcular?
El valor de la solución en centésimas.
El valor de la solución en décimas.
El valor de la solución en milésimas.*
(Single choice)</t>
  </si>
  <si>
    <t xml:space="preserve">Con ayuda de la anterior tabla, calcula las milésimas de la solucón del problema.
{{Q1}} centésimas = {{Q1}} × 10 = {{A2}} milésimas
(Cloze math)
A2: {{Q1}}*10</t>
  </si>
  <si>
    <t xml:space="preserve">{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</si>
  <si>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 xml:space="preserve">Un robot ha resuelto un cubo de Rubik en {{Q1}} centésimas de segundo. Escribe a cuántas milésimas de segundo equivalen.
El robot ha resuelto en cubo en {{A1}} milésimas de segundo.</t>
  </si>
  <si>
    <t xml:space="preserve">Q1: mín = 40; máx = 99; step 1</t>
  </si>
  <si>
    <t xml:space="preserve">¿En cuánto tiempo ha resuelto el robot el cubo?
El robot ha necesitado {{A2}} centésimas de segundo.
(cloze math)
A2 = {{Q1}}</t>
  </si>
  <si>
    <t xml:space="preserve">¿Qué hay que calcular?
El tiempo que ha necesitado el robot en centésimas de segundo.
El tiempo que ha necesitado el robot en décimas de segundo.
El tiempo que ha necesitado el robot en milésimas de segundo.*
(Single choice)</t>
  </si>
  <si>
    <t xml:space="preserve">Con ayuda de la anterior tabla, calcula las milésimas de segundo que ha necesitado el robot para resolver el cubo de Rubik.
{{Q1}} centésimas = {{Q1}} × 10 = {{A2}} milésimas
(Cloze math)
A2: {{Q1}}*10</t>
  </si>
  <si>
    <t xml:space="preserve">{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</si>
  <si>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 xml:space="preserve">La fiebre de Elsa ha subido {{Q1}} décimas de grado. ¿A cuántas milésimas equivalen?
Equivalen a {{A1}} milésimas.</t>
  </si>
  <si>
    <t xml:space="preserve">Q1: mín = 1; máx = 9; step = 1</t>
  </si>
  <si>
    <t xml:space="preserve">¿Cuánto le ha subido la fiebre a Elsa?
La fiebre le ha subido {{A2}} décimas de grado.
(cloze math)
A2 = {{Q1}}</t>
  </si>
  <si>
    <t xml:space="preserve">¿Qué hay que calcular?
El aumento de fiebre en centésimas de grado.
El aumento de fiebre en décimas de grado.
El aumento de fiebre en milésimas de grado.*
(Single choice)</t>
  </si>
  <si>
    <t xml:space="preserve">Con ayuda de la anterior tabla, calcula las milésimas de grado que le ha subido la fiebre a Elsa.
{{Q1}} décimas = {{Q1}} × 100 = {{A2}} milésimas
(Cloze math)
A2: {{Q1}}*100</t>
  </si>
  <si>
    <t xml:space="preserve">{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</si>
  <si>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</si>
  <si>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 xml:space="preserve">Q1: mín = 25; máx = 35; step 1</t>
  </si>
  <si>
    <t xml:space="preserve">¿Cuál es el grosor de la cartulina?
El grosor es de {{A2}} centésimas de milímetro.
(cloze math)
A2 = {{Q1}}</t>
  </si>
  <si>
    <t xml:space="preserve">¿Qué hay que calcular?
El grosor de la cartulina en milésimas de milímetro. *
El grosor de la cartulina en décimas de milímetro.
El grosor de la cartulina en centésimas de milímetro.
(Single choice)</t>
  </si>
  <si>
    <t xml:space="preserve">Con ayuda de la anterior tabla, calcula las milésimas de milímetro del grosor de la cartulina.
{{Q1}} centésimas = {{Q1}} × 10 = {{A2}} milésimas
(Cloze math)
A2: {{Q1}}*10</t>
  </si>
  <si>
    <t xml:space="preserve">{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</si>
  <si>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 xml:space="preserve">M5-NyO-26c</t>
  </si>
  <si>
    <t xml:space="preserve">Transforma números decimales en fracciones y viceversa (entre 1 y 3 decimales)</t>
  </si>
  <si>
    <t xml:space="preserve">Une cada expresión decimal con su fracción correspondiente.
{{T1}} - {{A1}}
{{T2}} - {{A2}} 
{{T3}} - {{A3}}</t>
  </si>
  <si>
    <t xml:space="preserve">Q1-Q3: mín = 1; máx = 99
Q4: Lista 10, 100, 1000
Q5: Lista 10, 100, 1000
Q6: Lista 10, 100, 1000</t>
  </si>
  <si>
    <t xml:space="preserve">números decimales:
T1 = {{Q1}/{{Q4}}
T2 = {{Q2}}/{{Q5}}
T3 = {{Q3}}/{{Q6}}
fracciones:
A1 = {{Q1}/{{Q4}}
A2 = {{Q2}}/{{Q5}}
A3 = {{Q3}}/{{Q6}}</t>
  </si>
  <si>
    <t xml:space="preserve">En estos números hay tantos decimales como ceros en los denominadores de sus fracciones equivalentes.</t>
  </si>
  <si>
    <t xml:space="preserve">&lt;p&gt;Para escribir un número decimal como fracción, se usa como numerador el número sin la coma y como denominador la unidad seguida de tantos ceros como las cifras decimales de ese número.&lt;/p&gt;
Sin TE</t>
  </si>
  <si>
    <t xml:space="preserve">{"id":"M5-NyO-26c-I-1","stimulus":"&lt;p&gt;Arraste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</si>
  <si>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 xml:space="preserve">Selecciona las equivalencias correctas.
{{Q1}}/{{Q10}} = {{T1}} *
{Q2}}/{{Q11}} = {{T2}} *
{Q3}}/{{Q12}} = {{T3}} *
{{Q4}}/{{Q10}} = {{T4}}
{{Q5}}/{{Q11}} = {{T5}}
{{Q6}}/{{Q12}} = {{T6}}
(Se ven 4 opciones, 2 correctas)</t>
  </si>
  <si>
    <t xml:space="preserve">Choose the correct answers.
1- The number {{Q1}}/{{Q2}} is equal to the number {{T1}}. ✔
2- The number {{Q3}}/{{Q4}} is equal to the number {{T2}}. ✔
3- The number {{Q5}}/{{Q6}} is equal to the number {{T3}}.
✔ highlights true sentences</t>
  </si>
  <si>
    <t xml:space="preserve">Q1-Q6: mín = 1; máx = 99
Q10: Lista 10, 100, 1000
Q11: Lista 10, 100, 1000
Q12: Lista 10, 100, 1000</t>
  </si>
  <si>
    <t xml:space="preserve">T1 = {{Q1}}/{{Q10}}
T2 = {{Q2}}/{{Q11}}
T3 = {{Q3}}/{{Q12}}
T4 = {{Q4}}/{{Q11}}
T5 = {{Q5}}/{{Q12}}
T6 = {{Q6}}/{{Q10}}</t>
  </si>
  <si>
    <t xml:space="preserve">Para escribir un número decimal como fracción, se usa como numerador la parte decimal y como denominador la unidad seguida de tantos ceros como las cifras decimales de ese número.</t>
  </si>
  <si>
    <t xml:space="preserve">&lt;p&gt;Para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</si>
  <si>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xml:space="preserve">{"id":"M5-NyO-26c-I-2","stimulus":"&lt;p&gt;Selecione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</si>
  <si>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 xml:space="preserve">Transforma estos números decimales en fracciones. Escribe los denominadores como unos seguido de ceros.
{{T1}} = {{A1}}
{{T2}} = {{A2}}
{{T3}} = {{A3}}</t>
  </si>
  <si>
    <t xml:space="preserve">Transforma estos números decimales como fracciones
1.25 = ...
3.1 = ...
1.145 = ...</t>
  </si>
  <si>
    <t xml:space="preserve">Q1-Q3: mín = 1; máx = 99; step = 2
Q4: Lista 10, 100, 1000
Q5: Lista 10, 100, 1000
Q6: Lista 10, 100, 1000</t>
  </si>
  <si>
    <t xml:space="preserve">números decimales:
T1 = {{Q1}}/{{Q4}}
T2 = {{Q2}}/{{Q5}}
T3 = {{Q3}}/{{Q6}}
fracciones:
A1 = {{Q1}}/{{Q4}}
A2 = {{Q2}}/{{Q5}}
A3 = {{Q3}}/{{Q6}}</t>
  </si>
  <si>
    <t xml:space="preserve">Para escribir un número decimal como fracción, se usa como numerador el número sin la coma y como denominador la unidad seguida de tantos ceros como cifras decimales haya.</t>
  </si>
  <si>
    <t xml:space="preserve">&lt;p&gt;Para escribir un número decimal como fracción, se usa como numerador el número sin la coma y como denominador la unidad seguida de tantos ceros como cifras decimales haya.&lt;/p&gt;
Sin TE individual</t>
  </si>
  <si>
    <t xml:space="preserve">{"id":"M5-NyO-26c-E-1","stimulus":"&lt;p&gt;Converta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</si>
  <si>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 xml:space="preserve">Transforma estas fracciones en números decimales. 
{{T1}} = {{A1}}
{{T2}} = {{A2}}
{{T3}} = {{A3}}</t>
  </si>
  <si>
    <t xml:space="preserve">fracciones:
T1 = {{Q1}}/{{Q4}}
T2 = {{Q2}}/{{Q5}}
T3 = {{Q3}}/{{Q6}}
números decimales:
A1 = {{Q1}}/{{Q4}}
A2 = {{Q2}}/{{Q5}}
A3 = {{Q3}}/{{Q6}}</t>
  </si>
  <si>
    <t xml:space="preserve">&lt;p&gt;Para expresar una fracción como número decimal, se escribre el numerador y se le separan tantos decimales como ceros haya después de la unidad en el denominador.&lt;/p&gt;</t>
  </si>
  <si>
    <t xml:space="preserve">&lt;p&gt;Para expresar una fracción como número decimal, se escribre el numerador y se le separan tantos decimales como ceros haya después de la unidad en el denominador.&lt;/p&gt;
Sin TE individual</t>
  </si>
  <si>
    <t xml:space="preserve">{"id":"M5-NyO-26c-E-2","stimulus":"&lt;p&gt;Transforme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</si>
  <si>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 xml:space="preserve">Una jirafa adulta puede llegar a medir &lt;span class=\"no-break\"&gt;{{T1}} m&lt;/span&gt; aproximadamente. Reescribe esta medida en forma de fracción con denominador 10.
{{T1}} se puede expresar como {{A1}}.</t>
  </si>
  <si>
    <t xml:space="preserve">Una jirafa adulta puede llegar a medir 5.1 cm aproximadamente. Expresa esa medida como fracción
La jirafa mide ... aproximadamente</t>
  </si>
  <si>
    <t xml:space="preserve">Q1: mín = 5: máx = 6; step 1
Q2: mín = 0.1: máx = 0.9; step 0.1</t>
  </si>
  <si>
    <t xml:space="preserve">A1 = numerador/denominador
Numerador = ({{Q1}}+{{Q2}})*10
Denominador = 10
T1: {{Q1}} + {{Q2}}</t>
  </si>
  <si>
    <t xml:space="preserve">¿Cuánto puede llegar a medir una jirafa adulta?
Mide {{A1}} m.</t>
  </si>
  <si>
    <t xml:space="preserve">¿Qué pide el enunciado?
Escribir, en forma de fracción, la altura aproximada de la jirafa adulta.  *
Escribir, en forma de fracción, la edad aproximada de una jirafa adulta.
Escribir, en forma de fracción, el peso aproximado de una jirafa adulta.</t>
  </si>
  <si>
    <t xml:space="preserve">¿En cuál de estas opciones se ha reescrito bien un número decimal como fracción?
A1*: {{Q3}} = {{T1}}/10 (fracción)
A2: {{Q3}} = {{Q3}}/10 (fracción)
A3: {{Q3}} = {{T2}}/10 (fracción)
Q3: Mín = 1.1; Máx = 9.9; Step = 0.2.
T1 = {{Q3}}*10
T2 = {{Q3}}*100</t>
  </si>
  <si>
    <t xml:space="preserve">Imita el paso anterior para escribir {{T1}} como una fracción.
{{T1}} se puede expresar como {{A1}}.
A1 = Numerador/denominador
numerador = ({{Q1}}+{{Q2}})*10
Denominador = 10</t>
  </si>
  <si>
    <t xml:space="preserve">{"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</si>
  <si>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 xml:space="preserve">Según un registro, aproximadamente {{Q1}}/1000 de la población adulta habla inglés. Escribe esta fracción como número decimal.
{{Q1}}/1000 se puede expresar como {{A1}}.</t>
  </si>
  <si>
    <t xml:space="preserve">Según registros de España, aproximadamente,{{Q1}}/{{Q2}} de la población, hablan inglés.
Escribe ese dato como número decimal.
Aproximadamente, hablan inglés {{A1}} de la población</t>
  </si>
  <si>
    <t xml:space="preserve">Q1: mín = 200; máx = 300; step 1</t>
  </si>
  <si>
    <t xml:space="preserve">¿Cuál es la fracción de población adulta de España que habla inglés?
{{A2}} de la población adulta española habla inglés.
[A2: {{Q1}}/1000}</t>
  </si>
  <si>
    <t xml:space="preserve">¿Qué pide el enunciado?
Expresar como número decimal la población adulta española que habla inglés.*
Expresar la fracción que representa la población adulta española que habla inglés.
Expresar como número decimal la población juvenil española que habla inglés.</t>
  </si>
  <si>
    <t xml:space="preserve">¿En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</si>
  <si>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 xml:space="preserve">Imita el paso anterior para escribir {{Q1}}/1000 (fracción) como un número decimal.
{{Q1}}/1000 (fracción) se puede expresar como {{A1}}.
[A1 = {{Q1}}/1000]</t>
  </si>
  <si>
    <t xml:space="preserve">{"id":"M5-NyO-26c-A-2","seed":{"parameters":[{"name":"Q1","label":null,"min":200,"max":300,"step":1},{"name":"Q2","label":null,"min":1,"max":200,"step":1},{"name":"Q3","list":[10,100,1000]}],"uniques":true},"scaffolding":[{"id":"step-0","stimulus":"&lt;p&gt;De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</si>
  <si>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 xml:space="preserve">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</si>
  <si>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</si>
  <si>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 xml:space="preserve">Q1: mín = 10; máx = 15; step 0.1
Q2: mín = 0.01: máx = 0.09; step 0.01</t>
  </si>
  <si>
    <t xml:space="preserve">A1 = numerador/denominador
numerador =  ({{Q1}}+{{Q2}})*100
denominador = 100
T1: {{Q1}} + {{Q2}}</t>
  </si>
  <si>
    <t xml:space="preserve">¿Cuál es la cantidad de azúcares en los cereales?
Los cereales contienen {{A1}} g de azúcares.</t>
  </si>
  <si>
    <t xml:space="preserve">¿Qué pide el enunciado?
Expresar los azúcares de los cereales como fracción. *
Expresar los cereales de la caja como fracción.
Expresar los azúcares de los cereales como número decimal.</t>
  </si>
  <si>
    <t xml:space="preserve">¿En cuál de estas opciones se ha reescrito bien un número decimal como fracción?
A1*: {{Q3}} = {{T1}}/100 (fracción)
A2: {{Q3}} = {{Q3}}/100 (fracción)
A3: {{Q3}} = {{T2}}/100 (fracción)
Q3: Mín = 1.01; Máx = 9.09; Step = 0.02
T1 = {{Q3}}*100
T2 = {{Q3}}*10</t>
  </si>
  <si>
    <t xml:space="preserve">Imita el paso anterior para escribir {{T1}} como una fracción.
{{T1}} se puede expresar como {{A1}}.
A1 = numerador/denominador
Numerador = ({{Q1}}+{{Q2}})*100
Denominador = 100</t>
  </si>
  <si>
    <t xml:space="preserve">{"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</si>
  <si>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 xml:space="preserve">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</si>
  <si>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</si>
  <si>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 xml:space="preserve">Q1: mín = 89; máx = 99; step 1
Q2: mín = 0.1: máx = 0.9; step 0.1</t>
  </si>
  <si>
    <t xml:space="preserve">A1 = numerador/denominador
numerador = ({{Q1}}+{{Q2}})*10
denominador = 10
T1 = {{Q1}} + {{Q2}}</t>
  </si>
  <si>
    <t xml:space="preserve">¿En qué frecuencia está la emisora de radio favorita de Elena?
La frecuencia es {{A1}}.</t>
  </si>
  <si>
    <t xml:space="preserve">¿Qué pide el enunciado?
Expresar la frecuencia de la emisora de radio como una fracción *
Expresar la frecuencia de la emisora de radio como un número decimal.
Expresar la frecuencia de la emisora de radio como un número mixto.</t>
  </si>
  <si>
    <t xml:space="preserve">¿En cuál de estas opciones se ha reescrito bien un número decimal como fracción?
A1*: {{Q3}} = {{T1}}/10
A2: {{Q3}} = {{Q3}}/10
A3: {{Q3}} = {{T2}}/10
Q3: Mín = 1.1; Máx = 9.9; Step = 0.2.
T1 = {{Q3}}*10
T2 = {{Q3}}*100</t>
  </si>
  <si>
    <t xml:space="preserve">Imita el paso anterior para escribir {{T1}} en forma de fracción.
{{T1}} se puede expresar como {{A1}}.
T1 = {{Q1}} + {{Q2}}
A1 = Numerador/denominador
numerador = ({{Q1}}+{{Q2}})*10
Denominador = 10</t>
  </si>
  <si>
    <t xml:space="preserve">{"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</si>
  <si>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 xml:space="preserve">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</si>
  <si>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</si>
  <si>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 xml:space="preserve">Q1: mín = 11; máx = 19; step 1</t>
  </si>
  <si>
    <t xml:space="preserve">¿Cuál es la fracción de adolescentes que hay en esta pequeña ciudad?
{{A2}} de la población son adolescentes.
A2: {{Q1}}/100</t>
  </si>
  <si>
    <t xml:space="preserve">¿Qué pide el enunciado?
Expresar como número decimal la población adolescente.*
Expresar como una fracción la población adolescente.
Expresar como un número mixto la población adolescente.</t>
  </si>
  <si>
    <t xml:space="preserve">Imita el paso anterior para escribir {{Q1}}/100 como un número decimal.
{{Q1}}/100 se puede expresar como {{A1}}.
A1 = {{Q1}}/100</t>
  </si>
  <si>
    <t xml:space="preserve">{"id":"M5-NyO-26c-A-5","seed":{"parameters":[{"name":"Q1","label":null,"min":11,"max":19,"step":1},{"name":"Q2","label":null,"min":1,"max":200,"step":1},{"name":"Q3","list":["10","100","1000"]}],"uniques":true},"scaffolding":[{"id":"step-0","stimulus":"&lt;p&gt;Em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</si>
  <si>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 xml:space="preserve">M5-NyO-41a</t>
  </si>
  <si>
    <t xml:space="preserve">Compone y descompone números decimales interpretando el valor de posición de cada una de sus cifras (hasta las milésimas)</t>
  </si>
  <si>
    <t xml:space="preserve">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</si>
  <si>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 xml:space="preserve">Indica si las descomposiciones son correctas
37.12 = 3D + 7U + 12 centésimas *
2.5 = 2U + 5 décimas *
17.132= 10D + 7U + 132 milésimas *
6.89 = 6U + 89 décimas
34.236 = 3U + 4D + 236 centésimas
Sí / No</t>
  </si>
  <si>
    <t xml:space="preserve">Q1-Q8: mín = 1; máx = 9; step = 1</t>
  </si>
  <si>
    <t xml:space="preserve">Un número decimal se puede descomponer como la suma de sus cifras decimales.</t>
  </si>
  <si>
    <t xml:space="preserve">&lt;p&gt;Un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</si>
  <si>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 xml:space="preserve">{"id":"M5-NyO-41a-I-1","stimulus":"&lt;p&gt;Indique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</si>
  <si>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 xml:space="preserve">Calcula el resultado de las siguientes sumas.
{{Q1}} unidades + {{Q2}} décimas + {{Q3}} centésimas = {{A1}}
{{Q4}} unidades + {{Q5}} décimas + {{Q6}} centésimas + {{Q7}} milésimas = {{A2}}</t>
  </si>
  <si>
    <t xml:space="preserve">Descomponé este número 1.546
....</t>
  </si>
  <si>
    <t xml:space="preserve">Q1: mín = 1; máx = 9; step = 1
Q2: mín = 1; máx = 9; step = 1
Q3: mín = 1; máx = 9; step = 1
Q4: mín = 1; máx = 9; step = 1
Q5: mín = 1; máx = 9; step = 1
Q6: mín = 1; máx = 9; step = 1
Q7: mín = 1; máx = 9; step = 1</t>
  </si>
  <si>
    <t xml:space="preserve">A1 = {{Q1}}+{{Q2}}/10+{{Q3}}/100
A2 = {{Q4}}+{{Q5}}/10+{{Q6}}/100+{{Q7}}/1000</t>
  </si>
  <si>
    <t xml:space="preserve">&lt;p&gt;Un número decimal se puede descomponer como la suma de sus cifras decimales.&lt;/p&gt;
Para A1:
&lt;p&gt;{{Q1}} unidades + {{Q2}} décimas + {{Q3}} centésimas = {{Q1}} + {{T1}} + {{T2}} = {{A1}}&lt;/p&gt;
Para A2:
&lt;p&gt;{{Q4}} unidades + {{Q5}} décimas + {{Q6}} centésimas + {{Q7}} milésimas = {{Q4}} + {{T3}} + {{T4}} + {{T5}} = {{A2}}&lt;/p&gt;</t>
  </si>
  <si>
    <t xml:space="preserve">T1 = {{Q2}}/10
T2 = {{Q3}}/100
T3 = {{Q5}}/10
T4 = {{Q6}}/100
T5 = {{Q7}}/1000</t>
  </si>
  <si>
    <t xml:space="preserve">{"id":"M5-NyO-41a-E-1","stimulus":"&lt;p&gt;Calcule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</si>
  <si>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 xml:space="preserve">Descompón los siguientes números.
{{Q1}}.{{Q2}}{{Q3}} = {{A1}} unidades + {{A2}} décimas + {{A3}} centésimas
{{Q4}}.{{Q5}}{{Q6}}{{Q7}} = {{A4}} unidades + {{A5}} décimas + {{A6}} centésimas + {{A7}} milésimas</t>
  </si>
  <si>
    <t xml:space="preserve">Compone este número {{T1}}
{{A1}} </t>
  </si>
  <si>
    <t xml:space="preserve">A1 = {{Q1}}
A2 = {{Q2}} 
A3 = {{Q3}}
A4 = {{Q4}}
A5 = {{Q5}}
A6 = {{Q6}}
A7 = {{Q7}}</t>
  </si>
  <si>
    <t xml:space="preserve">&lt;p&gt;Un número decimal se puede descomponer como la suma de sus cifras decimales.&lt;/p&gt;
Para A1:
&lt;p&gt;{{Q1}}.{{Q2}}{{Q3}} = {{Q1}} + {{T1}} + {{T2}}&lt;/p&gt;
Para A2:
&lt;p&gt;{{Q4}}.{{Q5}}{{Q6}}{{Q7}} = {{Q4}} + {{T3}} + {{T4}} + {{T5}}&lt;/p&gt;</t>
  </si>
  <si>
    <t xml:space="preserve">{"id":"M5-NyO-41a-E-2","stimulus":"&lt;p&gt;Decomponha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</si>
  <si>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 xml:space="preserve">M5-NyO-27a</t>
  </si>
  <si>
    <t xml:space="preserve">Ordena números decimales por comparación (entre 0 y 2 cifras enteras, entre 1 y 3 cifras decimales)</t>
  </si>
  <si>
    <t xml:space="preserve">Indica si estas comparaciones son verdaderas o falsas.
{{Q1}} &lt; {{T1}}✔
{{T2}} &gt; {{Q2}}✔
{{T3}} &lt; {{Q3}}
{{Q4}} &gt; {{T4}}
(Se ven 3 opciones, 2 correctas)</t>
  </si>
  <si>
    <t xml:space="preserve">Q1: min: 0.01, max: 0.99, step: 0.01
Q2: min: 1, max: 9, step: 0.1
Q3: min: 1, max: 9, step: 0.01
Q4: min: 1, max: 9, step: 0.001
Q5: min: 0.01, max: 0.1, step: 0.01
Q6: min: 0.1, max: 1, step: 0.1
Q7: min: 0.01, max: 9, step: 0.01
Q8: min: 0.01, max: 9, step: 0.001</t>
  </si>
  <si>
    <t xml:space="preserve">T1={{Q1}}+{{Q5}}
T2={{Q2}}+{{Q6}}
T3={{Q3}}+{{Q7}}
T4={{Q4}}+{{Q8}}</t>
  </si>
  <si>
    <t xml:space="preserve">Compara los números cifra a cifra empezando por la izquierda.</t>
  </si>
  <si>
    <t xml:space="preserve">&lt;p&gt;Para saber si un número es mayor que otro, compara las cifras de los dos empezando desde la izquierda.&lt;/p&gt;
(No TE individual)</t>
  </si>
  <si>
    <t xml:space="preserve">{"id":"M5-NyO-27a-I-1","stimulus":"&lt;p&gt;Indique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</si>
  <si>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 xml:space="preserve">Ordena los siguientes números de mayor a menor.
{{Q1}}
{{Q2}}
{{Q3}}</t>
  </si>
  <si>
    <t xml:space="preserve">From the biggest to the smallest, order the following numbers.
{{Q1}}
{{Q2}}
{{Q3}}</t>
  </si>
  <si>
    <t xml:space="preserve">Q1: min: 0.001, max: 0.999, step: 0.001
Q2: min: 0.01, max: 0.99, step: 0.01
Q3: min: 0.1, max: 0.9, step: 0.1</t>
  </si>
  <si>
    <t xml:space="preserve">Compara los números fijándote primero en las que se encuentran más a la izquierda.</t>
  </si>
  <si>
    <t xml:space="preserve">&lt;p&gt;Para saber si un número es mayor que otro, compara las cifras de los dos empezando desde la izquierda.&lt;/p&gt;</t>
  </si>
  <si>
    <t xml:space="preserve">{"id":"M5-NyO-27a-E-1","stimulus":"&lt;p&gt;Arraste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</si>
  <si>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 xml:space="preserve">Ordena los siguientes números de menor a mayor.
{{Q1}}
{{Q2}}
{{Q3}}</t>
  </si>
  <si>
    <t xml:space="preserve">{"id":"M5-NyO-27a-E-2","stimulus":"&lt;p&gt;Arraste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</si>
  <si>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 xml:space="preserve">Los padres de Nacho han ido al supermercado a comprar {{Q1}} kg de {{Q4}}, {{Q2}} kg de {{Q5}} y {{Q3}} kg de {{Q6}}. Indica cuánto pesa el producto más ligero.
El producto más ligero pesa {{A1}} kg.</t>
  </si>
  <si>
    <t xml:space="preserve">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</si>
  <si>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 xml:space="preserve">Q1: min: 0.1, max: 3, step: 0.01
Q2: min: 0.1, max: 3, step: 0.01
Q3: min: 0.1, max: 3, step: 0.01
Q4: lista: ["manzanas", "plátanos", "naranjas"]
Q5: lista: ["cebollas", "zanahorias", "espárragos"]
Q6: lista: ["dátiles", "anacardos", "cacahuetes"]</t>
  </si>
  <si>
    <t xml:space="preserve">A1 = math.min({{Q1}}, {{Q2}}, {{Q3}})</t>
  </si>
  <si>
    <t xml:space="preserve">Compara los números fijándote primero en las cifras que se encuentran a la izquierda.</t>
  </si>
  <si>
    <t xml:space="preserve">&lt;p&gt;Para saber cuál es el producto más ligero, es decir, el número menor, compara las cifras de los tres números empezando por la izquierda.&lt;/p&gt;</t>
  </si>
  <si>
    <t xml:space="preserve">{"id":"M5-NyO-27a-A-1","stimulus":"&lt;p&gt;Os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</si>
  <si>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 xml:space="preserve">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</si>
  <si>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 xml:space="preserve">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</si>
  <si>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 xml:space="preserve">Q1: min: 1.60, max: 1.72, step: 0.01
Q2: min: 1.10, max: 1.35, step: 0.01
Q3: min: 1.40, max: 1.55, step: 0.01
Q4: min: 0.01, max: 0.10, step: 0.01
Q5: min: 0.01, max: 0.10, step: 0.01
Q6: min: 0.01, max: 0.10, step: 0.01</t>
  </si>
  <si>
    <t xml:space="preserve">T1={{Q1}}+{{Q4}}
T2={{Q2}}+{{Q5}}
T3={{Q3}}+{{Q6}}
T4={{Q1}}-{{Q4}}
T5={{Q2}}-{{Q5}}
T6={{Q3}}-{{Q6}}</t>
  </si>
  <si>
    <t xml:space="preserve">&lt;p&gt;Para conocer si una persona puede montar en la atracción, compara cifra a cifra la altura mínima con la altura de la persona empezando por la izquierda.&lt;/p&gt;
Sin Te individual</t>
  </si>
  <si>
    <t xml:space="preserve">{"id":"M5-NyO-27a-A-2","stimulus":"&lt;p&gt;Em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</si>
  <si>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 xml:space="preserve">Un atleta corre estas distancias durante los siete días de la semana. Selecciona el día que recorre más kilómetros.
(Tabla)
Día - Distancia
Lunes - {{Q1}} km
Martes - {{Q2}} km
Miércoles - {{Q3}} km*
Jueves - {{Q4}} km*
Viernes - {{Q5}} km
Sábado - {{Q6}} km*
Domingo - {{Q7}} km
(Se ven 3, 1 correcta)</t>
  </si>
  <si>
    <t xml:space="preserve">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</si>
  <si>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 xml:space="preserve">Q1: min: 20, max: 20.5, step: 0.01
Q2: min: 20, max: 20.5, step: 0.01
Q3: min: 20.51, max: 21, step: 0.01
Q4: min: 20.51, max: 21, step: 0.01
Q5: min: 20, max: 20.5, step: 0.01
Q6: min: 20.51, max: 21, step: 0.01
Q7: min: 20, max: 20.5, step: 0.01</t>
  </si>
  <si>
    <t xml:space="preserve">&lt;p&gt;Para saber cuál es el día en el que más corrió, es decir, el de más kilómetros, compara las cifras de los números empezando por la izquierda.&lt;/p&gt;
Sin Te individual</t>
  </si>
  <si>
    <t xml:space="preserve">{"id":"M5-NyO-27a-A-3","stimulus":"&lt;p&gt;Um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</si>
  <si>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 xml:space="preserve">En una carrera de velocidad, {{Q4}} completa la carrera en {{Q1}} s, {{Q5}} llega en {{Q2}} s y {{Q6}}, en {{Q3}} s. ¿En cuántos segundos ha llegado a la meta el velocista más rápido?
El velocista más rápido ha llegado en {A1}} s.</t>
  </si>
  <si>
    <t xml:space="preserve">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</si>
  <si>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 xml:space="preserve">Q1: min: 9.5, max: 11, step: 0.01
Q2: min: 9.5, max: 11, step: 0.01
Q3: min: 9.5, max: 11, step: 0.01
{{Q4}}: "Pedro", "Mario", "Carolina"
{{Q5}}: "Ricardo", "Lorena", "Iria"
{{Q6}}: "Martín", "Susana", "Erica"</t>
  </si>
  <si>
    <t xml:space="preserve">&lt;p&gt;Para saber quién es el velocista más rápido, es decir, el que ha tardado el menor número de segundos, compara las cifras de los tres números empezando por la izquierda.&lt;/p&gt;</t>
  </si>
  <si>
    <t xml:space="preserve">{"id":"M5-NyO-27a-A-4","stimulus":"&lt;p&gt;Em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</si>
  <si>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 xml:space="preserve">A través de una tienda &lt;i&gt;online,&lt;/i&gt; Amancio puede comprar los siguientes productos. Selecciona el más caro de entre las siguientes opciones.
(tabla)
Producto - Precio
{{Q1}} - {{Q8}} €*
{{Q2}} - {{Q9}} €*
{{Q3}} - {{Q10}} €*
{{Q4}} - {{Q11}} €
{{Q5}} - {{Q12}} €
{{Q6}} - {{Q13}} €
{{Q7}} - {{Q14}} €
(Se ven 3, 1 correcta)</t>
  </si>
  <si>
    <t xml:space="preserve">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</si>
  <si>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 xml:space="preserve">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</si>
  <si>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xml:space="preserve">&lt;p&gt;Para saber cuál es el producto más caro, es decir, el de más euros, compara las cifras de los números empezando por la izquierda.&lt;/p&gt;
Sin Te individual</t>
  </si>
  <si>
    <t xml:space="preserve">{"id":"M5-NyO-27a-A-5","stimulus":"&lt;p&gt;Através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</si>
  <si>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 xml:space="preserve">M5-NyO-28a</t>
  </si>
  <si>
    <t xml:space="preserve">Calcula la aproximación de números decimales a la décima o centésima más cercana (parte entera entre 0 y 2 cifras)</t>
  </si>
  <si>
    <t xml:space="preserve">¿Cuál de estos números es la aproximación de {{T1}} a las centésimas?
{{A1}}*
{{A2}}
{{A3}}
{{A4}}
{{A5}}
{{A6}}
(Se ven 3, 1 correcta)</t>
  </si>
  <si>
    <t xml:space="preserve">Drag the approximation of the following number to the centesimal digit.
{{Q1}}: {{A1}}* {{A2}} {{A3}}</t>
  </si>
  <si>
    <t xml:space="preserve">{{Q1}} : Min = 10, Máx: 9898, step: 1
{{Q2}} : Lista = 2, 3, 4, 6, 7, 8</t>
  </si>
  <si>
    <t xml:space="preserve">T1 = {{Q1}}/100 + {{Q2}}/1000
T2 = Lemonlib.round({{T1}},2)
A1 = {{T2}}
A2 = {{T2}} + 0.02
A3 ={{T2}} +0.2
A4 = {{T2}} + 1
A5 = {{T2}} + 0.1
A6 = {{T2}} +0.11</t>
  </si>
  <si>
    <t xml:space="preserve">Busca entre qué dos centésimas se encuentra y elige la más cercana.</t>
  </si>
  <si>
    <t xml:space="preserve">&lt;p&gt;Para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</si>
  <si>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 xml:space="preserve">T3 = math.floor({{T1}}*100)/100
T4 = math.ceil({{T1}}*100)/100
T5 = ({{T1}}-{{T3}})*1000
T6 = ({{T4}}-{{T1}})*1000</t>
  </si>
  <si>
    <t xml:space="preserve">{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</si>
  <si>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xml:space="preserve">¿Cuál de estos números es la aproximación de {{T1}} a las décimas?
{{A1}}*
{{A2}}
{{A3}}
{{A4}}
{{A5}}
(se ven 3, 1 correcta)</t>
  </si>
  <si>
    <t xml:space="preserve">{{Q1}} : Min = 1, Máx: 988; step: 1
{{Q2}} : 2, 3, 4, 6, 7, 8
</t>
  </si>
  <si>
    <t xml:space="preserve">{{T1}} = {{Q1}}/10 + {{Q2}}/100
{{T2}} = Lemonlib.round({{T1}},1)
A1 = {{T2}}
A2 = {{T2}} + 0.1
A3 = {{T2}}-0.1
A4 = {{T2}} + 0.2
A5 = {{T2}}-0.2</t>
  </si>
  <si>
    <t xml:space="preserve">Busca entre qué dos décimas se encuentra y elige la más cercana.</t>
  </si>
  <si>
    <t xml:space="preserve">&lt;p&gt;Para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</si>
  <si>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 xml:space="preserve">T3 = math.floor({{T1}}*10)/10
T4 = math.ceil({{T1}}*10)/10
T5 = ({{T1}}-{{T3}})*100
T6 = ({{T4}}-{{T1}})*100</t>
  </si>
  <si>
    <t xml:space="preserve">{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</si>
  <si>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xml:space="preserve">Aproxima {{T1}} a las décimas.
Su aproximación a las décimas es {{A1}}.</t>
  </si>
  <si>
    <t xml:space="preserve">Fill the blank spaces with the correct answers.
1- The approximation of {{Q1}} to the decimal digit is A1.
2- The approximation of {{Q2}} to the centesimal digit is A2.</t>
  </si>
  <si>
    <t xml:space="preserve">Q1: Min = 1, Máx = 999, step = 1
Q2: Lista = 2, 3, 4, 6, 7, 8</t>
  </si>
  <si>
    <t xml:space="preserve">T1 = {{Q1}}/10 + {{Q2}}/100
A1 = Lemonlib.round({{T1}},1)</t>
  </si>
  <si>
    <t xml:space="preserve">{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</si>
  <si>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 xml:space="preserve">Aproxima {{T1}} a las centésimas.
Su aproximación a las centésimas es {{A1}}.</t>
  </si>
  <si>
    <t xml:space="preserve">Q1: Min = 10, Máx = 999, step = 1
Q2: Lista = 2, 3, 4, 6, 7, 8</t>
  </si>
  <si>
    <t xml:space="preserve">{{T1}} = {{Q1}}/100 + {{Q2}}/1000
A1 = Lemonlib.round({{T1}},2)</t>
  </si>
  <si>
    <t xml:space="preserve">{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</si>
  <si>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 xml:space="preserve">Un deportista ha corrido {{T1}} km. Aproxima esta distancia a las centésimas.
Ha corrido {{A1}} km.</t>
  </si>
  <si>
    <t xml:space="preserve">An athlete ran {{Q1}} km on {{Q2}}. Fill the blank space with the approximation of {{Q1}} to the centesimal digit.
1- The athlete ran {{A1}} km on {{Q2}}.</t>
  </si>
  <si>
    <t xml:space="preserve">Q1: Min = 100, Máx = 999, step = 1
Q2: Lista = 1, 2, 3, 4, 6, 7, 8, 9</t>
  </si>
  <si>
    <t xml:space="preserve">cent</t>
  </si>
  <si>
    <t xml:space="preserve">Sin aproximar, ¿cuánto ha corrido el deportista?
Ha corrido {{A1}} km.
(Cloze math)
A1 = {{T1}}</t>
  </si>
  <si>
    <t xml:space="preserve">¿Qué pide el enunciado?
Aproximar la distancia a las centésimas.*
Aproximar la distancia a las centenas.
Aproximar la distancia a las décimas.
(single choice)</t>
  </si>
  <si>
    <t xml:space="preserve">Completa el siguiente texto.
Para aproximar un número a las centésimas, hay que buscar entre qué dos [centésimas*/décimas/centenas] se encuentra y elegir [la más cercana*/la más lejana].
(Drop down)</t>
  </si>
  <si>
    <t xml:space="preserve">{{T1}} está entre {{T3}} y {{T4}}. ¿Cuántas milésimas lo separan de cada centésima?
{{T1}} está a {{A1}} milésimas de {{T3}}.
{{T1}} está a {{A2}} milésimas de {{T4}}.
(cloze math)
T3 = math.floor({{T1}}*100)/100
T4 = math.ceil({{T1}}*100)/100
A1 = ({{T1}}-{{T3}})*1000
A2 = ({{T4}}-{{T1}})*1000</t>
  </si>
  <si>
    <t xml:space="preserve">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</si>
  <si>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 xml:space="preserve">{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</si>
  <si>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xml:space="preserve">Una descarga de un inodoro ha gastado {{T1}} litros de agua. Aproxima esta cantidad a las décimas.
La descarga ha sido de {{A1}} litros de agua.</t>
  </si>
  <si>
    <t xml:space="preserve">Imagine that your parents went to the grocery store, and they bought {{Q1}} Kg of {{Q2}}. In addition, imagine that they need the approximation of the weight to the decimal digit. Fill the blank space with the correct answer.
1- Your parents bought {{A1}} Kg of {{Q2}}.</t>
  </si>
  <si>
    <t xml:space="preserve">Q1: Min = 75, Máx = 2650, step = 1
Q2: Lista = 1, 2, 3, 4, 6, 7, 8, 9</t>
  </si>
  <si>
    <t xml:space="preserve">dec</t>
  </si>
  <si>
    <t xml:space="preserve">Sin aproximar, ¿cuántos litros ha descargado el inodoro?
El inodoro ha descargado {{A1}} l.
(Cloze math)
A1 = {{T1}}</t>
  </si>
  <si>
    <t xml:space="preserve">¿Qué pide el enunciado?
Aproximar la descarga del inodoro a las décimas.*
Aproximar la descarga del inodoro a las centésimas.
Aproximar la descarga del inodoro a las decenas.
(single choice)</t>
  </si>
  <si>
    <t xml:space="preserve">Completa el siguiente texto.
Para aproximar un número a las décimas, hay que buscar entre qué dos [centésimas/décimas*/decenas] se encuentra y elegir [la más cercana*/la más lejana].
(Drop down)</t>
  </si>
  <si>
    <t xml:space="preserve">{{T1}} está entre {{T3}} y {{T4}}. ¿Cuántas centésimas lo separan de cada décima?
{{T1}} está a {{A1}} centésimas de {{T3}}.
{{T1}} está a {{A2}} centésimas de {{T4}}.
(cloze math)
T3 = math.floor({{T1}}*10)/10
T4 = math.ceil({{T1}}*10)/10
A1 = ({{T1}}-{{T3}})*100
A2 = ({{T4}}-{{T1}})*100</t>
  </si>
  <si>
    <t xml:space="preserve">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</si>
  <si>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 xml:space="preserve">{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</si>
  <si>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La altura de la portada de un libro es de {{T1}} cm. Aproxima esta cantidad a las décimas.
La altura de la portada del libro mide {{A1}} cm.</t>
  </si>
  <si>
    <t xml:space="preserve">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</si>
  <si>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 xml:space="preserve">Q1: Min = 210, Máx = 280, step = 1
Q2: Lista = 1, 2, 3, 4, 6, 7, 8, 9</t>
  </si>
  <si>
    <t xml:space="preserve">Sin aproximar, ¿cuál es la altura de la portada del libro?
La altura del libro mide {{A1}} cm.
(Cloze math)
A1 = {{T1}}</t>
  </si>
  <si>
    <t xml:space="preserve">¿Qué pide el enunciado?
Aproximar la altura del libro a las décimas.*
Aproximar la altura del libro a las centésimas.
Aproximar la altura del libro a las decenas.
(single choice)</t>
  </si>
  <si>
    <t xml:space="preserve">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</si>
  <si>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 xml:space="preserve">{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</si>
  <si>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Un arquitecto dice que su casa pesa {{T1}} toneladas. Aproxima esa cantidad a las céntesimas.
La casa pesa {{A1}} toneladas.</t>
  </si>
  <si>
    <t xml:space="preserve">A {{Q1}} eats {{Q2}} kg of food per day, depending on its age and weight. Fill the blank space with the approximation of {{Q2}} to the centesimal digit.
1- A {{Q1}} eats {{A2}} kg of food per day.</t>
  </si>
  <si>
    <t xml:space="preserve">Q1: Min = 2000, Máx = 5000, step = 1
Q2: Lista = 1, 2, 3, 4, 6, 7, 8, 9</t>
  </si>
  <si>
    <t xml:space="preserve">Sin aproximar, ¿cuántas toneladas pesa la casa del arquitecto?
La casa pesa {{A1}} t.
(Cloze math)
A1 = {{T1}}</t>
  </si>
  <si>
    <t xml:space="preserve">¿Qué pide el enunciado?
Aproximar el peso de la casa a las centésimas.*
Aproximar el peso de la casa a las centenas.
Aproximar el peso de la casa a las décimas.
(single choice)</t>
  </si>
  <si>
    <t xml:space="preserve">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</si>
  <si>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 xml:space="preserve">{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</si>
  <si>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xml:space="preserve">El peso de Felipe es de {{Q1}} kg. Aproxímalo a las décimas.
Felipe pesa {{A1}} kg.</t>
  </si>
  <si>
    <t xml:space="preserve">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</si>
  <si>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 xml:space="preserve">Q1: Min = 450, Máx = 650, step = 1
Q2: Lista = 1, 2, 3, 4, 6, 7, 8, 9</t>
  </si>
  <si>
    <t xml:space="preserve">Sin aproximar, ¿cuál es el peso de Felipe?
Felipe pesa {{A1}} kg.
(Cloze math)
A1 = {{T1}}</t>
  </si>
  <si>
    <t xml:space="preserve">¿Qué pide el enunciado?
Aproximar el peso de Felipe a las décimas.*
Aproximar el peso de Felipe a las centésimas.
Aproximar el peso de Felipe a las decenas.
(single choice)</t>
  </si>
  <si>
    <t xml:space="preserve">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</si>
  <si>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 xml:space="preserve">{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</si>
  <si>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M5-NyO-29a</t>
  </si>
  <si>
    <t xml:space="preserve">Calcula sumas y restas de números decimales (entre 0 y 3 cifras enteras, entre 1 y 3 cifras decimales)</t>
  </si>
  <si>
    <t xml:space="preserve">Escoge el resultado de la siguiente suma.
{{T1}} + {{T2}} = ...
A1*
A2
A3
A4
A5
Se ven 3</t>
  </si>
  <si>
    <t xml:space="preserve">Calculate the addition and subtraction. Also, drag the correct answers.
1- {{Q1}}+{{Q2}}={{A1}}*{{A3}}{{A4}}
2- {{Q3}}-{{Q4}}={{A2}}*{{A5}}{{A6}}</t>
  </si>
  <si>
    <t xml:space="preserve">Q1: min: 100001, max: 499999, step: 2
Q2: min: 1000, max: 5000, step: 1
Q3: Mín = 1; Máx = 10; Step = 1
Q4: Mín = 10; Máx = 90; Step = 1
Q5: Mín = 1; Máx = 10; Step = 1
Q6: Mín = 10; Máx = 90; Step = 1
Q7: List = 2, 4, 6, 8</t>
  </si>
  <si>
    <t xml:space="preserve">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</si>
  <si>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 xml:space="preserve">Para sumar números decimales, haz coincidir en la misma columna las cifras del mismo orden: décimas con décimas, centésimas con centésimas...
Suma de 2 sumandos y 6 posiciones
{{T1}} + {{T2}} = {{T0}}</t>
  </si>
  <si>
    <t xml:space="preserve">&lt;p&gt;Para sumar números decimales, haz coincidir en la misma columna las cifras del mismo orden: décimas con décimas, centésimas con centésimas...&lt;/p&gt;
Suma de 2 sumandos y 6 posiciones
{{T1}} + {{T2}} = {{A1}}</t>
  </si>
  <si>
    <t xml:space="preserve">T9={{Q1}}-math.floor({{Q1}}/10)*10+{{Q7}}
T0={{T9}}-math.floor({{T9}}/10)*10</t>
  </si>
  <si>
    <t xml:space="preserve">{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</si>
  <si>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xml:space="preserve">Escoge el resultado de la siguiente resta.
{{T0}} − {{T1}} = ...
A1*
A2
A3
A4
A5
Se ven 3</t>
  </si>
  <si>
    <t xml:space="preserve">Q1: Min: 10001, max: 500001, step: 2
Q2: Min: 1000, max: 50000, step: 1
Q3, Q5: Mín = 0.01; Máx = 0.1; Step = 0.01
Q4, Q6: Mín = 1; Máx = 9; Step = 0.1
Q7: List = 2, 4, 6, 8</t>
  </si>
  <si>
    <t xml:space="preserve">T0={{Q1}}/1000+{{Q2}}/100+{{Q7}}/1000
T1={{Q1}}/1000
A1={{Q2}}/100+{{Q7}}/1000
A2={{Q2}}/100+{{Q7}}/1000+{{Q3}}
A3={{Q2}}/100+{{Q7}}/1000+{{Q4}}
A4={{Q2}}/100+{{Q7}}/1000-{{Q5}}
A5={{Q2}}/100+{{Q7}}/1000}-{{Q6}}</t>
  </si>
  <si>
    <t xml:space="preserve">Para restar números decimales, haz coincidir en la misma columna las cifras del mismo orden: décimas con décimas, centésimas con centésimas...
Resta vertical de 6 posiciones
T0-T1={{Q7}}</t>
  </si>
  <si>
    <t xml:space="preserve">&lt;p&gt;Para restar números decimales, haz coincidir en la misma columna las cifras del mismo orden: décimas con décimas, centésimas con centésimas...&lt;/p&gt;
[Resta vertical de 6 posiciones]
T0-T1=A1</t>
  </si>
  <si>
    <t xml:space="preserve">{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</si>
  <si>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 xml:space="preserve">Calcula esta resta.
{{T0}} − {{T1}}  = {{A1}}</t>
  </si>
  <si>
    <t xml:space="preserve">Calculate the addition and subtraction. In addition, fill the blank spaces with the correct answers.
1- {{Q1}}+{{Q2}}={{A1}}
2- {{Q3}}-{{Q4}}={{A2}}</t>
  </si>
  <si>
    <t xml:space="preserve">Q1: Min: 10001, max: 500001, step: 2
Q2: Min: 1000, max: 50000, step: 1
Q3: List = 2, 4, 6, 8</t>
  </si>
  <si>
    <t xml:space="preserve">T0=Lemonlib.round({{Q1}}/1000+{{Q2}}/100+{{Q3}}/1000, 3)
T1=Lemonlib.round({{Q1}}/1000, 3)
A1=Lemonlib.round({{Q2}}/100+{{Q3}}/1000, 3)</t>
  </si>
  <si>
    <t xml:space="preserve">Para restar números decimales, haz coincidir en la misma columna las cifras del mismo orden: décimas con décimas, centésimas con centésimas...
T0-T1={{List}}</t>
  </si>
  <si>
    <t xml:space="preserve">{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</si>
  <si>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xml:space="preserve">Calcula esta suma.
{{T1}} + {{T2}} = {{A2}}</t>
  </si>
  <si>
    <t xml:space="preserve">Q1: min: 100001, max: 499999, step: 2
Q2: min: 1000, max: 5000, step: 1
Q3: List = 2, 4, 6, 8</t>
  </si>
  <si>
    <t xml:space="preserve">T1 = Lemonlib.round({{Q1}}/1000, 3)
T2 = Lemonlib.round({{Q2}}/100+{{Q3}}/1000, 3)
A1=Lemonlib.round({{T1}}+{{T2}}, 3)</t>
  </si>
  <si>
    <t xml:space="preserve">{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</si>
  <si>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xml:space="preserve">Sebastián ha conducido su coche &lt;span class=\"no-break\"&gt;{{T1}} km&lt;/span&gt; hasta una gasolinera. Después, ha recorrido &lt;span class=\"no-break\"&gt;{{T2}} km&lt;/span&gt; hasta llegar a un restaurante. ¿Cuánta distancia ha conducido en total?
Ha recorrido &lt;span class=\"no-break\"&gt;{{A1}} km.&lt;/span&gt;</t>
  </si>
  <si>
    <t xml:space="preserve">In a trip to a certain city, a family drives {{Q1}} km to a gas station. Then, the family drives {{Q2}} km to a restaurant. Finally, the family drives {{Q3}} km to the final destination. Fill the blank space with the correct answer.
1- The total distance drived by the family is A1 km.</t>
  </si>
  <si>
    <t xml:space="preserve">Q1: min: 10001, max: 50001, step: 2
Q2: min: 1000, max: 6000, step: 1
Q3: List = 2, 4, 6, 8</t>
  </si>
  <si>
    <t xml:space="preserve">Para sumar números decimales, haz coincidir en la misma columna las cifras del mismo orden: décimas con décimas, centésimas con centésimas...
Suma de 2 sumandos y 5 posiciones
{{T1}} + {{T2}} = {{T0}}</t>
  </si>
  <si>
    <t xml:space="preserve">&lt;p&gt;Para sumar números decimales, haz coincidir en la misma columna las cifras del mismo orden: décimas con décimas, centésimas con centésimas...&lt;/p&gt;
Suma de 2 sumandos y 5 posiciones
{{T1}} + {{T2}} = {{T0}}</t>
  </si>
  <si>
    <t xml:space="preserve">{"id":"M5-NyO-29a-A-1","stimulus":"&lt;p&gt;Sebastiana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</si>
  <si>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 xml:space="preserve">En una tienda, el precio de un juego de {{Q4}} es de &lt;span class=\"no-break\"&gt;{{T1}} €&lt;/span&gt; y el de una película de {{Q5}} es de &lt;span class=\"no-break\"&gt;{{T2}} €.&lt;/span&gt; Si un cliente compra un artículo de cada tipo, ¿cuánto le cobrarán?
Tendrá que pagar &lt;span class=\"no-break\"&gt;{{A1}} €.&lt;/span&gt;</t>
  </si>
  <si>
    <t xml:space="preserve">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</si>
  <si>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 xml:space="preserve">Q1: min: 2501, max: 3501, step: 2
Q2: min: 21, max: 30, step: 1
Q3: List = 2, 4, 6, 8
Q4: estrategia, acción, rol
Q5: dibujos animados, misterio, comedia</t>
  </si>
  <si>
    <t xml:space="preserve">T1 = Lemonlib.round({{Q1}}/100, 2)
T2 = Lemonlib.round({{Q2}}/10+{{Q3}}/100, 2)
A1 = Lemonlib.round({{T1}}+{{T2}}, 2)</t>
  </si>
  <si>
    <t xml:space="preserve">Para sumar números decimales, haz coincidir en la misma columna las cifras del mismo orden: décimas con décimas, centésimas con centésimas...
Suma de 2 sumandos y 4 posiciones
{{T1}} + {{T2}} = {{T0}}</t>
  </si>
  <si>
    <t xml:space="preserve">&lt;p&gt;Para sumar números decimales, haz coincidir en la misma columna las cifras del mismo orden: décimas con décimas, centésimas con centésimas...&lt;/p&gt;
Suma en vertical 2 sumandos 4 posiciones
Sin TE individual</t>
  </si>
  <si>
    <t xml:space="preserve">{"id":"M5-NyO-29a-A-2","stimulus":"&lt;p&gt;Em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</si>
  <si>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xml:space="preserve">El padre de Ana ha ido al supermercado y ha comprado &lt;span class=\"no-break\"&gt;{{T1}} kg&lt;/span&gt; de {{Q4}} y &lt;span class=\"no-break\"&gt;{{T2}} kg&lt;/span&gt; de {{Q5}}. ¿Cuántos kilos de fruta ha comprado?
El padre de Ana ha comprado &lt;span class=\"no-break\"&gt;{{A1}} kg&lt;/span&gt; de fruta.</t>
  </si>
  <si>
    <t xml:space="preserve">Imagine that your parents went to the grocery store, and they bought {{Q1}} Kg of {{Q4}}, {{Q2}} Kg of {{Q5}}, and {{Q3}} Kg of {{Q6}}. Fill the blank space with the correct answer.
1- Your parents  bought A1 Kg of fruits.</t>
  </si>
  <si>
    <t xml:space="preserve">Q1: min: 101, max: 301, step: 2
Q2: min: 1, max: 9, step: 1
Q3: List = 2, 4, 6, 8
Q4: lista: ["manzanas", "plátanos", "naranjas"]
Q5: lista: ["arándanos", "moras", "frambuesas"]</t>
  </si>
  <si>
    <t xml:space="preserve">Para sumar números decimales, haz coincidir en la misma columna las cifras del mismo orden: décimas con décimas, centésimas con centésimas...
Suma en vertical 2 sumandos 3 posiciones
{{T1}} + {{T2}} = {{T0}}</t>
  </si>
  <si>
    <t xml:space="preserve">&lt;p&gt;Para sumar números decimales, haz coincidir en la misma columna las cifras del mismo orden: décimas con décimas, centésimas con centésimas...&lt;/p&gt;
Suma en vertical 2 sumandos 3 posiciones
Sin TE individual</t>
  </si>
  <si>
    <t xml:space="preserve">{"id":"M5-NyO-29a-A-3","stimulus":"&lt;p&gt;O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</si>
  <si>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xml:space="preserve">Al comenzar la semana, Lía tenía {{T0}} € en su cuenta bancaria. El martes retiró {{T1}} €. ¿Cuánto dinero tenía en la cuenta al final de la semana?
Lía tenía {{A1}} € al final de la semana.</t>
  </si>
  <si>
    <t xml:space="preserve">The capacity of a {{Q1}} is {{Q3}} Gb. Due to a blackout, the {{Q1}} is damaged, and it is lost {{T1}} Gb of data in {{Q1}}. Thus,  the new capacity of {{Q1}} is {{Q3}} - {{T1}} Gb. Fill the blank space with the correct answer.
1- The new capacity of {{Q1}} is A1 Gb.</t>
  </si>
  <si>
    <t xml:space="preserve">Q1: Min: 1001, max: 50001, step: 2
Q2: Min: 100, max: 5000, step: 1
Q3: List = 2, 4, 6, 8</t>
  </si>
  <si>
    <t xml:space="preserve">T0=Lemonlib.round({{Q1}}/100+{{Q2}}/10+{{Q3}}/100, 2)
T1=Lemonlib.round({{Q1}}/100, 2)
A1=Lemonlib.round({{Q2}}/10+{{Q3}}/100, 2)</t>
  </si>
  <si>
    <t xml:space="preserve">Para restar números decimales, haz coincidir en la misma columna las cifras del mismo orden: décimas con décimas, centésimas con centésimas...
Resta vertical de 5 posiciones
T0-T1={{Q3}}</t>
  </si>
  <si>
    <t xml:space="preserve">&lt;p&gt;Para restar números decimales, haz coincidir en la misma columna las cifras del mismo orden: décimas con décimas, centésimas con centésimas...&lt;/p&gt;
[Resta vertical de 5 posiciones]
T0-T1=A1</t>
  </si>
  <si>
    <t xml:space="preserve">{"id":"M5-NyO-29a-A-4","stimulus":"&lt;p&gt;No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</si>
  <si>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 xml:space="preserve">En un zoo, los cuidadores han dejado en el recinto del {{Q3}} &lt;span class=\"no-break\"&gt;{{T0}} kg&lt;/span&gt; de carne. Si el {{Q3}} solo ha comido &lt;span class=\"no-break\"&gt;{{T1}} kg,&lt;/span&gt; ¿cuánta carne le queda?
Le quedan &lt;span class=\"no-break\"&gt;{{A1}} kg&lt;/span&gt; de carne.</t>
  </si>
  <si>
    <t xml:space="preserve">In a zoo, a {{Q4}} eats {{Q1}} kg of food per day, {{Q5}} eats {{Q2}} kg of food per day, and a {{Q6}} eats {{Q3}} kg of food per day. Fill the blank space with the correct answer.
1- In total, the above animals eat A1 kg of food per day.</t>
  </si>
  <si>
    <t xml:space="preserve">Q1: Min: 1001, Max: 2501, Step: 2
Q2: Min: 70, Max: 150, Step: 1
Q3: ["tigre", "león"]
Q4: List = 2, 4, 6, 8</t>
  </si>
  <si>
    <t xml:space="preserve">T0=Lemonlib.round({{Q1}}/100+{{Q2}}/10+{{Q4}}/100, 2)
T1=Lemonlib.round({{Q1}}/100, 2)
A1=Lemonlib.round({{Q2}}/10+{{Q4}}/100, 2)</t>
  </si>
  <si>
    <t xml:space="preserve">Para restar números decimales, haz coincidir en la misma columna las cifras del mismo orden: décimas con décimas, centésimas con centésimas...
Resta vertical de 4 posiciones
T0-T1={{Q4}}</t>
  </si>
  <si>
    <t xml:space="preserve">&lt;p&gt;Para restar números decimales, haz coincidir en la misma columna las cifras del mismo orden: décimas con décimas, centésimas con centésimas...&lt;/p&gt;
&lt;p&gt;El resultado de la resta es:&lt;/p&gt;
[Resta vertical de 4 posiciones]
T0-T1=A1</t>
  </si>
  <si>
    <t xml:space="preserve">{"id":"M5-NyO-29a-A-5","stimulus":"&lt;p&gt;Em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</si>
  <si>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 xml:space="preserve">M5-NyO-30a</t>
  </si>
  <si>
    <t xml:space="preserve">Multiplica números decimales (el resultado tiene un máximo de 4 decimales)</t>
  </si>
  <si>
    <t xml:space="preserve">Arrastra el resultado correcto de esta multiplicación.
{{Q1}} × {{Q2}} = {{A1}}* {{A2}} {{A3}}</t>
  </si>
  <si>
    <t xml:space="preserve">Drag the result of the multiplication of the following numbers.
{{Q1}} x {{Q2}}: {{A1}}* {{A2}} {{A3}}</t>
  </si>
  <si>
    <t xml:space="preserve">Q1: min: 1.01, max: 99.99, step: 0.02
Q2: min: 5.1, max: 9.9, step: 0.2
Q3: min: 1, max: 5, step: 0.1
Q4: min: 1, max: 5, step: 0.1</t>
  </si>
  <si>
    <t xml:space="preserve">A1 = {{Q1}}*{{Q2}}
A2 = {{Q1}}*{{Q2}}+{{Q3}}
A3 = {{Q1}}*{{Q2}}+{{Q4}}</t>
  </si>
  <si>
    <t xml:space="preserve">El resultado tiene tantos decimales como el número total de decimales en los dos factores.</t>
  </si>
  <si>
    <t xml:space="preserve">&lt;p&gt;Multiplica primero los factores como si fueran números naturales.&lt;/p&gt;&lt;p&gt;{{T1}} × {{T2}} = {{T3}}&lt;/p&gt;&lt;p&gt;Después separa desde la derecha tantas cifras decimales como las que haya en los dos factores. Como en este caso son 3, se mueve la coma 3 posiciones.&lt;/p&gt;&lt;p&gt;{{T3}} → {{T4}}&lt;/p&gt;</t>
  </si>
  <si>
    <t xml:space="preserve">T1 = {{Q1}}*100
T2 = {{Q2}}*10
T3 = {{Q1}}*{{Q2}}*1000
T4 = {{Q1}}*{{Q2}}</t>
  </si>
  <si>
    <t xml:space="preserve">{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</si>
  <si>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xml:space="preserve">Escribe el resultado de esta multiplicación.
{{Q1}} × {{Q2}} = {{A1}}</t>
  </si>
  <si>
    <t xml:space="preserve">Fill the blank space with the multiplication of the following numbers.
{{Q1}} x {{Q2}}=A1</t>
  </si>
  <si>
    <t xml:space="preserve">Q1: min: 1.01, max: 99.99, step: 0.02
Q2: min: 1.1, max: 9.9, step: 0.2</t>
  </si>
  <si>
    <t xml:space="preserve">A1={{Q1}}*{{Q2}}</t>
  </si>
  <si>
    <t xml:space="preserve">{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</si>
  <si>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xml:space="preserve">Lucas compra cada mes {{Q1}} kg de comida para perros. Si quiere hacer una compra para {{Q2}} meses, ¿cuántos kilogramos tiene que comprar?
Tiene que comprar {{A1}} kg de alimento.</t>
  </si>
  <si>
    <t xml:space="preserve">Q1: min = 5.01, max = 9.99, step: 0.02
Q2: min = 2, max = 12,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</si>
  <si>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</si>
  <si>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 xml:space="preserve">T1 = {{Q1}}*100
T2 = {{Q1}}*{{Q2}}*100
T3 = {{Q1}}*{{Q2}}</t>
  </si>
  <si>
    <t xml:space="preserve">{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</si>
  <si>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En el mercado el kilo de plátanos cuesta {{T1}} €. ¿Cuánto hay que pagar por {{Q2}} kg de plátanos?
Hay que pagar {{A1}} € por {{Q2}} kg de plátanos.</t>
  </si>
  <si>
    <t xml:space="preserve">Q1: min = 1, max = 3.2, step: 0.1
Q2: min = 1.5, max = 5.5, step: 0.2
Q3: Mín = 1; Máx = 9; Step = 1</t>
  </si>
  <si>
    <t xml:space="preserve">A1={{T1}}*{{Q2}}
T1 = {{Q1}}+{{Q3}}/100</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</si>
  <si>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€&lt;/p&gt;</t>
  </si>
  <si>
    <t xml:space="preserve">T2 = {{Q2}}*10
T3 = {{T1}}*10
T4 = {{T3}}*{{T2}}
T5 = {{T4}}/100</t>
  </si>
  <si>
    <t xml:space="preserve">{"id":"M5-NyO-30a-A-2","stimulus":"&lt;p&gt;Em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</si>
  <si>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 xml:space="preserve">Martina camina cada día {{Q1}} km. ¿Cuántos kilómetros caminará en {{Q2}} días?
Caminará {{A1}} km.</t>
  </si>
  <si>
    <t xml:space="preserve">Q1: min = 1.01, max = 8.01, step: 0.2
Q2: min = 10, max = 30,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</si>
  <si>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</si>
  <si>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xml:space="preserve">{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</si>
  <si>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Un litro de zumo cuesta {{Q1}} €. ¿Cuánto hay que pagar por {{Q2}} litros?
{{Q2}} litros de zumo cuestan {{A1}} €.</t>
  </si>
  <si>
    <t xml:space="preserve">Q1: Mín = 3.55; Máx = 4.55; step = 0.2
Q2: Mín = 1.5; Máx = 7.5; step = 1</t>
  </si>
  <si>
    <t xml:space="preserve">T1 = {{Q1}}*10
T2 = {{Q2}}*10
T3 = {{Q1}}*{{Q2}}*100
T4 = {{Q1}}*{{Q2}}</t>
  </si>
  <si>
    <t xml:space="preserve">{"id":"M5-NyO-30a-A-4","stimulus":"&lt;p&gt;Um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</si>
  <si>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 xml:space="preserve">Camilo cuenta con un espacio de {{Q1}} cm de largo y {{Q2}} cm de ancho para colocar una mesa de comedor. Calcula el área del espacio disponible.
El hueco mide {{A1}} cm&lt;sup&gt;2&lt;/sup&gt;.</t>
  </si>
  <si>
    <t xml:space="preserve">Q1: min = 50.1, max = 99.9, step: 0.2
Q2: min = 25.1, max = 29.9 , step: 0.2</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</si>
  <si>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</si>
  <si>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 xml:space="preserve">{"id":"M5-NyO-30a-A-5","stimulus":"&lt;p&gt;Camilo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</si>
  <si>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 xml:space="preserve">M5-NyO-31a</t>
  </si>
  <si>
    <t xml:space="preserve">Calcula divisiones de números naturales con cociente decimal (cociente de hasta 2 decimales, resto 0)</t>
  </si>
  <si>
    <t xml:space="preserve">&lt;p&gt;Haz clic en el resultado de esta división:&lt;/p&gt;&lt;p&gt;{{T1}} : {{T2}} = ...&lt;/p&gt;
{{A1}} *| {{A2}} | {{A3}}
Se ven solo 3</t>
  </si>
  <si>
    <t xml:space="preserve">Q1: Mín 3;Máx 19; Step: 2
Q2: Mín 2;Máx 9; Step: 1
Q3: [2, 4, 5]
Q4: [2, 4, 5]</t>
  </si>
  <si>
    <t xml:space="preserve">T1 = {{Q1}}*{{Q2}}
T2 = {{Q2}}*{{Q3}}
A1 = {{Q1}}/{{Q3}}
Distractores:
A2 = {{Q1}}
A3 = {{Q1}}/{{Q4}}
A4 = 1+{{Q1}}/{{Q3}}
A5 = 1+{{Q1}}/{{Q4}}</t>
  </si>
  <si>
    <t xml:space="preserve">Al terminar de dividir la parte entera, se añade una coma en el cociente y se continúa la división.</t>
  </si>
  <si>
    <t xml:space="preserve">&lt;p&gt;Al terminar de dividir la parte entera, se añade una coma en el cociente y se continúa la división.&lt;/p&gt;</t>
  </si>
  <si>
    <t xml:space="preserve">{"id":"M5-NyO-31a-I-1","stimulus":"&lt;p&gt;Clique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</si>
  <si>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 xml:space="preserve">Escribe el resultado de la siguiente división.
{{T1}} : {{T2}} = {{A1}}</t>
  </si>
  <si>
    <t xml:space="preserve">Q1: Mín 3;Máx 19; Step: 2
Q2: Mín 2;Máx 9; Step: 1
Q3: [2, 4, 5]</t>
  </si>
  <si>
    <t xml:space="preserve">T1 = {{Q1}}*{{Q2}}
T2 = {{Q2}}*{{Q3}}
A1 = {{T1}}/{{T2}}</t>
  </si>
  <si>
    <t xml:space="preserve">{"id":"M5-NyO-31a-E-1","stimulus":"&lt;p&gt;Escreva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</si>
  <si>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 xml:space="preserve">Gastón ha comprado {{T2}} libros en una librería de segunda mano por &lt;span class=\"no-break\"&gt;{{T1}} €.&lt;/span&gt; Si todos tienen el mismo precio, ¿cuál es el precio de cada uno? 
Cada libro cuesta cuesta &lt;span class=\"no-break\"&gt;{{A1}} €.&lt;/span&gt;</t>
  </si>
  <si>
    <t xml:space="preserve">T1 = {{Q1}}*{{Q2}}
T2 = {{Q2}}*{{Q3}}
A1 = {{Q1}}/{{Q3}}</t>
  </si>
  <si>
    <t xml:space="preserve">{"id":"M5-NyO-31a-A-1","stimulus":"&lt;p&gt;Breno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</si>
  <si>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En un vivero tienen &lt;span class=\"no-break\"&gt;{{T1}} g&lt;/span&gt; de fertilizante van a distribuir entre {{T2}} macetas. ¿Cuántos gramos se va a poner en cada maceta?
Cada maceta recibirá &lt;span class=\"no-break\"&gt;{{A1}} g.&lt;/span&gt;</t>
  </si>
  <si>
    <t xml:space="preserve">Q1: Mín: 201; Máx: 2001; Step: 2
Q2: Mín 2;Máx 9; Step: 1
Q3: [2, 4, 5]</t>
  </si>
  <si>
    <t xml:space="preserve">{"id":"M5-NyO-31a-A-2","stimulus":"&lt;p&gt;Em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</si>
  <si>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Martín ha donado &lt;span class=\"no-break\"&gt;{{T1}} €&lt;/span&gt; a {{T2}} organizaciones ecologistas. ¿Cuánto dinero ha recibido cada una?
Cada ONG ha recibido &lt;span class=\"no-break\"&gt;{{A1}} €.&lt;/span&gt;</t>
  </si>
  <si>
    <t xml:space="preserve">Q1: Mín 201;Máx 2001; Step: 2
Q2: Mín 2;Máx 9; Step: 1
Q3: [2, 4, 5]</t>
  </si>
  <si>
    <t xml:space="preserve">{"id":"M5-NyO-31a-A-3","stimulus":"&lt;p&gt;Thomaz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</si>
  <si>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{{T2}} vecinos van a tener que pagar {{T1}} € para hacer una obra en su edificio. ¿Cuánto dinero tendrá que pagar cada uno?
Cada uno tiene que pagar &lt;span class=\"no-break\"&gt;{{A1}} €.&lt;/span&gt;</t>
  </si>
  <si>
    <t xml:space="preserve">€€€€€€€</t>
  </si>
  <si>
    <t xml:space="preserve">{"id":"M5-NyO-31a-A-4","stimulus":"&lt;p&gt;{{T2}}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</si>
  <si>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Un grupo de amigos ha ganado un premio de lotería. Ahora tienen que repartir &lt;span class=\"no-break\"&gt;{{T1}} €&lt;/span&gt; entre {{T2}} personas. ¿Cuánto dinero le corresponde a cada uno?
A cada uno le corresponden &lt;span class=\"no-break\"&gt;{{A1}} €.&lt;/span&gt;</t>
  </si>
  <si>
    <t xml:space="preserve">{"id":"M5-NyO-31a-A-5","stimulus":"&lt;p&gt;Um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</si>
  <si>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M5-NyO-31b</t>
  </si>
  <si>
    <t xml:space="preserve">Calcula divisiones de números decimales (dividendo y divisor de 1 o 2 decimales, entre 1 y 3 cifras enteras)</t>
  </si>
  <si>
    <t xml:space="preserve">Selecciona el resultado de esta división.
{{T1}} : {{Q2}} = ...
{{A1}}*
{{A2}}
{{A3}}
{{A4}}
{{A5}}
Se ven 3</t>
  </si>
  <si>
    <t xml:space="preserve">Q1: Mín 10;Máx 90; Step: 1
Q2: Mín 10;Máx 200; Step: 1
Q3-Q4: Mín 1;Máx 99; Step: 1</t>
  </si>
  <si>
    <t xml:space="preserve">T1 = {{Q1}}*{{Q2}}/100
A1 = {{Q1}}/100
A2 = {{Q1}}/100+{{Q3}}/100
A3 = {{Q1}}/100+{{Q4}}/100
A4 = math.abs({{Q1}}/100-{{Q3}}/100)
A5 = math.abs({{Q1}}/100-{{Q4}}/100)</t>
  </si>
  <si>
    <t xml:space="preserve">&lt;p&gt;Al terminar de dividir la parte entera, se añade una coma en el cociente y se continúa la división.&lt;/p&gt;
Sin TE individual</t>
  </si>
  <si>
    <t xml:space="preserve">{"id":"M5-NyO-31b-I-1","stimulus":"&lt;p&gt;Selecione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</si>
  <si>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 xml:space="preserve">Escribe el resultado de la siguiente división.
{{T1}} : {{Q2}} = {{A1}}</t>
  </si>
  <si>
    <t xml:space="preserve">Q1: Mín 10;Máx 90; Step: 1
Q2: Mín 10;Máx 200; Step: 1</t>
  </si>
  <si>
    <t xml:space="preserve">T1 = {{Q1}}*{{Q2}}/100
A1 = {{Q1}}/100</t>
  </si>
  <si>
    <t xml:space="preserve">{"id":"M5-NyO-31b-E-1","stimulus":"&lt;p&gt;Escreva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</si>
  <si>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 xml:space="preserve">Fermín ha pagado {{T1}} € por unos quesos que cuestan {{T2}} € cada uno. ¿Cuántos quesos ha comprado?
Ha comprado {{A1}} quesos.</t>
  </si>
  <si>
    <t xml:space="preserve">Q1: Mín 100;Máx 500; Step: 1
Q2: Mín 3;Máx 51; Step: 2</t>
  </si>
  <si>
    <t xml:space="preserve">T1 = {{Q1}}*{{Q2}}/100
T2 = {{Q1}}/100
A1 = {{Q2}}</t>
  </si>
  <si>
    <t xml:space="preserve">Para calcular la división sin decimales en el divisor, opera esta división equivalente: {{T3}} : {{Q1}}.</t>
  </si>
  <si>
    <t xml:space="preserve">&lt;p&gt;Para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</si>
  <si>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 xml:space="preserve">T3 = {{Q1}}*{{Q2}}</t>
  </si>
  <si>
    <t xml:space="preserve">{"id":"M5-NyO-31b-A-1","stimulus":"&lt;p&gt;Fernando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</si>
  <si>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 xml:space="preserve">Un carpintero tiene que cortar un listón de madera de {{T1}} m en {{Q2}} trozos. ¿Cuál será el tamaño de cada uno?
Cada trozo de madera medirá {{A1}} m.</t>
  </si>
  <si>
    <t xml:space="preserve">Q1: Mín 10;Máx 50; Step: 1
Q2: Mín 2;Máx 10; Step: 1</t>
  </si>
  <si>
    <t xml:space="preserve">T1 = {{Q1}}*{{Q2}}/100
A1 = {{Q1}}/100</t>
  </si>
  <si>
    <t xml:space="preserve">{"id":"M5-NyO-31b-A-2","stimulus":"&lt;p&gt;Um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</si>
  <si>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 xml:space="preserve">Los organizadores de una carrera ciclista tienen que repartir {{T1}} litros de agua en vasos de {{T2}} litros. ¿Cuántos vasos van a usar?
Se van a usar {{A1}} vasos.</t>
  </si>
  <si>
    <t xml:space="preserve">Q1: Mín 20;Máx 30; Step: 1
Q2: Mín 51;Máx 101; Step: 2</t>
  </si>
  <si>
    <t xml:space="preserve">{"id":"M5-NyO-31b-A-3","stimulus":"&lt;p&gt;Os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</si>
  <si>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 xml:space="preserve">Emilia lleva recorridos {{T1}} kilómetros del Camino de Santiago durante los {{Q2}} que lleva andando. Si todos los días ha caminado lo mismo, ¿cuántos kilómetros recorrió cada día?
Emilia ha andado {{A1}} kilómetros al día.</t>
  </si>
  <si>
    <t xml:space="preserve">En la caballeriza de Mario requieren {{T2}} kilos de alfalfa para alimentar a {{Q1}} caballos. ¿Cuantos kilos de alfalfa le corresponden a cada animal?
Le corresponden {{A1}} kg.</t>
  </si>
  <si>
    <t xml:space="preserve">Q1: Mín 2000;Máx 3000; Step: 1
Q2: Mín 5;Máx 30; Step: 1</t>
  </si>
  <si>
    <t xml:space="preserve">{"id":"M5-NyO-31b-A-4","stimulus":"&lt;p&gt;Emília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</si>
  <si>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 xml:space="preserve">Después de cenar en un restaurante, {{Q2}} amigos han decidido dividirse el precio de la cuenta para pagar todos lo mismo. Si lo que comieron entre todos costaba {{T1}} €, ¿cuánto tiene que pagar cada uno?
Cada amigo tiene que pagar {{A1}} €.</t>
  </si>
  <si>
    <t xml:space="preserve">Q1: Mín 1100;Máx 1500; Step: 1
Q2: Mín 4;Máx 12; Step: 1</t>
  </si>
  <si>
    <t xml:space="preserve">{"id":"M5-NyO-31b-A-5","stimulus":"&lt;p&gt;Depois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</si>
  <si>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 xml:space="preserve">M5-NyO-32a</t>
  </si>
  <si>
    <t xml:space="preserve">Calcula porcentajes de una cantidad (de 3 cifras enteras)</t>
  </si>
  <si>
    <t xml:space="preserve">Une los porcentajes con sus resultados correspondientes.
{{Q2}} % de {{Q1}} = {{A1}}
{{Q4}} %  de {{Q3}} = {{A2}}
{{Q6}} %  de {{Q5}} = {{A3}}</t>
  </si>
  <si>
    <t xml:space="preserve">Q1: Mín 100;Máx 999; Step: 1
Q2: Mín 2;Máx 99; Step: 1
Q3: Mín 100;Máx 999; Step: 1
Q4: Mín 2;Máx 99; Step: 1
Q5: Mín 100;Máx 999; Step: 1
Q6: Mín 2;Máx 99; Step: 1</t>
  </si>
  <si>
    <t xml:space="preserve">A1 = {{Q1}}*{{Q2}}/100
A2 = {{Q3}}*{{Q4}}/100
A3 = {{Q5}}*{{Q6}}/100 </t>
  </si>
  <si>
    <t xml:space="preserve">Para calcular el porcentaje de una cantidad, se multiplican la cantidad y el porcentaje.</t>
  </si>
  <si>
    <t xml:space="preserve">&lt;p&gt;Para calcular el porcentaje de una cantidad, se multiplican la cantidad y el porcentaje. Por ejemplo:&lt;/p&gt;&lt;p&gt;{{Q2}} % de {{Q1}} = {{Q2}}/100 × {{Q1}} = {{A1}}&lt;/p&gt;</t>
  </si>
  <si>
    <t xml:space="preserve">{"id":"M5-NyO-32a-I-1","stimulus":"&lt;p&gt;Arraste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</si>
  <si>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 xml:space="preserve">Calcula este porcentaje.
{Q2}} % de {{Q1}} = {{A1}}</t>
  </si>
  <si>
    <t xml:space="preserve">Q1: Mín 100;Máx 999; Step: 1
Q2: Mín 2;Máx 99; Step: 1</t>
  </si>
  <si>
    <t xml:space="preserve">A1 = {{Q1}}*{{Q2}}/100</t>
  </si>
  <si>
    <t xml:space="preserve">&lt;p&gt;Para calcular el porcentaje de una cantidad, se multiplican la cantidad y el porcentaje.&lt;/p&gt;&lt;p&gt;{{Q2}} % de {{Q1}} = {{Q2}}/100 × {{Q1}} = {{A1}}&lt;/p&gt;</t>
  </si>
  <si>
    <t xml:space="preserve">{"id":"M5-NyO-32a-E-1","stimulus":"&lt;p&gt;Calcule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</si>
  <si>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 xml:space="preserve">De los {{Q1}} niños que hay en una guardería, el {{Q2}} % tiene hermanos. ¿Cuántos no son hijos únicos?
{{A1}} niños tienen hermanos.</t>
  </si>
  <si>
    <t xml:space="preserve">Q1: Mín 100;Máx 350; Step: 25
Q2: Mín 16;Máx 40; Step: 4</t>
  </si>
  <si>
    <t xml:space="preserve">&lt;p&gt;Para calcular el porcentaje de niños con hermanos, se multiplican el porcentaje y el número total de niños.&lt;/p&gt;&lt;p&gt;{{Q2}} % de {{Q1}} = {{Q2}}/100 × {{Q1}} = {{A1}}&lt;/p&gt;</t>
  </si>
  <si>
    <t xml:space="preserve">{"id":"M5-NyO-32a-A-1","stimulus":"&lt;p&gt;De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</si>
  <si>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 xml:space="preserve">Javier ha gastado el {{Q2}} % de sus ahorros en una cena familiar. Si tenía ahorrados &lt;span class=\"no-break\"&gt;{{Q1}} €,&lt;/span&gt; ¿cuánto ha costado la cena?
La cena ha costado &lt;span class=\"no-break\"&gt;{{A1}} €.&lt;/span&gt;</t>
  </si>
  <si>
    <t xml:space="preserve">Q1: Mín 600;Máx 1200; Step: 1
Q2: Mín 5;Máx 20; Step: 1</t>
  </si>
  <si>
    <t xml:space="preserve">&lt;p&gt;Para calcular el porcentaje de los ahorros que ha costado la cena, se multiplican el porcentaje y los ahorros totales de Javier.&lt;/p&gt;&lt;p&gt;{{Q2}} % de {{Q1}} = {{Q2}}/100 × {{Q1}} = {{A1}}&lt;/p&gt;</t>
  </si>
  <si>
    <t xml:space="preserve">{"id":"M5-NyO-32a-A-2","stimulus":"&lt;p&gt;José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</si>
  <si>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 xml:space="preserve">Durante un campeonato de fútbol americano, Jordi hizo {{Q1}} pases, de los cuales el {{Q2}} % fueron completos. ¿Cuántos de sus envíos de balón llegaron a manos de un compañero?
Dio {{A1}} pases completos.</t>
  </si>
  <si>
    <t xml:space="preserve">Q1: Mín 100;Máx 400; Step: 10
Q2: Mín 10;Máx 40; Step: 10</t>
  </si>
  <si>
    <t xml:space="preserve">&lt;p&gt;Para calcular el porcentaje de pases completos, se multiplican el porcentaje y todos los pases de Jordi.&lt;/p&gt;&lt;p&gt;{{Q2}} % de {{Q1}} = {{Q2}}/100 × {{Q1}} = {{A1}}&lt;/p&gt;</t>
  </si>
  <si>
    <t xml:space="preserve">{"id":"M5-NyO-32a-A-3","stimulus":"&lt;p&gt;Durante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</si>
  <si>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 xml:space="preserve">Durante un día llegan a un aeropuerto {{Q1}} aviones. El {{Q2}} % provienen de Argentina. ¿Cuántos vuelos llegan desde este país sudamericano?
Llegan {{A1}} aviones desde Argentina.</t>
  </si>
  <si>
    <t xml:space="preserve">Q1: Mín 50;Máx 100; Step: 25
Q2: Mín 12;Máx 40; Step: 4</t>
  </si>
  <si>
    <t xml:space="preserve">&lt;p&gt;Para calcular el porcentaje de vuelos desde Argentina, se multiplican el porcentaje y el número total de vuelos.&lt;/p&gt;&lt;p&gt;{{Q2}} % de {{Q1}} = {{Q2}}/100 × {{Q1}} = {{A1}}&lt;/p&gt;</t>
  </si>
  <si>
    <t xml:space="preserve">{"id":"M5-NyO-32a-A-4","stimulus":"&lt;p&gt;{{Q1}}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</si>
  <si>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 xml:space="preserve">En una escuela con {{Q1}} alumnos se ha observado que solo el {{Q2}} % de estos visitan su biblioteca semanalmente. ¿Cuántos alumnos visitan la biblioteca todas semanas?
{{A1}} alumnos visitan la biblioteca todas las semanas.</t>
  </si>
  <si>
    <t xml:space="preserve">Q1: Mín 300;Máx 1000; Step: 25
Q2: Mín 12;Máx 40; Step: 4</t>
  </si>
  <si>
    <t xml:space="preserve">&lt;p&gt;Para calcular el porcentaje de los alumnos que visitan la biblioteca semanalmente, se multiplican el porcentaje y el número total de alumnos.&lt;/p&gt;&lt;p&gt;{{Q2}} % de {{Q1}} = {{Q2}}/100 × {{Q1}} = {{A1}}&lt;/p&gt;</t>
  </si>
  <si>
    <t xml:space="preserve">{"id":"M5-NyO-32a-A-5","stimulus":"&lt;p&gt;Em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</si>
  <si>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 xml:space="preserve">M5-NyO-33a</t>
  </si>
  <si>
    <t xml:space="preserve">Calcula aumentos porcentuales (de 3 cifras enteras)</t>
  </si>
  <si>
    <t xml:space="preserve">Haz clic en el valor que tendrá el número {{Q1}} después de aplicarle un aumento del {{Q2}} %.
{{A1}}*
{{A2}}
{{A3}}
{{A4}}
{{A5}}
Se ven 3</t>
  </si>
  <si>
    <t xml:space="preserve">Q1: Mín 100;Máx 790; Step: 1
Q2: Mín 5;Máx 21; Step: 1</t>
  </si>
  <si>
    <t xml:space="preserve">A1 = {{Q1}}+{{Q1}}*{{Q2}}/100
A2 = {{Q1}}*({{Q2}})/100
A3 = {{Q1}}-{{Q1}}*{{Q2}}/100
A4 = {{Q1}}+({{Q1}}*{{Q2}}+100)/100
A5 = {{Q1}}-({{Q1}}*{{Q2}}-100)/100</t>
  </si>
  <si>
    <t xml:space="preserve">Para calcular el aumento de una cantidad, se calcula el porcentaje y, después, se suma a la cantidad.</t>
  </si>
  <si>
    <t xml:space="preserve">&lt;p&gt;Para calcular un aumento, primero se calcula el porcentaje:&lt;/p&gt;&lt;p&gt;{{Q2}} % de {{Q1}} = {{Q2}} × {{Q1}}/100 = {{T1}}&lt;/p&gt;&lt;p&gt;A continuación, se suma este porcentaje a la cantidad original:&lt;/p&gt;&lt;p&gt;{{Q1}} + {{T1}} = {{T2}}&lt;/p&gt;</t>
  </si>
  <si>
    <t xml:space="preserve">{"id":"M5-NyO-33a-I-1","stimulus":"&lt;p&gt;Clique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</si>
  <si>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xml:space="preserve">Completa el siguiente cálculo.
El resultado de aumentar {{Q1}} un {{Q2}} % es {{A1}}.</t>
  </si>
  <si>
    <t xml:space="preserve">Q1: Mín 100;Máx 999; Step: 1
Q2: Mín 1;Máx 99; Step: 1</t>
  </si>
  <si>
    <t xml:space="preserve">A1 = {{Q1}}+{{Q1}}*{{Q2}}/100</t>
  </si>
  <si>
    <t xml:space="preserve">{"id":"M5-NyO-33a-E-1","stimulus":"&lt;p&gt;Complete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</si>
  <si>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 xml:space="preserve">Al pasar por una ciudad, un río suele tener una profundidad de {{Q1}} m. Gracias a la época de lluvias, esta ha aumentado hace poco un {{Q2}} %. ¿A qué profundidad se encuentra actualmente?
La profundidad del río tras las lluvias es de {{A1}} m.</t>
  </si>
  <si>
    <t xml:space="preserve">Q1: Mín 40;Máx 60; Step: 1 
Q2: Mín 2;Máx 10; Step: 1</t>
  </si>
  <si>
    <t xml:space="preserve">¿Cuál es la profundidad habitual de este río? ¿En qué porcentaje ha aumentado hace poco?
La profundidad habitual suele ser de {{A2}} m, pero este año ha aumentado en un {{A3}} %.
(Cloze math)
{{A2}} = {{Q1}}
{{A3}} = {{Q2}}</t>
  </si>
  <si>
    <t xml:space="preserve">¿Cuál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</si>
  <si>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la profundidad.
{{Q2}} % de {{Q1}} m = {{Q2}} × {{Q1}}/100 = {{A4}} m
(Cloze Math)
{{A4}} = {{Q1}}*{{Q2}}/100</t>
  </si>
  <si>
    <t xml:space="preserve">Por último, suma la profundidad habitual y la del aumento.
{{Q1}} m + {{T1}} m = {{A1}} m
(Cloze math)
T1 = {{Q1}}*{{Q2}}/100
A1 = {{Q1}}+{{Q1}}*{{Q2}}/100</t>
  </si>
  <si>
    <t xml:space="preserve">{"id":"M5-NyO-33a-A-1","seed":{"parameters":[{"name":"Q1","label":null,"min":40,"max":60,"step":1},{"name":"Q2","label":null,"min":2,"max":10,"step":1}],"uniques":true},"scaffolding":[{"id":"step-0","stimulus":"&lt;p&gt;Ao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</si>
  <si>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 xml:space="preserve">El año pasado Raúl tenía {{Q1}} seguidores en una red social. Durante el último año este número ha aumentado un {{Q2}} %. ¿Cuántas personas le siguen ahora?
Raúl ahora tiene {{A1}} seguidores.</t>
  </si>
  <si>
    <t xml:space="preserve">Q1: Mín 100;Máx 990; Step: 10
Q2: Mín 10;Máx 60; Step: 10</t>
  </si>
  <si>
    <t xml:space="preserve">¿Cuántos seguidores en redes sociales tenía Raúl el año pasado? ¿En qué porcentaje ha aumentado este año?
Raúl tenía el año pasado {{A2}} seguidores y este año ha aumentado un {{A3}} %.
(Cloze math)
{{A2}} = {{Q1}}
{{A3}} = {{Q2}}</t>
  </si>
  <si>
    <t xml:space="preserve">¿Cuál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</si>
  <si>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seguidores de Raúl.
{{Q2}} % de {{Q1}} = {{Q2}} × {{Q1}}/100 = {{A4}} seguidores
(Cloze Math)
{{A4}} = {{Q1}}*{{Q2}}/100</t>
  </si>
  <si>
    <t xml:space="preserve">Por último, suma los seguidores del año pasado y los del aumento.
{{Q1}} seguidores + {{T1}} seguidores = {{A1}} seguidores
(Cloze math)
T1 = {{Q1}}*{{Q2}}/100
A1 = {{Q1}}+{{Q1}}*{{Q2}}/100</t>
  </si>
  <si>
    <t xml:space="preserve">{"id":"M5-NyO-33a-A-2","seed":{"parameters":[{"name":"Q1","label":null,"min":100,"max":990,"step":10},{"name":"Q2","label":null,"min":10,"max":60,"step":10}],"uniques":true},"scaffolding":[{"id":"step-0","stimulus":"&lt;p&gt;Ano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</si>
  <si>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 xml:space="preserve">Por cuidar a unos niños, Matías estaba cobrando al mes &lt;span class=\"no-break\"&gt;{{Q1}} €,&lt;/span&gt; pero la familia le va a hacer un aumento del {{Q2}} %. ¿Qué sueldo va a recibir Matías?
Su sueldo va a ser de &lt;span class=\"no-break\"&gt;{{A1}} €.&lt;/span&gt;</t>
  </si>
  <si>
    <t xml:space="preserve">Q1: Mín 100;Máx 500; Step: 1 
Q2: Mín 2;Máx 20; Step: 1</t>
  </si>
  <si>
    <t xml:space="preserve">¿Cuánto dinero recibía Matías por cuidar a los niños? ¿En qué porcentaje se lo van a aumentar?
Matías recibía {{A2}} €, pero se lo van a aumentar en un {{A3}} %.
(Cloze math)
{{A2}} = {{Q1}}
{{A3}} = {{Q2}}</t>
  </si>
  <si>
    <t xml:space="preserve">¿Cuál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</si>
  <si>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que va a recibir Matías.
{{Q2}} % de {{Q1}} = {{Q2}} × {{Q1}}/100 = {{A4}} €
(Cloze Math)
{{A4}} = {{Q1}}*{{Q2}}/100</t>
  </si>
  <si>
    <t xml:space="preserve">Por último, suma el dinero que recibía Matías y el aumento.
{{Q1}} € + {{T1}} € = {{A1}} €
(Cloze math)
T1 = {{Q1}}*{{Q2}}/100
A1 = {{Q1}}+{{Q1}}*{{Q2}}/100</t>
  </si>
  <si>
    <t xml:space="preserve">{"id":"M5-NyO-33a-A-3","seed":{"parameters":[{"name":"Q1","label":null,"min":100,"max":500,"step":1},{"name":"Q2","label":null,"min":2,"max":20,"step":1}],"uniques":true},"scaffolding":[{"id":"step-0","stimulus":"&lt;p&gt;Como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</si>
  <si>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 xml:space="preserve">La recaudación en un acto benéfico anual ha aumentado un {{Q2}} % respecto el año anterior, en el que se consiguieron &lt;span class=\"no-break\"&gt;{{Q1}} €.&lt;/span&gt; ¿Cuánto dinero se ha donado este año?
Se han donado &lt;span class=\"no-break\"&gt;{{A1}} €.&lt;/span&gt;</t>
  </si>
  <si>
    <t xml:space="preserve">Q1: Mín 100;Máx 999; Step: 1 
Q2: Mín 5;Máx 40; Step: 1</t>
  </si>
  <si>
    <t xml:space="preserve">¿Cuánto dinero consiguió el acto benéfico el año pasado? ¿En qué porcentaje ha aumentado la recaudación de este año?
El año pasado se recaudaron {{A2}} €, mientras que este año esa cantidad ha aumentado en un {{A3}} %.
(Cloze math)
{{A2}} = {{Q1}}
{{A3}} = {{Q2}}</t>
  </si>
  <si>
    <t xml:space="preserve">¿Cuál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</si>
  <si>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la recaudación.
{{Q2}} % de {{Q1}} = {{Q2}} × {{Q1}}/100 = {{A4}} €
(Cloze Math)
{{A4}} = {{Q1}}*{{Q2}}/100</t>
  </si>
  <si>
    <t xml:space="preserve">Por último, suma la recaudación del año pasado y el aumento.
{{Q1}} € + {{T1}} € = {{A1}} €
(Cloze math)
T1 = {{Q1}}*{{Q2}}/100
A1 = {{Q1}}+{{Q1}}*{{Q2}}/100</t>
  </si>
  <si>
    <t xml:space="preserve">{"id":"M5-NyO-33a-A-4","seed":{"parameters":[{"name":"Q1","label":null,"min":100,"max":999,"step":1},{"name":"Q2","label":null,"min":5,"max":40,"step":1}],"uniques":true},"scaffolding":[{"id":"step-0","stimulus":"&lt;p&gt;Os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</si>
  <si>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xml:space="preserve">Cuando José Luis heredó la colección de su abuelo, esta tenía {{Q1}} monedas. Sin embargo, a lo largo de los años la colección ha aumentado en un {{Q2}} %. ¿Cuantás monedas hay ahora en la colección?
La colección ahora es de {{A1}} monedas.</t>
  </si>
  <si>
    <t xml:space="preserve">Q1: Mín 50;Máx 250; Step: 25
Q2: Mín 4;Máx 20; Step: 4</t>
  </si>
  <si>
    <t xml:space="preserve">¿Cuántas monedas tenía José Luis el año pasado? ¿En qué porcentaje ha aumentado la colección con respecto al año pasado?
El año pasado tenía {{A2}} monedas, mientras que este año esa cantidad ha aumentado en un {{A3}} %.
(Cloze math)
{{A2}} = {{Q1}}
{{A3}} = {{Q2}}</t>
  </si>
  <si>
    <t xml:space="preserve">¿Cuál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</si>
  <si>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del número de monedas.
{{Q2}} % de {{Q1}} = {{Q2}} × {{Q1}}/100 = {{A4}} monedas
(Cloze Math)
{{A4}} = {{Q1}}*{{Q2}}/100</t>
  </si>
  <si>
    <t xml:space="preserve">Por último, suma las monedas que tenía el año pasado y el aumento.
{{Q1}} monedas + {{T1}} monedas = {{A1}} monedas
(Cloze math)
T1 = {{Q1}}*{{Q2}}/100
A1 = {{Q1}}+{{Q1}}*{{Q2}}/100</t>
  </si>
  <si>
    <t xml:space="preserve">{"id":"M5-NyO-33a-A-5","seed":{"parameters":[{"name":"Q1","label":null,"min":50,"max":250,"step":25},{"name":"Q2","label":null,"min":4,"max":20,"step":4}],"uniques":true},"scaffolding":[{"id":"step-0","stimulus":"&lt;p&gt;Quando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</si>
  <si>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 xml:space="preserve">M5-NyO-33b</t>
  </si>
  <si>
    <t xml:space="preserve">Calcula disminuciones porcentuales (de 3 cifras enteras)</t>
  </si>
  <si>
    <t xml:space="preserve">Haz clic en el valor que tendrá el número {{Q1}} después de aplicarle un descuento del {{Q2}} %.
{{A1}}*
{{A2}}
{{A3}}
{{A4}}
{{A5}}
(Se visualizan 3 opciones)</t>
  </si>
  <si>
    <t xml:space="preserve">Q1: Mín 100;Máx 999; Step: 1
Q2: Mín 15;Máx 40; Step: 1</t>
  </si>
  <si>
    <t xml:space="preserve">A1 = {{Q1}}-{{Q1}}*{{Q2}}/100
A2 = {{Q1}}+{{Q1}}*{{Q2}}/100
A3 = {{Q1}}*({{Q2}})/100
A4 = {{Q1}}+({{Q1}}*{{Q2}}+100)/100
A5 = {{Q1}}-({{Q1}}*{{Q2}}-100)/100</t>
  </si>
  <si>
    <t xml:space="preserve">Para calcular el descuento de una cantidad, se calcula el porcentaje y después se resta a la cantidad.</t>
  </si>
  <si>
    <t xml:space="preserve">&lt;p&gt;Para calcular un descuento, primero se calcula el porcentaje:&lt;/p&gt;&lt;p&gt;{{Q2}} % de {{Q1}} = {{Q2}} × {{Q1}}/100 = {{T1}}&lt;/p&gt;&lt;p&gt;A continuación, se resta este porcentaje a la cantidad original:&lt;/p&gt;&lt;p&gt;{{Q1}} − {{T1}} = {{T2}}&lt;/p&gt;</t>
  </si>
  <si>
    <t xml:space="preserve">{"id":"M5-NyO-33b-I-1","stimulus":"&lt;p&gt;Clique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</si>
  <si>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xml:space="preserve">Escribe el resultado del siguiente descuento.
El resultado de descontar a {{Q1}} un {{Q2}} % es {{A1}}.</t>
  </si>
  <si>
    <t xml:space="preserve">Q1: Mín 100;Máx 999; Step: 1
Q2: Mín 2;Máx 70; Step: 1</t>
  </si>
  <si>
    <t xml:space="preserve">A1 = {{Q1}}-{{Q1}}*{{Q2}}/100</t>
  </si>
  <si>
    <t xml:space="preserve">{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</si>
  <si>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 xml:space="preserve">Un camión lleva una carga de &lt;span class=\"no-break\"&gt;{{Q1}} kg,&lt;/span&gt; pero tiene que reducir su peso un {{Q2}} % para poder seguir circulando. ¿Cuál debe ser la carga del camión?
La carga del camión tiene que pesar &lt;span class=\"no-break\"&gt;{{A1}} kg.&lt;/span&gt;</t>
  </si>
  <si>
    <t xml:space="preserve">Q1: Mín 100;Máx 790; Step: 1
Q2: Mín 10;Máx 25; Step: 1</t>
  </si>
  <si>
    <t xml:space="preserve">¿Cuánto pesa la carga inicial del camión? ¿En qué porcentaje hay que disminuirla?
La carga del camión es de {{A2}} kg y hay que reducirla un {A3}} %.
(Cloze math)
{{A2}} = {{Q1}}
{{A3}} = {{Q2}}</t>
  </si>
  <si>
    <t xml:space="preserve">¿Cuál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</si>
  <si>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 la carga que se va a reducir.
{{Q2}} % de {{Q1}} kg = {{Q2}} × {{Q1}}/100 = {{A4}} kg
(Close Math)
{{A4}} = {{Q1}}*{{Q2}}/100</t>
  </si>
  <si>
    <t xml:space="preserve">Por último, resta a la carga inicial del camión el peso que tiene reducir.
{{Q1}} kg − {{T1}} kg = {{A1}} kg
(Close math)
T1 = {{Q1}}*{{Q2}}/100
A1 = {{Q1}}-({{Q1}}*{{Q2}}/100)</t>
  </si>
  <si>
    <t xml:space="preserve">{"id":"M5-NyO-33b-A-1","seed":{"parameters":[{"name":"Q1","label":null,"min":100,"max":790,"step":1},{"name":"Q2","label":null,"min":10,"max":25,"step":1}],"uniques":true},"scaffolding":[{"id":"step-0","stimulus":"&lt;p&gt;Um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</si>
  <si>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 xml:space="preserve">Pedro le ha dado a su hermana un {{Q2}} % de los {{Q1}} caramelos que tiene. ¿Cuántos caramelos le quedan?
A Pedro le quedan {{A1}} caramelos.</t>
  </si>
  <si>
    <t xml:space="preserve">Q1: Mín 100;Máx 240; Step: 20
Q2: Mín 10;Máx 60; Step: 5</t>
  </si>
  <si>
    <t xml:space="preserve">¿Cuántos caramelos tenía Pedro? ¿Qué porcentaje ha dado a su hermana?
Pedro tenía {{A2}} caramelos y ha dado a su hermana el {A3}} %.
(Close math)
{{A2}} = {{Q1}}
{{A3}} = {{Q2}}</t>
  </si>
  <si>
    <t xml:space="preserve">¿Cuál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</si>
  <si>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 xml:space="preserve">En primer lugar, calcula los caramelos que le ha dado a su hermana.
{{Q2}} % de {{Q1}} caramelos = {{Q2}} × {{Q1}}/100 = {{A4}} caramelos
(Close Math)
{{A4}} = {{Q1}}*{{Q2}}/100</t>
  </si>
  <si>
    <t xml:space="preserve">Por último, resta a los caramelos que tenía Pedro los que ha dado a su hermana.
{{Q1}} caramelos − {{T1}} caramelos = {{A1}} caramelos
(Close math)
T1 = {{Q1}}*{{Q2}}/100
A1 = {{Q1}}-({{Q1}}*{{Q2}}/100)</t>
  </si>
  <si>
    <t xml:space="preserve">{"id":"M5-NyO-33b-A-2","seed":{"parameters":[{"name":"Q1","label":null,"min":100,"max":240,"step":20},{"name":"Q2","label":null,"min":10,"max":60,"step":5}],"uniques":true},"scaffolding":[{"id":"step-0","stimulus":"&lt;p&gt;Pedro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</si>
  <si>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xml:space="preserve">El mes pasado, una tienda vendió {{Q1}} artículos, pero este mes esa cantidad ha descendido un {{Q2}} %. ¿Cuáles han sido las ventas de este mes?
Este mes la tienda ha vendido {{A1}} artículos. </t>
  </si>
  <si>
    <t xml:space="preserve">Q1: Mín 100;Máx 500; Step: 25 
Q2: Mín 4;Máx 20; Step: 4</t>
  </si>
  <si>
    <t xml:space="preserve">¿Cuántos artículos se vendieron el mes pasado? ¿En qué porcentaje han descendido las ventas este mes?
El mes pasado se vendieron {{A2}} artículos y este mes las ventas han descendido un {{A3}} %.
(Close math)
{{A2}} = {{Q1}}
{{A3}} = {{Q2}}</t>
  </si>
  <si>
    <t xml:space="preserve">¿Cuál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</si>
  <si>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 xml:space="preserve">En primer lugar, calcula cuántos artículos menos se han vendido este mes.
{{Q2}} % de {{Q1}} artículos = {{Q2}} × {{Q1}}/100 = {{A4}} artículos
(Close Math)
{{A4}} = {{Q1}}*{{Q2}}/100</t>
  </si>
  <si>
    <t xml:space="preserve">Por último, resta a los artículos que se vendieron el mes pasado los que no se han vendido este mes.
{{Q1}} artículos − {{T1}} artículos = {{A1}} artículos
(Close math)
T1 = {{Q1}}*{{Q2}}/100
A1 = {{Q1}}-({{Q1}}*{{Q2}}/100)</t>
  </si>
  <si>
    <t xml:space="preserve">{"id":"M5-NyO-33b-A-3","seed":{"parameters":[{"name":"Q1","label":null,"min":100,"max":500,"step":25},{"name":"Q2","label":null,"min":4,"max":20,"step":4}],"uniques":true},"scaffolding":[{"id":"step-0","stimulus":"&lt;p&gt;Mês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</si>
  <si>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 xml:space="preserve">El año pasado se abrieron {{Q1}} plazas para el grado de Medicina, pero este año se ha reducido el número un {{Q2}} %. ¿Cuántas plazas se han abierto este año?
Se han abierto {{A1}} plazas.</t>
  </si>
  <si>
    <t xml:space="preserve">Q1: Mín 100;Máx 1000; Step: 20
Q2: Mín 5;Máx 15; Step: 5</t>
  </si>
  <si>
    <t xml:space="preserve">¿Cuántas plazas se abrieron para estudiar Medicina el año pasado? ¿En qué porcentaje han descendido las plazas este año?
El año pasado se abrieron {{A2}} plazas y este año se han ofrecido un {{A3}} % menos.
(Close math)
{{A2}} = {{Q1}}
{{A3}} = {{Q2}}</t>
  </si>
  <si>
    <t xml:space="preserve">¿Cuál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</si>
  <si>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 xml:space="preserve">En primer lugar, calcula cuántas plazas menos se ofertan este año.
{{Q2}} % de {{Q1}} plazas = {{Q2}} × {{Q1}}/100 = {{A4}} plazas
(Close Math)
{{A4}} = {{Q1}}*{{Q2}}/100</t>
  </si>
  <si>
    <t xml:space="preserve">Por último, resta a las plazas que se ofertaron el año pasado las que no se han ofertado este año.
{{Q1}} plazas − {{T1}} plazas = {{A1}} plazas
(Close math)
T1 = {{Q1}}*{{Q2}}/100
A1 = {{Q1}}-({{Q1}}*{{Q2}}/100)</t>
  </si>
  <si>
    <t xml:space="preserve">{"id":"M5-NyO-33b-A-4","seed":{"parameters":[{"name":"Q1","label":null,"min":100,"max":1000,"step":20},{"name":"Q2","label":null,"min":5,"max":15,"step":5}],"uniques":true},"scaffolding":[{"id":"step-0","stimulus":"&lt;p&gt;Ano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</si>
  <si>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 xml:space="preserve">Eugenio tiene a la venta un cuadro que costaba &lt;span class=\"no-break\"&gt;{{Q1}} €,&lt;/span&gt; pero le ha aplicado un descuento del {{Q2}} %. ¿Cuál es el precio actual?
El cuadro cuesta &lt;span class=\"no-break\"&gt;{{A1}} €.&lt;/span&gt;</t>
  </si>
  <si>
    <t xml:space="preserve">Q1: Mín 100;Máx 1000; Step: 1 
Q2: Mín 5;Máx 30; Step: 1</t>
  </si>
  <si>
    <t xml:space="preserve">¿Cuánto valía el cuadro inicialmente? ¿Qué porcentaje de descuento se le ha hecho sobre el precio?
Antes el cuadro tenía un precio de {{A2}} € y se ha descontado un {{A3}} %.
(Close math)
{{A2}} = {{Q1}}
{{A3}} = {{Q2}}</t>
  </si>
  <si>
    <t xml:space="preserve">¿Cuál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</si>
  <si>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 xml:space="preserve">En primer lugar, calcula cuánto se ha rebajado el precio del cuadro.
{{Q2}} % de {{Q1}} € = {{Q2}} × {{Q1}}/100 = {{A4}} €
(Close Math)
{{A4}} = {{Q1}}*{{Q2}}/100</t>
  </si>
  <si>
    <t xml:space="preserve">Por último, resta al precio del cuadro el valor de la rebaja.
{{Q1}} € − {{T1}} € = {{A1}} €
(Close math)
T1 = {{Q1}}*{{Q2}}/100
A1 = {{Q1}}-({{Q1}}*{{Q2}}/100)</t>
  </si>
  <si>
    <t xml:space="preserve">{"id":"M5-NyO-33b-A-5","seed":{"parameters":[{"name":"Q1","label":null,"min":100,"max":1000,"step":1},{"name":"Q2","label":null,"min":5,"max":30,"step":1}],"uniques":true},"scaffolding":[{"id":"step-0","stimulus":"&lt;p&gt;Fernanda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</si>
  <si>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xml:space="preserve">M5-NyO-46a</t>
  </si>
  <si>
    <t xml:space="preserve">Lee números naturales de 5 cifras (pasa número a texto)</t>
  </si>
  <si>
    <t xml:space="preserve">Une con líneas los números y su forma escrita.
{{Q1}} {{A1}}
{{Q2}} {{A2}}
{{Q3}} {{A3}}</t>
  </si>
  <si>
    <t xml:space="preserve">Q1-Q3= Min=10000; Max=99999; Step =1</t>
  </si>
  <si>
    <t xml:space="preserve">A1= Lemonlib.numToWords({{Q1}})
A2= Lemonlib.numToWords({{Q2}})
A3= Lemonlib.numToWords({{Q3}})</t>
  </si>
  <si>
    <t xml:space="preserve">&lt;p&gt;La posición de cada cifra determina la forma en la que se lee. Por eso 30 se lee de una manera diferente a 300.&lt;/p&gt;</t>
  </si>
  <si>
    <t xml:space="preserve">{"id":"M5-NyO-46a-I-1","stimulus":"&lt;p&gt;Arraste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</si>
  <si>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xml:space="preserve">¿Cómo se escribe este número? Completa el hueco.
{{T1}}: {{T2}} {{A1}}</t>
  </si>
  <si>
    <t xml:space="preserve">Q1= Min = 1; Max = 9; Step = 1
Q2= Min = 2; Max = 9; Step = 1
Q3= Min = 2; Max = 9; Step = 1
Q4= Min = 10; Max = 30; Step = 1</t>
  </si>
  <si>
    <t xml:space="preserve">T1= {{Q1}}*10000+{{Q2}}*1000+{{Q3}}*100+{{Q4}}
T2= Lemonlib.numToWords({{Q1}}*10000+{{Q2}}*1000+{{Q3}}*100, 'es')
A1= Lemonlib.numToWords({{Q4}}, 'es')</t>
  </si>
  <si>
    <t xml:space="preserve">{"id":"M5-NyO-46a-E-1","stimulus":"&lt;p&gt;Como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</si>
  <si>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xml:space="preserve">¿Cómo se escribe este número? Completa el hueco.
{{T1}}: {{T2}} {{A1}} {{T3}}</t>
  </si>
  <si>
    <t xml:space="preserve">Q1= Min = 1; Max = 9; Step = 1
Q2= Min = 2; Max = 9; Step = 1
Q3= Min = 3; Max = 9; Step = 1
Q4= Min = 1; Max = 30; Step = 1</t>
  </si>
  <si>
    <t xml:space="preserve">T1= {{Q1}}*10000+{{Q2}}*1000+{{Q3}}*100+{{Q4}}
T2= Lemonlib.numToWords({{Q1}}*10000+{{Q2}}*1000, 'es')
T3= Lemonlib.numToWords({{Q4}}, 'es')
A1= Lemonlib.numToWords({{Q3}}*100, 'es')</t>
  </si>
  <si>
    <t xml:space="preserve">{"id":"M5-NyO-46a-E-2","stimulus":"&lt;p&gt;Como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</si>
  <si>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Q1= Min = 3; Max = 9; Step = 1
Q2= Min = 2; Max = 9; Step = 1
Q3= Min = 1; Max = 99; Step = 1</t>
  </si>
  <si>
    <t xml:space="preserve">T1= {{Q1}}*10000+{{Q2}}*1000+{{Q3}}*100+{{Q4}}
T2= Lemonlib.numToWords({{Q1}}*10, 'es')
T3= Lemonlib.numToWords({{Q3}}*100, 'es')
A1= Lemonlib.numToWords({{Q2}}*1000, 'es')</t>
  </si>
  <si>
    <t xml:space="preserve">{"id":"M5-NyO-46a-E-3","stimulus":"&lt;p&gt;Como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</si>
  <si>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xml:space="preserve">Q1= Min = 1; Max = 9; Step = 1
Q2= Min = 1; Max = 999; Step = 1</t>
  </si>
  <si>
    <t xml:space="preserve">T1= {{Q1}}*1000+{{Q2}}
T2= Lemonlib.numToWords({{Q2}}, 'es')
A1= Lemonlib.numToWords({{Q1}}*1000, 'es')</t>
  </si>
  <si>
    <t xml:space="preserve">{"id":"M5-NyO-46a-E-4","stimulus":"&lt;p&gt;Como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</si>
  <si>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 xml:space="preserve">En una ciudad viven {{T1}} personas. Escribe este número con palabras.
En la ciudad viven {{T2}} {{A1}} personas.</t>
  </si>
  <si>
    <t xml:space="preserve">{"id":"M5-NyO-46a-A-1","stimulus":"&lt;p&gt;Em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</si>
  <si>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xml:space="preserve">En el estadio de fútbol de una ciudad caben {{T1}} espectadores. Escribe este número con palabras.
En el estadio caben {{T2}} {{A1}} {{T3}} espectadores.</t>
  </si>
  <si>
    <t xml:space="preserve">{"id":"M5-NyO-46a-A-2","stimulus":"&lt;p&gt;No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</si>
  <si>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Al concierto de una cantante han asistido {{T1}} personas. Escribe este número con palabras.
Al concierto asisten {{T2}} y {{A1}} {{T3}} seguidores.</t>
  </si>
  <si>
    <t xml:space="preserve">{"id":"M5-NyO-46a-A-3","stimulus":"&lt;p&gt;O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</si>
  <si>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xml:space="preserve">Un vídeo de una red social ha conseguido {{T1}} &lt;i&gt;likes.&lt;/i&gt; Escribe este número con palabras.
El vídeo tiene {{A1}} {{T2}} &lt;i&gt;likes.&lt;/i&gt;</t>
  </si>
  <si>
    <t xml:space="preserve">{"id":"M5-NyO-46a-A-4","stimulus":"&lt;p&gt;Um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</si>
  <si>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 xml:space="preserve">En una colonia viven {{T1}} pingüinos. Escribe este número con palabras.
En la colonia viven {{T2}} {{A1}} {{T3}} pingüinos.</t>
  </si>
  <si>
    <t xml:space="preserve">{"id":"M5-NyO-46a-A-5","stimulus":"&lt;p&gt;Em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</si>
  <si>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M5-NyO-46b</t>
  </si>
  <si>
    <t xml:space="preserve">Escribe números naturales de 5 cifras (pasa texto a número)</t>
  </si>
  <si>
    <t xml:space="preserve">Une la forma escrita de estos números con su forma numérica.
{{T1}} {{A1}}
{{T2}} {{A2}}
{{T3}} {{A3}}</t>
  </si>
  <si>
    <t xml:space="preserve">Q1-Q3: Min=10000; Max=99999; Step =1</t>
  </si>
  <si>
    <t xml:space="preserve">{{T1}} = Lemonlib.numToWords({{Q1}})
{{T2}} = Lemonlib.numToWords({{Q2}})
{{T3}} = Lemonlib.numToWords({{Q3}})
{{A1}} = {{Q1}}
{{A2}} = {{Q2}}
{{A3}} = {{Q3}}</t>
  </si>
  <si>
    <t xml:space="preserve">{"id":"M5-NyO-46b-I-1","stimulus":"&lt;p&gt;Arraste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</si>
  <si>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xml:space="preserve">Escribe la forma numérica de esta expresión escrita.
La forma numérica de {{T1}} es {{A1}}.</t>
  </si>
  <si>
    <t xml:space="preserve">Cloze math</t>
  </si>
  <si>
    <t xml:space="preserve">Q1= Min=10000; Max=99999; Step =1</t>
  </si>
  <si>
    <t xml:space="preserve">{{T1}} = Lemonlib.numToWords({{Q1}})
{{A1}} = {{Q1}}</t>
  </si>
  <si>
    <t xml:space="preserve">{"id":"M5-NyO-46b-E-1","stimulus":"&lt;p&gt;Escreva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</si>
  <si>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En un hospital se calcula que han nacido {{T1}} bebés durante toda su historia. Escribe este número con cifras.
Han nacido {{A1}} bebés.</t>
  </si>
  <si>
    <t xml:space="preserve">T1=Lemonlib.numToWords({{Q1}})
A1={{Q1}}</t>
  </si>
  <si>
    <t xml:space="preserve">{"id":"M5-NyO-46b-A-1","stimulus":"&lt;p&gt;Em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</si>
  <si>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En un país hay registrados {{T1}} monopatines eléctricos. Escribe este número con cifras.
Hay {{A1}} monopatines registrados.</t>
  </si>
  <si>
    <t xml:space="preserve">Q1= Min=10000; Max=99900; Step =100</t>
  </si>
  <si>
    <t xml:space="preserve">{"id":"M5-NyO-46b-A-2","stimulus":"&lt;p&gt;Em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</si>
  <si>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 xml:space="preserve">Se estima que en un continente hay unos {{T1}} lobos. Escribe este número con cifras.
Hay {{A1}} lobos.</t>
  </si>
  <si>
    <t xml:space="preserve">Q1= Min=10000; Max=15000; Step =10</t>
  </si>
  <si>
    <t xml:space="preserve">{"id":"M5-NyO-46b-A-3","stimulus":"&lt;p&gt;Em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</si>
  <si>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 xml:space="preserve">Se cree que hay unas {{T1}} ballenas en un océano. Escribe este número con cifras.
Hay {{A1}} ballenas.</t>
  </si>
  <si>
    <t xml:space="preserve">Q1= Min=10000; Max=25000; Step =1000</t>
  </si>
  <si>
    <t xml:space="preserve">{"id":"M5-NyO-46b-A-4","stimulus":"&lt;p&gt;Acredita-se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</si>
  <si>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 xml:space="preserve">En una ciudad hay censados {{T1}} perros. Escribe este número con cifras.
Hay {{A1}} perros censados.</t>
  </si>
  <si>
    <t xml:space="preserve">{"id":"M5-NyO-46b-A-5","stimulus":"&lt;p&gt;Em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</si>
  <si>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M5-NyO-46c</t>
  </si>
  <si>
    <t xml:space="preserve">Descompone números naturales de 5 cifras de forma aditiva y de forma aditivo-multiplicativa atendiendo al valor posicional de las cifras</t>
  </si>
  <si>
    <t xml:space="preserve">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</si>
  <si>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 xml:space="preserve">Q1-Q8= Min= 1; Max= 9; Step= 1</t>
  </si>
  <si>
    <t xml:space="preserve">Un número puede descomponerse como la suma de sus cifras multiplicadas por 10, 100, 1 000 o 10 000, según su posición en el número.</t>
  </si>
  <si>
    <t xml:space="preserve">Un número puede descomponerse como la suma de sus cifras multiplicadas por 10, 100, 1 000 o 10 000, según su posición en el número.
A4={{Q4}}{{Q8}} {{Q1}}00 = {{Q4}} × 10 000 + {{Q8}} × 1 000 + {{Q1}} × 100
A5={{Q4}}{{Q5}} {{Q6}}0{{Q7}} = {{Q4}} × 10 000 + {{Q5}} × 1 000 + {{Q6}} × 100 + {{Q7}}
A6={{Q8}} {{Q4}}0{{Q8}} = {{Q8}} × 1 000 + {{Q4}} × 100 + {{Q8}}</t>
  </si>
  <si>
    <t xml:space="preserve">{"id":"M5-NyO-46c-I-1","stimulus":"&lt;p&gt;Indique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</si>
  <si>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xml:space="preserve">Descompón el siguiente número. Escribe primero las decenas de millar y, por último, las unidades.
{{Q0}}{{Q1}} {{Q2}}{{Q3}}{{Q4}} = {{A0}} + {{A1}} + {{A2}} + {{A3}} + {{A4}} </t>
  </si>
  <si>
    <t xml:space="preserve">Q0-Q4= Min= 1; Max= 9; Step= 1</t>
  </si>
  <si>
    <t xml:space="preserve">A0={{Q0}}*10000
A1= {{Q1}}*1000
A2 ={{Q2}}*100
A3 ={{Q3}}*10
A4 ={{Q4}}</t>
  </si>
  <si>
    <t xml:space="preserve">{"id":"M5-NyO-46c-E-1","stimulus":"&lt;p&gt;Decomponha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</si>
  <si>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 xml:space="preserve">Un club de fútbol tiene {{T1}} socios. Descompón ese número siguiendo este ejemplo: 534 = 5 × 100 + 3 × 10 + 4.
{{T1}} = {{A1}}</t>
  </si>
  <si>
    <t xml:space="preserve">Q1= [1, 2]
Q2-Q5= Min= 1; Max= 9; Step= 1</t>
  </si>
  <si>
    <t xml:space="preserve">T1 = {{Q1}}*10000 + {{Q2}}*1000 + {{Q3}}*100 + {{Q4}}*10+{{Q5}}
A1 = {{Q1}} \\times 10000+ {{Q2}} \\times 1000 + {{Q3}} \\times 100 + {{Q4}} \\times 10 + {{Q5}} </t>
  </si>
  <si>
    <t xml:space="preserve">&lt;p&gt;Un número puede descomponerse como la suma de sus cifras multiplicadas por 10, 100, 1 000 o 10 000, según su posición en el número.&lt;/p&gt;&lt;p&gt;{{T1}} = {{Q1}} × 10 000 + ...&lt;/p&gt;</t>
  </si>
  <si>
    <t xml:space="preserve">&lt;p&gt;Un número puede descomponerse como la suma de sus cifras multiplicadas por 1, 10, 100, 1 000, etcétera, según su posición en el número.&lt;/p&gt;</t>
  </si>
  <si>
    <t xml:space="preserve">{"id":"M5-NyO-46c-A-1","stimulus":"&lt;p&gt;Um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</si>
  <si>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Se han vendido en un solo día {{T1}} unidades de un nuevo helado. Descompón ese número siguiendo este ejemplo: 975 = 9 × 100 + 7 × 10 + 5.
{{T1}} = {{A1}}</t>
  </si>
  <si>
    <t xml:space="preserve">T1 = {{Q1}}*10000 + {{Q2}}*1000 + {{Q3}}*100 + {{Q4}}*10+{{Q5}}
A1 = {{Q1}} \\times 10000+ {{Q2}} \\times 1000 + {{Q3}} \\times 100 + {{Q4}} \\times 10 + {{Q5}}</t>
  </si>
  <si>
    <t xml:space="preserve">{"id":"M5-NyO-46c-A-2","stimulus":"&lt;p&gt;Foram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</si>
  <si>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Se estima que en una ciudad hay {{T1}} motocicletas. Descompón ese número siguiendo este ejemplo: 231 = 3 × 100 + 2 × 10 + 1.
{{T1}} = {{A1}}</t>
  </si>
  <si>
    <t xml:space="preserve">{"id":"M5-NyO-46c-A-3","stimulus":"&lt;p&gt;Em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</si>
  <si>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Una aplicación para móvil ha tenido {{T1}} descargas. Descompón ese número siguiendo este ejemplo: 556 = 5 × 100 + 5 × 10 + 6.
{{T1}} = {{A1}}</t>
  </si>
  <si>
    <t xml:space="preserve">{"id":"M5-NyO-46c-A-4","stimulus":"&lt;p&gt;Um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</si>
  <si>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Una cadena de gimnasios tiene {{T1}} abonados por todo el país. Descompón ese número siguiendo este ejemplo: 874 = 8 × 100 + 7 × 10 + 4.
{{T1}} = {{A1}}</t>
  </si>
  <si>
    <t xml:space="preserve">{"id":"M5-NyO-46c-A-5","stimulus":"&lt;p&gt;Uma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</si>
  <si>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M5-NyO-46d</t>
  </si>
  <si>
    <t xml:space="preserve">Ordena números de 5 cifras usando los signos &lt; y &gt;</t>
  </si>
  <si>
    <t xml:space="preserve">Señala cuál de las siguientes comparaciones es correcta.
{{Q1}} &lt; {{T1}}*
{{T2}} &gt; {{Q2}} *
{{Q3}} &gt; {{T3}}
{{T4}} &lt; {{Q4}}
(Se ven 3)</t>
  </si>
  <si>
    <t xml:space="preserve">Q1-Q4= Min = 10000 ; Max = 90000; Step = 1
Q5-Q8 = Min = 50 ; Max = 9000; Step = 1</t>
  </si>
  <si>
    <t xml:space="preserve">T1 = {{Q1}}+{{Q5}}
T2 = {{Q2}}+{{Q6}}
T3 = {{Q3}}+{{Q7}}
T4 = {{Q4}}+{{Q8}}</t>
  </si>
  <si>
    <t xml:space="preserve">{"id":"M5-NyO-46d-I-1","stimulus":"&lt;p&gt;Indique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</si>
  <si>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xml:space="preserve">Escribe &lt; o &gt; para comparar estos números.
{{Q1}} {{A1}} {{T1}}</t>
  </si>
  <si>
    <t xml:space="preserve">Cloze text</t>
  </si>
  <si>
    <t xml:space="preserve">Q1 = Min = 10000 ; Max = 90000; Step = 1
Q2 = Min = 50 ; Max = 9000; Step = 1</t>
  </si>
  <si>
    <t xml:space="preserve">T1 = {{Q1}}+{{Q2}}
A1="&lt;"</t>
  </si>
  <si>
    <t xml:space="preserve">{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</si>
  <si>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xml:space="preserve">Escribe &lt; o &gt; para comparar estos números.
{{T1}} {{A1}} {{Q1}}</t>
  </si>
  <si>
    <t xml:space="preserve">T1 = {{Q1}}+{{Q2}}
A1="&gt;"</t>
  </si>
  <si>
    <t xml:space="preserve">{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</si>
  <si>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</si>
  <si>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 xml:space="preserve">Q1 = Min = 10000 ; Max = 90000; Step = 1
Q2 = Min = 10000 ; Max = 90000; Step = 1</t>
  </si>
  <si>
    <t xml:space="preserve">A1=mat.min({{Q1}},{{Q2}})
A2=mat.max({{Q1}},{{Q2}})</t>
  </si>
  <si>
    <t xml:space="preserve">{"id":"M5-NyO-46d-A-1","stimulus":"&lt;p&gt;O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</si>
  <si>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xml:space="preserve">Mónica ha ganado {{Q1}} puntos en un videojuego, mientras que su amigo Javi ha conseguido {{Q2}} puntos. Completa la siguiente comparación con ambas puntuaciones.
{{A3}} &gt; {{A2}}</t>
  </si>
  <si>
    <t xml:space="preserve">A1=mat.max({{Q1}},{{Q2}})
A2=mat.min({{Q1}},{{Q2}})</t>
  </si>
  <si>
    <t xml:space="preserve">{"id":"M5-NyO-46d-A-2","stimulus":"&lt;p&gt;Mônica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</si>
  <si>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Unos biólogos han contabilizado {{Q1}} pingüinos y {{Q2}} focas en la Antártida. Completa la siguiente comparación con el número de animales registrados.
{{A1}} &gt; {{A2}}</t>
  </si>
  <si>
    <t xml:space="preserve">{"id":"M5-NyO-46d-A-3","stimulus":"&lt;p&gt;Um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</si>
  <si>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En una discográfica han constatado que sus dos mejores cantantes han vendido {{Q1}} y {{Q2}} copias de sus discos, respectivamente. Completa la siguiente comparación con las ventas de cada uno.
{{A1}} &gt; {{A2}}</t>
  </si>
  <si>
    <t xml:space="preserve">{{A1}} &gt; {{A2}} &gt; {{A3}}</t>
  </si>
  <si>
    <t xml:space="preserve">{"id":"M5-NyO-46d-A-4","stimulus":"&lt;p&gt;No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</si>
  <si>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Un creador de contenidos ha recibido {{Q1}} y {{Q2}} reproducciones en sus dos vídeos más populares. Completa la siguiente comparación con las reproducciones de cada vídeo.
{{A1}} &lt; {{A2}}</t>
  </si>
  <si>
    <t xml:space="preserve">{"id":"M5-NyO-46d-A-5","stimulus":"&lt;p&gt;Um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</si>
  <si>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xml:space="preserve">M5-NyO-47a</t>
  </si>
  <si>
    <t xml:space="preserve">Lee números naturales de 6 cifras (pasa número a texto)</t>
  </si>
  <si>
    <t xml:space="preserve">Une con líneas los números y su forma escrita.
{{Q1}} - {{A1}}
{{Q2}} - {{A2}}
{{Q3}} - {{A3}}</t>
  </si>
  <si>
    <t xml:space="preserve">Q1-Q3= Min=100000; Max=999999; Step =1</t>
  </si>
  <si>
    <t xml:space="preserve">{"id":"M5-NyO-47a-I-1","stimulus":"&lt;p&gt;Arraste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</si>
  <si>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xml:space="preserve">Q1= Min = 1; Max = 9; Step = 1
Q2= Min = 2; Max = 9; Step = 1
Q3= Min = 2; Max = 9; Step = 1
Q4= Min = 2; Max = 9; Step = 1
Q5= Min = 10; Max = 30; Step = 1</t>
  </si>
  <si>
    <t xml:space="preserve">T1= {{Q1}}*100000+{{Q2}}*10000+{{Q3}}*1000+{{Q4}}*100+{{Q5}}
T2= Lemonlib.numToWords({{Q1}}*100000+{{Q2}}*10000+{{Q3}}*1000+{{Q4}}*100, 'es')
A1= Lemonlib.numToWords({{Q5}}, 'es')</t>
  </si>
  <si>
    <t xml:space="preserve">{"id":"M5-NyO-47a-E-1","stimulus":"&lt;p&gt;Como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</si>
  <si>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 xml:space="preserve">T1= {{Q1}}*100000+{{Q2}}*10000+{{Q3}}*1000+{{Q4}}*100+{{Q5}}
T2= Lemonlib.numToWords({{Q1}}*100000+{{Q2}}*10000+{{Q3}}*1000, 'es')
T3= Lemonlib.numToWords({{Q5}}, 'es')
A1= Lemonlib.numToWords({{Q4}}*100, 'es')</t>
  </si>
  <si>
    <t xml:space="preserve">{"id":"M5-NyO-47a-E-2","stimulus":"&lt;p&gt;Como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</si>
  <si>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xml:space="preserve">Q1= Min = 1; Max = 9; Step = 1
Q2= Min = 2; Max = 9; Step = 1
Q3= Min = 2; Max = 9; Step = 1
Q4= Min = 1; Max = 9; Step = 1
Q5= Min = 1; Max = 30; Step = 1</t>
  </si>
  <si>
    <t xml:space="preserve">T1= {{Q1}}*100000+{{Q2}}*10000+{{Q3}}*1000+{{Q4}}*100+{{Q5}}
T2= Lemonlib.numToWords({{Q1}}*100, 'es')
T3= Lemonlib.numToWords({{Q3}}*1000+{{Q4}}*100+{{Q5}}, 'es')
A1= Lemonlib.numToWords({{Q2}}*10, 'es')</t>
  </si>
  <si>
    <t xml:space="preserve">{"id":"M5-NyO-47a-E-3","stimulus":"&lt;p&gt;Como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</si>
  <si>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xml:space="preserve">Q1= Min = 1; Max = 9; Step = 1
Q2= Min = 1; Max = 9; Step = 1
Q3= Min = 1000; Max = 999; Step = 1</t>
  </si>
  <si>
    <t xml:space="preserve">T1= {{Q1}}*100000+{{Q2}}*10000+{{Q3}}
T2= Lemonlib.numToWords({{Q2}}*10000+{{Q3}}, 'es')
A1= Lemonlib.numToWords({{Q1}}*100, 'es')</t>
  </si>
  <si>
    <t xml:space="preserve">{"id":"M5-NyO-47a-E-4","stimulus":"&lt;p&gt;Como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</si>
  <si>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xml:space="preserve">Un país tiene {{T1}} habitantes. Completa el hueco.
El país tiene {{T2}} {{A1}} habitantes.</t>
  </si>
  <si>
    <t xml:space="preserve">{"id":"M5-NyO-47a-A-1","stimulus":"&lt;p&gt;Um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</si>
  <si>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xml:space="preserve">Un apicultor dice que tiene {{T1}} abejas. Completa el hueco.
Tiene {{T2}} {{A1}} {{T3}} abejas.</t>
  </si>
  <si>
    <t xml:space="preserve">{"id":"M5-NyO-47a-A-2","stimulus":"&lt;p&gt;O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</si>
  <si>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xml:space="preserve">Un futbolista tiene {{T1}} seguidores en una red social. Completa el hueco.
Tiene {{T2}} {{A1}} y {{T3}} seguidores.</t>
  </si>
  <si>
    <t xml:space="preserve">{"id":"M5-NyO-47a-A-3","stimulus":"&lt;p&gt;Um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</si>
  <si>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xml:space="preserve">En un campo de fútbol recién construido caben {{T1}} espectadores. Completa el hueco.
Caben {{A1}} {{T2}} espectadores.</t>
  </si>
  <si>
    <t xml:space="preserve">{"id":"M5-NyO-47a-A-4","stimulus":"&lt;p&gt;Em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</si>
  <si>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xml:space="preserve">En un país se han vendido {{T1}} coches nuevos en un año. Completa el hueco.
Se han vendido {{T2}} {{A1}} coches.</t>
  </si>
  <si>
    <t xml:space="preserve">{"id":"M5-NyO-47a-A-5","stimulus":"&lt;p&gt;Em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</si>
  <si>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xml:space="preserve">M5-NyO-47b</t>
  </si>
  <si>
    <t xml:space="preserve">Escribe números naturales de 6 cifras (pasa texto a número)</t>
  </si>
  <si>
    <t xml:space="preserve">Une la forma escrita de los números con su forma numérica.
{{T1}} - {{A1}}
{{T2}} - {{A2}}
{{T3}} - {{A3}}</t>
  </si>
  <si>
    <t xml:space="preserve">Q1-Q2= Min=100000; Max=999999; Step =1
Q3-Q4= Min=100000; Max=999999; Step =1</t>
  </si>
  <si>
    <t xml:space="preserve">{{T1}} = Lemonlib.numToWords({{Q1}})
{{T2}} = Lemonlib.numToWords({{Q2}})
{{T3}} = Lemonlib.numToWords({{Q3}})
{{T4}} = Lemonlib.numToWords({{Q4}})
{{A1}} = {{Q1}}
{{A2}} = {{Q2}}
{{A3}} = {{Q3}}
{{A4}} = {{Q4}}</t>
  </si>
  <si>
    <t xml:space="preserve">{"id":"M5-NyO-47b-I-1","stimulus":"&lt;p&gt;Arraste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</si>
  <si>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xml:space="preserve">Q1= Min=100000; Max=999999; Step =1</t>
  </si>
  <si>
    <t xml:space="preserve">{"id":"M5-NyO-47b-E-1","stimulus":"&lt;p&gt;Escreva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</si>
  <si>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 xml:space="preserve">Han encontrado un fósil con unos {{T1}} años de antigüedad. Escribe este número con cifras.
El fósil tiene unos {{A1}} años de antigüedad.</t>
  </si>
  <si>
    <t xml:space="preserve">Q3= Min=100000; Max=150000; Step =10000</t>
  </si>
  <si>
    <t xml:space="preserve">{{T1}} = Lemonlib.numToWords({{Q3}})
{{A1}} = {{Q3}}</t>
  </si>
  <si>
    <t xml:space="preserve">El valor de cada cifra es posicional, es decir, depende del lugar que ocupa en el número.</t>
  </si>
  <si>
    <t xml:space="preserve">{"id":"M5-NyO-47b-A-1","stimulus":"&lt;p&gt;Foi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</si>
  <si>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 xml:space="preserve">Hay {{T1}} personas suscritas a un periódico. Escribe este número con cifras.
Hay {{A1}} personas suscritas.</t>
  </si>
  <si>
    <t xml:space="preserve">Q3= Min=100000; Max=150000; Step =1</t>
  </si>
  <si>
    <t xml:space="preserve">{"id":"M5-NyO-47b-A-2","stimulus":"&lt;p&gt;Um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</si>
  <si>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 xml:space="preserve">Hay {{T1}} personas conectadas a la transmisión de un &lt;i&gt;youtuber.&lt;/i&gt; Escribe este número con cifras.
Hay {{A1}} personas conectadas.</t>
  </si>
  <si>
    <t xml:space="preserve">Q1= Min=100000; Max=399999; Step =1</t>
  </si>
  <si>
    <t xml:space="preserve">{"id":"M5-NyO-47b-A-3","stimulus":"&lt;p&gt;Há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</si>
  <si>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xml:space="preserve">En una biblioteca hay {{T1}} libros. Escribe este número con cifras.
Hay {{A1}} libros.</t>
  </si>
  <si>
    <t xml:space="preserve">Q1= Min=100000; Max=399999; Step =1
</t>
  </si>
  <si>
    <t xml:space="preserve">{"id":"M5-NyO-47b-A-4","stimulus":"&lt;p&gt;Em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</si>
  <si>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xml:space="preserve">{{T1}} personas han visitado a lo largo de un mes un monumento. Escribe este número con cifras.
Han visitado el monumento {{A1}} personas.</t>
  </si>
  <si>
    <t xml:space="preserve">Q3= Min=100000; Max=500000; Step =1</t>
  </si>
  <si>
    <t xml:space="preserve">{"id":"M5-NyO-47b-A-5","stimulus":"&lt;p&gt;Ao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</si>
  <si>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 xml:space="preserve">M5-NyO-47c</t>
  </si>
  <si>
    <t xml:space="preserve">Descompone números naturales de 6 cifras de forma aditiva y de forma aditivo-multiplicativa atendiendo al valor posicional de las cifras</t>
  </si>
  <si>
    <t xml:space="preserve">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</si>
  <si>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 xml:space="preserve">Q0-Q8= Min= 1; Max= 9; Step= 1</t>
  </si>
  <si>
    <t xml:space="preserve">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</si>
  <si>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 xml:space="preserve">{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</si>
  <si>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xml:space="preserve">Descompón el siguiente número. Escribe primero las centenas de millar y, por último, las unidades.
{{Q0}}{{Q1}}{{Q2}} {{Q3}}0{{Q4}} = {{A0}} + {{A1}} + {{A2}} + {{A3}} + {{A4}} </t>
  </si>
  <si>
    <t xml:space="preserve">A0={{Q0}}*100000
A1= {{Q1}}*10000
A2 ={{Q2}}*1000
A3 ={{Q3}}*100
A4 ={{Q4}}</t>
  </si>
  <si>
    <t xml:space="preserve">{"id":"M5-NyO-47c-E-1","stimulus":"&lt;p&gt;Decomponha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</si>
  <si>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xml:space="preserve">Descompón el siguiente número. Escribe primero las centenas de millar y, por último, las unidades.
{{Q0}}{{Q1}}0 0{{Q3}}{{Q4}} = {{A0}} + {{A1}} + {{A3}} + {{A4}}</t>
  </si>
  <si>
    <t xml:space="preserve">A0={{Q0}}*100000
A1= {{Q1}}*10000
A3 ={{Q3}}*10
A4 ={{Q4}}</t>
  </si>
  <si>
    <t xml:space="preserve">{"id":"M5-NyO-47c-E-2","stimulus":"&lt;p&gt;Decomponha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</si>
  <si>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 xml:space="preserve">Según sus cuentas, una ONG ha comprobado que tiene {{T1}} socios. Descompón ese número siguiendo este ejemplo: 534 = 5 × 100 + 3 × 10 + 4.
{{T1}} = {{A1}}</t>
  </si>
  <si>
    <t xml:space="preserve">Q1= Min= 1; Max= 2; Step= 1
Q2-Q6= Min= 1; Max= 9; Step= 2</t>
  </si>
  <si>
    <t xml:space="preserve">T1 = {{Q1}}*100000 + {{Q2}}*10000 + {{Q3}}*1000 + {{Q4}}*100+{{Q5}}*10+{{Q6}}
A1 = {{Q1}} \\times 100000+ {{Q2}} \\times 10000 + {{Q3}} \\times 1000 + {{Q4}} \\times 100 + {{Q5}} \\times 10 + {{Q6}}</t>
  </si>
  <si>
    <t xml:space="preserve">&lt;p&gt;Un número puede descomponerse como la suma de sus cifras multiplicadas por 10, 100, 1 000, etcétera, según su posición en el número.&lt;/p&gt;</t>
  </si>
  <si>
    <t xml:space="preserve">{"id":"M5-NyO-47c-A-1","stimulus":"&lt;p&gt;De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</si>
  <si>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xml:space="preserve">Se han vendido {{T1}} unidades de un nuevo vehículo. Descompón el número de vehículos siguiendo este ejemplo: 975 = 9 × 100 + 7 × 10 + 5.
{{T1}} = {{A1}}</t>
  </si>
  <si>
    <t xml:space="preserve">{"id":"M5-NyO-47c-A-2","stimulus":"&lt;p&gt;Fora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</si>
  <si>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xml:space="preserve">Se estima que en un país hay {{T1}} bicicletas. Descompón el número de bicicletas siguiendo este ejemplo: 231 = 3 × 100 + 2 × 10 + 1.
{{T1}} = {{A1}}</t>
  </si>
  <si>
    <t xml:space="preserve">Q1= Min= 1; Max= 2; Step= 1
Q2-Q7= Min= 1; Max= 9; Step= 2</t>
  </si>
  <si>
    <t xml:space="preserve">T1 = {{Q1}}*1000000 + {{Q2}}*100000 + {{Q3}}*10000 + {{Q4}}*1000+{{Q5}}*100+{{Q6}}*10+{{Q7}}
A1 = {{Q1}} \\times 1000000+ {{Q2}} \\times 100000 + {{Q3}} \\times 10000 + {{Q4}} \\times 1000 + {{Q5}} \\times 100 + {{Q6}} \\times 10 + {{Q7}}</t>
  </si>
  <si>
    <t xml:space="preserve">{"id":"M5-NyO-47c-A-3","stimulus":"&lt;p&gt;Estima-se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</si>
  <si>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Una página web ha recibido {{T1}} visitas. Descompón ese número siguiendo este ejemplo: 556 = 5 × 100 + 5 × 10 + 6.
{{T1}} = {{A1}}</t>
  </si>
  <si>
    <t xml:space="preserve">{"id":"M5-NyO-47c-A-4","stimulus":"&lt;p&gt;Uma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</si>
  <si>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Una empresa de telefonía tiene {{T1}} clientes. Descompón ese número siguiendo este ejemplo: 874 = 8 × 100 + 7 × 10 + 4.
{{T1}} = {{A1}}</t>
  </si>
  <si>
    <t xml:space="preserve">{"id":"M5-NyO-47c-A-5","stimulus":"&lt;p&gt;Uma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</si>
  <si>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M5-NyO-47d</t>
  </si>
  <si>
    <t xml:space="preserve">Ordena números de 6 cifras usando los signos &lt; y &gt;</t>
  </si>
  <si>
    <t xml:space="preserve">Señala cuál de las siguientes comparaciones es correcta.
{{Q1}} &lt; {{T1}}*
{{T2} &gt; {{Q2}} *
{{Q3}} &gt; {{T3}}
{{T4}} &lt; {{Q4}}
(Se ven 3)
</t>
  </si>
  <si>
    <t xml:space="preserve">Q1-Q4= Min = 100000 ; Max = 900000; Step = 1
Q5-Q8 = Min = 50 ; Max = 90000; Step = 1</t>
  </si>
  <si>
    <t xml:space="preserve">{"id":"M5-NyO-47d-I-1","stimulus":"&lt;p&gt;Indique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</si>
  <si>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xml:space="preserve">Q1= Min = 100000 ; Max = 900000; Step = 1
Q2 = Min = 50 ; Max = 90000; Step = 1</t>
  </si>
  <si>
    <t xml:space="preserve">{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</si>
  <si>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xml:space="preserve">{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</si>
  <si>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xml:space="preserve">Dos ciudades vecinas tienen una población de {{Q1}} y {{Q2}} habitantes cada una. Completa la siguiente comparación con el número de habitantes.
{{A1}} &gt; {{A2}}</t>
  </si>
  <si>
    <t xml:space="preserve">Q1-Q2= Min = 100000 ; Max = 999999; Step = 1</t>
  </si>
  <si>
    <t xml:space="preserve">{"id":"M5-NyO-47d-A-1","stimulus":"&lt;p&gt;Duas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</si>
  <si>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xml:space="preserve">El almacén de un supermercado tiene {{Q1}} productos, mientras que en otro hay {{Q2}}. Completa la siguiente comparación con el número de productos en ambos supermercados.
{{A1}} &gt; {{A2}}</t>
  </si>
  <si>
    <t xml:space="preserve">{"id":"M5-NyO-47d-A-2","stimulus":"&lt;p&gt;Um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</si>
  <si>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xml:space="preserve">Una marca ha vendido {{Q1}} teléfonos móviles de un modelo y {{Q2}} de otro. Completa la siguiente comparación con las ventas de cada modelo.
{{A1}} &lt; {{A2}}</t>
  </si>
  <si>
    <t xml:space="preserve">{"id":"M5-NyO-47d-A-3","stimulus":"&lt;p&gt;Uma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</si>
  <si>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xml:space="preserve">Dos bibliotecas tienen {{Q1}} y {{Q2}} libros cada una. Completa la siguiente comparación con los libros en cada biblioteca.
{{A1}} &lt; {{A2}}</t>
  </si>
  <si>
    <t xml:space="preserve">{"id":"M5-NyO-47d-A-4","stimulus":"&lt;p&gt;No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</si>
  <si>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xml:space="preserve">Un bloguero ha visto que sus dos artículos más leídos han recibido {{Q1}} y {{Q2}} visitas. Completa la siguiente comparación con las visitas de cada artículo.
{{A1}} &gt; {{A2}}</t>
  </si>
  <si>
    <t xml:space="preserve">Q1-Q2= Min = 100000 ; Max = 499999; Step = 1</t>
  </si>
  <si>
    <t xml:space="preserve">{"id":"M5-NyO-47d-A-5","stimulus":"&lt;p&gt;Uma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</si>
  <si>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 xml:space="preserve">M5-NyO-19a</t>
  </si>
  <si>
    <t xml:space="preserve">Lee fracciones con un dígito en numerador y hasta el número doce en el denominador (pasa número a texto)</t>
  </si>
  <si>
    <t xml:space="preserve">Une cada fracción con su expresión:
{{Q1}}/2   -   {{T1}} medios
{{Q2}}/7  -   {{T2}} séptimos
{{Q3}}/11  -   {{T3}} onceavos</t>
  </si>
  <si>
    <t xml:space="preserve">Q1-Q3= Min=2; Max=9; Step=1</t>
  </si>
  <si>
    <t xml:space="preserve">T1 = Lemonlib.numToWords({{Q1}}, 'es')
T2 = Lemonlib.numToWords({{Q2}}, 'es')
T3 = Lemonlib.numToWords({{Q3}}, 'es')</t>
  </si>
  <si>
    <t xml:space="preserve">Para leer una fracción, empieza por el numerador y a continuación por el denominador. Por ejemplo, 2/6 se lee &lt;i&gt;dos sextos.&lt;/i&gt;</t>
  </si>
  <si>
    <t xml:space="preserve">{"id":"M5-NyO-19a-I-1","stimulus":"&lt;p&gt;Arraste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</si>
  <si>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 xml:space="preserve">Une cada fracción con su expresión:
{{Q1}}/3   -   {{T1}} tercios
{{Q2}}/8  -   {{T2}} octavos
{{Q3}}/12  -   {{T3}} doceavos</t>
  </si>
  <si>
    <t xml:space="preserve">Para leer una fracción, empieza por el numerador y a continuación por el denominador. Por ejemplo, 3/5 se lee &lt;i&gt;tres quintos.&lt;/i&gt;</t>
  </si>
  <si>
    <t xml:space="preserve">{"id":"M5-NyO-19a-I-2","stimulus":"&lt;p&gt;Arraste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</si>
  <si>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xml:space="preserve">Escribe con palabras la fracción {{Q1}}/5.
La fracción se escribe como {{A1}}. </t>
  </si>
  <si>
    <t xml:space="preserve">Q1= Min=2; Max=9; Step=1</t>
  </si>
  <si>
    <t xml:space="preserve">T1 = Lemonlib.numToWords({{Q1}}, 'es')
A1="{{T1}} quintos"</t>
  </si>
  <si>
    <t xml:space="preserve">Para leer una fracción, empieza por el numerador y a continuación por el denominador. Por ejemplo, 7/11 se lee &lt;i&gt;siete onceavos.&lt;/i&gt;</t>
  </si>
  <si>
    <t xml:space="preserve">{"id":"M5-NyO-19a-E-1","stimulus":"&lt;p&gt;Escreva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</si>
  <si>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xml:space="preserve">Escribe con palabras la fracción {{Q1}}/8.
La fracción se escribe como {{A1}}. </t>
  </si>
  <si>
    <t xml:space="preserve">T1 = Lemonlib.numToWords({{Q1}}, 'es')
A1="{{T1}} octavos"</t>
  </si>
  <si>
    <t xml:space="preserve">Para leer una fracción, empieza por el numerador y a continuación por el denominador. Por ejemplo, 1/8 se lee &lt;i&gt;un octavo.&lt;/i&gt;</t>
  </si>
  <si>
    <t xml:space="preserve">{"id":"M5-NyO-19a-E-2","stimulus":"&lt;p&gt;Escreva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</si>
  <si>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xml:space="preserve">Escribe con palabras la fracción {{Q1}}/12.
La fracción se escribe como {{A1}}. </t>
  </si>
  <si>
    <t xml:space="preserve">T1 = Lemonlib.numToWords({{Q1}}, 'es')
A1="{{T1}} doceavos"</t>
  </si>
  <si>
    <t xml:space="preserve">Para leer una fracción, empieza por el numerador y a continuación por el denominador. Por ejemplo, 2/5 se lee &lt;i&gt;dos quintos.&lt;/i&gt;</t>
  </si>
  <si>
    <t xml:space="preserve">{"id":"M5-NyO-19a-E-3","stimulus":"&lt;p&gt;Escreva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</si>
  <si>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 xml:space="preserve">Pedro se ha comido {{Q1}}/8 de una tarta. Escribe esta fracción con palabras.
Pedro se ha comido {{A1}} de la tarta.</t>
  </si>
  <si>
    <t xml:space="preserve">Q1= Min=2; Max=7; Step=1</t>
  </si>
  <si>
    <t xml:space="preserve">Para leer una fracción, empieza por el numerador y a continuación por el denominador. Por ejemplo, 2/9 se lee &lt;i&gt;dos novenos.&lt;/i&gt;</t>
  </si>
  <si>
    <t xml:space="preserve">{"id":"M5-NyO-19a-A-1","stimulus":"&lt;p&gt;Pedro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</si>
  <si>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 xml:space="preserve">Se ha pintado {{Q1}}/12 de una pared. Escribe esta fracción con palabras.
Se ha pintado {{A1}} de una pared.</t>
  </si>
  <si>
    <t xml:space="preserve">Q1= Min=2; Max=11; Step=1</t>
  </si>
  <si>
    <t xml:space="preserve">Para leer una fracción, empieza por el numerador y a continuación por el denominador.  Por ejemplo, 3/7 se lee &lt;i&gt;tres séptimos.&lt;/i&gt;</t>
  </si>
  <si>
    <t xml:space="preserve">{"id":"M5-NyO-19a-A-2","stimulus":"&lt;p&gt;Foram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</si>
  <si>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 xml:space="preserve">Javier ha tardado {{Q1}}/8 de una hora en hacer los ejercicios. Escribe esta fracción con palabras.
Javier ha tardado {{A1}} de una hora.</t>
  </si>
  <si>
    <t xml:space="preserve">{"id":"M5-NyO-19a-A-3","stimulus":"&lt;p&gt;Javier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</si>
  <si>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 xml:space="preserve">Pilar ha gastado {{Q1}}/7 del saldo de su tarjeta de teléfono. Escribe esta fracción con palabras.
Pilar ha gastado {{A1}} del saldo de su tarjeta.</t>
  </si>
  <si>
    <t xml:space="preserve">Q1= Min=2; Max=6; Step=1</t>
  </si>
  <si>
    <t xml:space="preserve">T1 = Lemonlib.numToWords({{Q1}}, 'es')
A1="{{T1}} séptimos"</t>
  </si>
  <si>
    <t xml:space="preserve">Para leer una fracción, empieza por el numerador y a continuación por el denominador. Por ejemplo, 4/5 se lee &lt;i&gt;cuatro quintos.&lt;/i&gt;</t>
  </si>
  <si>
    <t xml:space="preserve">{"id":"M5-NyO-19a-A-4","stimulus":"&lt;p&gt;Pérola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</si>
  <si>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 xml:space="preserve">Un incendio ha destruido {{Q1}}/5 del bosque que hay alrededor del pueblo de Vicente. Escribe esta fracción con palabras.
El incendio ha destruído {{A1}} de la superficie del bosque.</t>
  </si>
  <si>
    <t xml:space="preserve">Q1= Min=2; Max=4; Step=1</t>
  </si>
  <si>
    <t xml:space="preserve">Para leer una fracción, empieza por el numerador y a continuación por el denominador. Por ejemplo, 2/3 se lee &lt;i&gt;dos tercios.&lt;/i&gt;</t>
  </si>
  <si>
    <t xml:space="preserve">{"id":"M5-NyO-19a-A-5","stimulus":"&lt;p&gt;Um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</si>
  <si>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 xml:space="preserve">M5-NyO-19b</t>
  </si>
  <si>
    <t xml:space="preserve">Escribe fracciones con un dígito en numerador y hasta el número doce en el denominador (pasa texto a número)</t>
  </si>
  <si>
    <t xml:space="preserve">Señala las fracciones que están correctamente escritas.
{{Q1}}/2: {{T1}} medios*
{{Q2}}/7: {{T2}} séptimos*
{{Q3}}/10: {{T3}} décimos*
{{Q4}}/11: {{T4}} onceavos*
{{Q5}}/6: {{T5}} octavos
{{Q6}}/4: {{T6}} novenos
{{Q7}}/12: {{T7}} onceavos
{{Q8}}/9: {{T8}} tercios
(Se ven 3: 2 correctas, 1 incorrecta)</t>
  </si>
  <si>
    <t xml:space="preserve">Q1-Q8= Min=2; Max=9; Step=1</t>
  </si>
  <si>
    <t xml:space="preserve">T1 = Lemonlib.numToWords({{Q1}}, 'es')
T2 = Lemonlib.numToWords({{Q2}}, 'es')
T3 = Lemonlib.numToWords({{Q3}}, 'es')
T4 = Lemonlib.numToWords({{Q4}}, 'es')
T5 = Lemonlib.numToWords({{Q5}}, 'es')
T6 = Lemonlib.numToWords({{Q6}}, 'es')
T7 = Lemonlib.numToWords({{Q7}}, 'es')
T8 = Lemonlib.numToWords({{Q8}}, 'es')</t>
  </si>
  <si>
    <t xml:space="preserve">Para leer una fracción, empieza por el numerador y sigue con el denominador. Por ejemplo, 3/5 se lee &lt;i&gt;tres quintos.&lt;/i&gt;</t>
  </si>
  <si>
    <t xml:space="preserve">Para leer una fracción, empieza por el numerador y sigue con el denominador. 
A5=La fracción {{Q5}/6 se lee &lt;i&gt;{{T5}} sextos.&lt;/i&gt;
A6=La fracción {{Q6}}/4 se lee &lt;i&gt;{{T6}} cuartos.&lt;/i&gt;
A7=La fracción {{Q7}}/12 se lee &lt;i&gt;{{T7}} doceavos.&lt;/i&gt;
A8=La fracción {{Q8}}/3 se lee &lt;i&gt;{{T8}} tercios.&lt;/i&gt;</t>
  </si>
  <si>
    <t xml:space="preserve">{"id":"M5-NyO-19b-I-1","stimulus":"&lt;p&gt;Marque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</si>
  <si>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 xml:space="preserve">Escribe las siguientes fracciones.
{{T1}} medios: {{A1}}
{{T2}} doceavos: {{A2}}</t>
  </si>
  <si>
    <t xml:space="preserve">Q1-Q2= Min=2; Max=9; Step=1</t>
  </si>
  <si>
    <t xml:space="preserve">T1 = Lemonlib.numToWords({{Q1}}, 'es')
T2 = Lemonlib.numToWords({{Q2}}, 'es')
A1=\\frac{{{Q1}}}{2}
A2=\\frac{{{Q2}}}{12}</t>
  </si>
  <si>
    <t xml:space="preserve">Para escribir una fracción, empieza por el numerador y sigue con el denominador. Por ejemplo, tres quintos se escribe 3/5.</t>
  </si>
  <si>
    <t xml:space="preserve">{"id":"M5-NyO-19b-E-1","stimulus":"&lt;p&gt;Escreva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</si>
  <si>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 xml:space="preserve">Escribe las siguientes fracciones.
{{T1}} tercios: {{A1}}
{{T2}} onceavos: {{A2}}</t>
  </si>
  <si>
    <t xml:space="preserve">T1 = Lemonlib.numToWords({{Q1}}, 'es')
T2 = Lemonlib.numToWords({{Q2}}, 'es')
A1=\\frac{{{Q1}}}{3}
A2=\\frac{{{Q2}}}{11}</t>
  </si>
  <si>
    <t xml:space="preserve">Para escribir una fracción, empieza por el numerador y sigue con el denominador. Por ejemplo, dos tercios se escribe 2/3.</t>
  </si>
  <si>
    <t xml:space="preserve">{"id":"M5-NyO-19b-E-2","stimulus":"&lt;p&gt;Escreva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</si>
  <si>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 xml:space="preserve">Escribe las siguientes fracciones.
{{T1}} cuartos: {{A1}}
{{T2}} décimos: {{A2}}</t>
  </si>
  <si>
    <t xml:space="preserve">T1 = Lemonlib.numToWords({{Q1}}, 'es')
T2 = Lemonlib.numToWords({{Q2}}, 'es')
A1=\\frac{{{Q1}}}{4}
A2=\\frac{{{Q2}}}{10}</t>
  </si>
  <si>
    <t xml:space="preserve">Para escribir una fracción, empieza por el numerador y sigue con el denominador. Por ejemplo, un medio se escribe 1/2.</t>
  </si>
  <si>
    <t xml:space="preserve">{"id":"M5-NyO-19b-E-3","stimulus":"&lt;p&gt;Escreva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</si>
  <si>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 xml:space="preserve">Sofía se ha comido {{T1}} octavos de una pizza. Escribe esta fracción.
Sofía se ha comido {{A1}} de la pizza.</t>
  </si>
  <si>
    <t xml:space="preserve">T1 = Lemonlib.numToWords({{Q1}}, 'es')
A1=\\frac{{{Q1}}}{8}</t>
  </si>
  <si>
    <t xml:space="preserve">Para escribir una fracción, empieza por el numerador y sigue con el denominador. Por ejemplo, dos quintos se escribe 2/5.</t>
  </si>
  <si>
    <t xml:space="preserve">{"id":"M5-NyO-19b-A-1","stimulus":"&lt;p&gt;Sofia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</si>
  <si>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 xml:space="preserve">Ya se han consumido {{T1}} novenos del tiempo total de un partido de fútbol. Escribe esta fracción.
Se han consumido {{A1}} del tiempo del partido.</t>
  </si>
  <si>
    <t xml:space="preserve">Q1= Min=2; Max=8; Step=1</t>
  </si>
  <si>
    <t xml:space="preserve">T1 = Lemonlib.numToWords({{Q1}}, 'es')
A1=\\frac{{{Q1}}}{9}</t>
  </si>
  <si>
    <t xml:space="preserve">Para escribir una fracción, empieza por el numerador y sigue con el denominador. Por ejemplo, tres cuartos se escribe 3/4.</t>
  </si>
  <si>
    <t xml:space="preserve">{"id":"M5-NyO-19b-A-2","stimulus":"&lt;p&gt;Já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</si>
  <si>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 xml:space="preserve">Un camarero ha gastado {{T1}} sextos de una botella de leche. Escribe esta fracción.
El camarero ha gastado {{A1}} de la botella.</t>
  </si>
  <si>
    <t xml:space="preserve">Q1= Min=2; Max=5; Step=1</t>
  </si>
  <si>
    <t xml:space="preserve">T1 = Lemonlib.numToWords({{Q1}}, 'es')
A1=\\frac{{{Q1}}}{6}</t>
  </si>
  <si>
    <t xml:space="preserve">{"id":"M5-NyO-19b-A-3","stimulus":"&lt;p&gt;Um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</si>
  <si>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 xml:space="preserve">Un hortelano ha labrado {{T1}} séptimos de su huerto. Escribe esta fracción.
El hortelano ha labrado {{A1}} del huerto.</t>
  </si>
  <si>
    <t xml:space="preserve">T1 = Lemonlib.numToWords({{Q1}}, 'es')
A1=\\frac{{{Q1}}}{7}</t>
  </si>
  <si>
    <t xml:space="preserve">Para escribir una fracción, empieza por el numerador y sigue con el denominador. Por ejemplo, cuatro quintos se escribe 4/5.</t>
  </si>
  <si>
    <t xml:space="preserve">{"id":"M5-NyO-19b-A-4","stimulus":"&lt;p&gt;Um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</si>
  <si>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 xml:space="preserve">Una profesora ha corregido {{T1}} doceavos de los exámenes. Escribe esta fracción.
La profesora ha corregido {{A1}} de los exámenes.</t>
  </si>
  <si>
    <t xml:space="preserve">T1 = Lemonlib.numToWords({{Q1}}, 'es')
A1=\\frac{{{Q1}}}{12}</t>
  </si>
  <si>
    <t xml:space="preserve">{"id":"M5-NyO-19b-A-5","stimulus":"&lt;p&gt;Uma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</si>
  <si>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 xml:space="preserve">No hacer</t>
  </si>
  <si>
    <t xml:space="preserve">EF05MA15</t>
  </si>
  <si>
    <t xml:space="preserve">M5-G-3b</t>
  </si>
  <si>
    <t xml:space="preserve">Reconoce e interpreta escalas en planos</t>
  </si>
  <si>
    <t xml:space="preserve">M5-G-6b</t>
  </si>
  <si>
    <t xml:space="preserve">M5-G-6c</t>
  </si>
  <si>
    <t xml:space="preserve">M5-G-7c</t>
  </si>
  <si>
    <t xml:space="preserve">EF05MA17</t>
  </si>
  <si>
    <t xml:space="preserve">M5-G-10d</t>
  </si>
  <si>
    <t xml:space="preserve">EF05MA16</t>
  </si>
  <si>
    <t xml:space="preserve">M5-G-13d</t>
  </si>
  <si>
    <t xml:space="preserve">EF05MA25</t>
  </si>
  <si>
    <t xml:space="preserve">EF05MA24</t>
  </si>
  <si>
    <t xml:space="preserve">EF05MA22</t>
  </si>
  <si>
    <t xml:space="preserve">EF05MA19</t>
  </si>
  <si>
    <t xml:space="preserve">M5-MyM-16a</t>
  </si>
  <si>
    <t xml:space="preserve">Mide ángulos con el transportador</t>
  </si>
  <si>
    <t xml:space="preserve">M5-MyM-12f</t>
  </si>
  <si>
    <t xml:space="preserve">M5-NyO-57a</t>
  </si>
  <si>
    <t xml:space="preserve">Representa fracciones en la recta numérica (también números mixtos, denominadores 2, 4 y 8)</t>
  </si>
  <si>
    <t xml:space="preserve">EF05MA01</t>
  </si>
  <si>
    <t xml:space="preserve">Coloca los siguientes números en la recta numérica.
Imagen de recta numérica con 3 drops.
(Se le da el 2º número de 5. Orden: A1-Q1-A2-A3-T1)</t>
  </si>
  <si>
    <t xml:space="preserve">Label image with drag and drop</t>
  </si>
  <si>
    <t xml:space="preserve">{{Q1}}: Mín = 1000; Máx = 6999; Incremento = 1
{{Q2}}: Mín = 10; Máx = 1000; Incremento = 1
{{Q3}}: Mín = 10; Máx = 1000; Incremento = 1</t>
  </si>
  <si>
    <t xml:space="preserve">{{A1}}: {{Q1}}-{{Q3}}
{{A2}}: {{Q1}} + {{Q2}}
{{A3}}: {{Q1}} + {{Q2}}*2
{{T1}}: {{Q1}} + {{Q2}}*3</t>
  </si>
  <si>
    <t xml:space="preserve">Coloca los siguientes números en la recta numérica.
Imagen de recta numérica con 3 drops.
(Se le da el 3º número de 4. Orden: A1-A2-Q1-A3)</t>
  </si>
  <si>
    <t xml:space="preserve">{{A1}}: {{Q1}}-{{Q3}}
{{A2}}: {{Q1}}-{{Q2}}*2
{{A3}}: {{Q1}} + {{Q2}}</t>
  </si>
  <si>
    <t xml:space="preserve">Coloca los siguientes números en la recta numérica.
Imagen de recta numérica con 3 drops
(Se le da el 1º y el 4º número de 5. Orden: Q1-A1-A2-T1-A3)
</t>
  </si>
  <si>
    <t xml:space="preserve">{{A1}}: {{Q1}} + {{Q2}}
{{A2}}: {{Q1}} + {{Q2}}*2
{{A3}}: {{T1}} + {{Q3}}
{{T1}}: {{Q3}}+ ({{Q1}} + {{Q2}}*2)</t>
  </si>
  <si>
    <t xml:space="preserve">M5-NyO-8c</t>
  </si>
  <si>
    <t xml:space="preserve">M5-NyO-8d</t>
  </si>
  <si>
    <t xml:space="preserve">En un almacén hay {{Q1}} palés que contienen {{Q2}} pelotas cada uno. Si una pelota pesa {{Q3}} gramos, ¿cuál es el peso de los palés?
Los palés pesan {{A1}} gramos.</t>
  </si>
  <si>
    <t xml:space="preserve">En un depósito hay 198 cajas; cada caja contiene 132 bolitas de colores. Cada una de las bolitas cuestan 150 monedas.
¿Cuánto se paga por el total de bolitas?
Se paga ... monedas por todas las bolitas</t>
  </si>
  <si>
    <t xml:space="preserve">[Q1] : Mín = 100; Máx = 250; step 1
[Q2]: Mín = 100; Máx = 150; step 1
[Q3]: Mín = 100; Máx = 150; step 1</t>
  </si>
  <si>
    <t xml:space="preserve">A1: ({{Q2}}*{{Q3}})*{{Q1}}</t>
  </si>
  <si>
    <t xml:space="preserve">Un camión lleva {{Q1}} cajas que contienen {{Q2}} collares cada una. Si en un collar hay engarzados {{Q3}} rubíes, ¿qué cantidad de gemas transporta? 
Transporta {{A1}} gemas.</t>
  </si>
  <si>
    <t xml:space="preserve">Un camión transporta 250 cajas por viaje. Dentro de cada caja hay 160 collares, de 105 perlas cada uno. ¿Qué cantidad de perlas transporta? 
Transporta ... perlas</t>
  </si>
  <si>
    <t xml:space="preserve">[Q1] : Mín = 100; Máx = 250; step 1
[Q2]: Mín = 100; Máx = 160; step 1
[Q3]: Mín = 100; Máx = 105; step 1</t>
  </si>
  <si>
    <t xml:space="preserve">Un laboratorio distribuye pruebas de diagnóstico Covid a centros de salud. Tienen preparadas {{Q1}} cajas en las que caben {{Q2}} paquetes, y en cada paquete vienen {{Q3}} pruebas. ¿Cuántos test se reparten en total?
En total se distribuyen {{A1}} test</t>
  </si>
  <si>
    <t xml:space="preserve">Un laboratorio distribuye pruebas de diagnóstico Covid, a centros de salud. Tienen preparadas 225 cajas; en cada caja hay 125 paquetes, y en cada paquete vienen 135 test. ¿Cuántos test son distribuidos en total?
En total se distribuyen {{A1}} test</t>
  </si>
  <si>
    <t xml:space="preserve">Una fábrica de golosinas tiene en su almacén {{Q1}} palés de golosinas para su posterior venta. En cada palé hay {{Q2}} bolsas con {{Q3}} gominolas cada una. ¿Cuántas gominolas hay en total?
En el almacén se guardan {{A1}} gominolas.</t>
  </si>
  <si>
    <t xml:space="preserve">El mayorista de golosinas ¨DulceMax¨cuenta con 480 cajas de golosinas para la venta. En cada caja hay 125 bolsas con 230 gominolas cada una. ¿Cuántas gominolas hay en total?
Hay {{A1}} gominolas</t>
  </si>
  <si>
    <t xml:space="preserve">[Q1] : Mín = 100; Máx = 450; step 1
[Q2]: Mín = 100; Máx = 150; step 1
[Q3]: Mín = 100; Máx = 250; step 1</t>
  </si>
  <si>
    <t xml:space="preserve">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</si>
  <si>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 xml:space="preserve">La papelera de la ciudad, tiene en depósito 315 cajas. En cada caja hay 100 block de hojas lisas; cada block tiene 310 hojas. ¿Cuántas hojas hay en depósito?
Hay ... hojas en depósito</t>
  </si>
  <si>
    <t xml:space="preserve">[Q1] : Mín = 100; Máx = 350; step 1
[Q2]: Mín = 100; Máx = 120; step 1
[Q3]: Mín = 100; Máx = 150; step 1</t>
  </si>
  <si>
    <t xml:space="preserve">M5-NyO-61a</t>
  </si>
  <si>
    <t xml:space="preserve">Representa en la recta numérica la comparación de fracciones (numer. y denom. de 1 o 2 cifras)</t>
  </si>
  <si>
    <t xml:space="preserve">Falta plantilla</t>
  </si>
  <si>
    <t xml:space="preserve">EF05MA05</t>
  </si>
  <si>
    <t xml:space="preserve">EF05MA09</t>
  </si>
  <si>
    <t xml:space="preserve">EF05MA10</t>
  </si>
  <si>
    <t xml:space="preserve">EF05MA12</t>
  </si>
  <si>
    <t xml:space="preserve">EF05MA02</t>
  </si>
  <si>
    <t xml:space="preserve">M5-NyO-45a</t>
  </si>
  <si>
    <t xml:space="preserve">Compara fracciones y números decimales por transformación de unos en otros (entre 0 y 2 cifras enteras, entre 1 y 3 cifras decimales)</t>
  </si>
  <si>
    <t xml:space="preserve">EF05MA02
EF05MA05</t>
  </si>
  <si>
    <t xml:space="preserve">Nombre de la imagen</t>
  </si>
  <si>
    <t xml:space="preserve">Grupo</t>
  </si>
  <si>
    <t xml:space="preserve">Posición (vertical/horizontal)</t>
  </si>
  <si>
    <t xml:space="preserve">Líneas a cantidades</t>
  </si>
  <si>
    <t xml:space="preserve">Medidas</t>
  </si>
  <si>
    <t xml:space="preserve">Reutilizar de</t>
  </si>
  <si>
    <t xml:space="preserve">Descripción</t>
  </si>
  <si>
    <t xml:space="preserve">Nombre</t>
  </si>
  <si>
    <t xml:space="preserve">Enlace PNG</t>
  </si>
  <si>
    <t xml:space="preserve">Observaciones</t>
  </si>
  <si>
    <t xml:space="preserve">imágenes SVG 300px ancho (o 300px de alto si es estrecha)</t>
  </si>
  <si>
    <t xml:space="preserve">FUTURO</t>
  </si>
  <si>
    <t xml:space="preserve">Rectángulo</t>
  </si>
  <si>
    <t xml:space="preserve">M5-G-24a. Actividad EVOCAR</t>
  </si>
  <si>
    <t xml:space="preserve">   Horizontal</t>
  </si>
  <si>
    <t xml:space="preserve">La medida de la  base es el triple que la medida de la altura.</t>
  </si>
  <si>
    <t xml:space="preserve">OK</t>
  </si>
  <si>
    <t xml:space="preserve">M5_G_24a_1</t>
  </si>
  <si>
    <t xml:space="preserve">https://drive.google.com/file/d/1L277CFYFsvE0Kpusq48m4EhayiLc_qSB/view?usp=sharing</t>
  </si>
  <si>
    <t xml:space="preserve">https://drive.google.com/file/d/1jXr_ZGSq4SD-9BVATqNRPJlbji8iXTOR/view?usp=sharing</t>
  </si>
  <si>
    <t xml:space="preserve">Rombo</t>
  </si>
  <si>
    <t xml:space="preserve">M5-G-24a Actividad 5 de APLICAR</t>
  </si>
  <si>
    <t xml:space="preserve">    Vertical</t>
  </si>
  <si>
    <t xml:space="preserve">La diagonal mayor es el doble que la menor.</t>
  </si>
  <si>
    <t xml:space="preserve">Dibujar con las dos diagonales.</t>
  </si>
  <si>
    <t xml:space="preserve">M5_G_24a_2</t>
  </si>
  <si>
    <t xml:space="preserve">https://drive.google.com/file/d/1kiDn89i2O2Gt5Gy8D_jbVMrsoFTQeW3u/view?usp=sharing</t>
  </si>
  <si>
    <t xml:space="preserve">https://drive.google.com/file/d/1iXsNxOGl8vfYZSszozKTB0wBpWgXz-O3/view?usp=sharing</t>
  </si>
  <si>
    <t xml:space="preserve">Romboide</t>
  </si>
  <si>
    <t xml:space="preserve">M5-G-24a Actividad 6 de APLICAR</t>
  </si>
  <si>
    <t xml:space="preserve">     Vertical</t>
  </si>
  <si>
    <t xml:space="preserve">La proporción de la base y la altura es de 3/2. Es decir, si la base mide 3, la altura mide 2.</t>
  </si>
  <si>
    <t xml:space="preserve">El romboide tiene que tener la altura (interior) marcada con una línea de puntos.</t>
  </si>
  <si>
    <t xml:space="preserve">M5_G_24a_3</t>
  </si>
  <si>
    <t xml:space="preserve">https://drive.google.com/file/d/1t-f3chlVsW7zvgPObnPA-p2JFcbCZDB4/view?usp=sharing</t>
  </si>
  <si>
    <t xml:space="preserve">https://drive.google.com/file/d/1kbb6gKxGaeV6TGSToKnOS0-RTI7WLFWT/view?usp=sharing</t>
  </si>
  <si>
    <t xml:space="preserve">Triángulo</t>
  </si>
  <si>
    <t xml:space="preserve">M5-G-24b Actividad de EVOCAR</t>
  </si>
  <si>
    <t xml:space="preserve">       Vertical</t>
  </si>
  <si>
    <t xml:space="preserve">La base es el doble que la altura.</t>
  </si>
  <si>
    <t xml:space="preserve">Triángulo rectángulo apoyado sobre el mayor de sus catetos.</t>
  </si>
  <si>
    <t xml:space="preserve">M5_G_24b_1</t>
  </si>
  <si>
    <t xml:space="preserve">https://drive.google.com/file/d/1fSUT7CZ7h_BBt1zt_euoGFIu-zANBGcp/view?usp=sharing</t>
  </si>
  <si>
    <t xml:space="preserve">Añade más margen a la izquierda y un pelín abajo</t>
  </si>
  <si>
    <t xml:space="preserve">https://drive.google.com/file/d/1yp_wZt1FGPcTnT2MjCcQGrs7pFkiqqHV/view?usp=sharing</t>
  </si>
  <si>
    <t xml:space="preserve">M5-G-24b Actividad de EVOCAR 2</t>
  </si>
  <si>
    <t xml:space="preserve"> </t>
  </si>
  <si>
    <t xml:space="preserve">Triángulo escaleno apoyado sobre el mayor de sus lados (base). La altura (dibujada con lines de puntos) es la mitad que la base.</t>
  </si>
  <si>
    <t xml:space="preserve">M5_G_24b_2</t>
  </si>
  <si>
    <t xml:space="preserve">https://drive.google.com/file/d/11unAX7Ws642xuIu1PxmOjMUPso6vCkPs/view?usp=sharing</t>
  </si>
  <si>
    <t xml:space="preserve">https://drive.google.com/file/d/1eLL-EUuZ81Wz1wB0C1Pcd3uwSK-CFgMK/view?usp=sharing</t>
  </si>
  <si>
    <t xml:space="preserve">M5-G24b Actividad 2, de APLICAR</t>
  </si>
  <si>
    <t xml:space="preserve">      Vertical</t>
  </si>
  <si>
    <t xml:space="preserve">La altura es el doble que la base.</t>
  </si>
  <si>
    <t xml:space="preserve">Triángulo isósceles. Se dibuja la altura con una línea de puntos que une el vértice superior con la base.</t>
  </si>
  <si>
    <t xml:space="preserve">M5_G_24b_3</t>
  </si>
  <si>
    <t xml:space="preserve">https://drive.google.com/file/d/1xMFypAAlENLK3rG9pfzcO-eKLvAaxQuT/view?usp=sharing</t>
  </si>
  <si>
    <t xml:space="preserve">https://drive.google.com/file/d/190C8GTdRMQX4z0LZDqfA_8SgBKmFs8wp/view?usp=sharing</t>
  </si>
  <si>
    <t xml:space="preserve">M5-G-24b Actividad 3, de APLICAR</t>
  </si>
  <si>
    <t xml:space="preserve">Triángulo equilátero.</t>
  </si>
  <si>
    <t xml:space="preserve">Dibujar altura con línea de puntos.</t>
  </si>
  <si>
    <t xml:space="preserve">M5_G_24b_4</t>
  </si>
  <si>
    <t xml:space="preserve">https://drive.google.com/file/d/1HoC6VHJoV63ewWTnwwuEqIRbJ2BE4_y2/view?usp=sharing</t>
  </si>
  <si>
    <t xml:space="preserve">https://drive.google.com/file/d/1VqI3VsNzqu7vB4xzkanvi78kuKxEGMO4/view?usp=sharing</t>
  </si>
  <si>
    <t xml:space="preserve">M5-G-24b Actividad 4, de APLICAR</t>
  </si>
  <si>
    <t xml:space="preserve">Triángulo rectángulo apoyado sobre el menor de sus catetos.</t>
  </si>
  <si>
    <t xml:space="preserve">M5_G_24b_5</t>
  </si>
  <si>
    <t xml:space="preserve">https://drive.google.com/file/d/1aP2DS39pJfZDbANsPpOpPMuW0Sfy6_d8/view?usp=sharing</t>
  </si>
  <si>
    <t xml:space="preserve">https://gyazo.com/1d692ab51e169ff3d8f8757152ffe6c2 
Añade más margen a la izquierda y un pelín abajo</t>
  </si>
  <si>
    <t xml:space="preserve">https://drive.google.com/file/d/1fTP0eR8vMsUxLDLGdbk6-N7LpHJWncjF/view?usp=sharing</t>
  </si>
  <si>
    <t xml:space="preserve">Trapecio isósceles</t>
  </si>
  <si>
    <t xml:space="preserve">M5-G-24c Actividad de EVOCAR</t>
  </si>
  <si>
    <t xml:space="preserve">Horizontal</t>
  </si>
  <si>
    <t xml:space="preserve">no</t>
  </si>
  <si>
    <t xml:space="preserve">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</si>
  <si>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</si>
  <si>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 xml:space="preserve">M5_G_24c_1</t>
  </si>
  <si>
    <t xml:space="preserve">https://drive.google.com/file/d/1_f5TYSE_NIL6mqNMaLIaB8xb-zd-HYsO/view?usp=sharing</t>
  </si>
  <si>
    <t xml:space="preserve">Se me olvidó pedirte la altura dibujada con una línea de puntos, que empiece desde uno de los vértices superiores.</t>
  </si>
  <si>
    <t xml:space="preserve">https://drive.google.com/file/d/1T1O0_c4sNFexcalbnHGIhKf-OPYK-CHm/view?usp=sharing</t>
  </si>
  <si>
    <t xml:space="preserve">Trapecio recto</t>
  </si>
  <si>
    <t xml:space="preserve">M5-G-24c Actividad 1, de APLICAR</t>
  </si>
  <si>
    <t xml:space="preserve">Ejemplo: base mayor de 6 cm, base menor de 4 cm, y altura de 4 cm</t>
  </si>
  <si>
    <t xml:space="preserve">M5_G_24c_2</t>
  </si>
  <si>
    <t xml:space="preserve">https://drive.google.com/file/d/1UjdbduLO6J1_gXG77XgIHIEozeVUzT3E/view?usp=sharing</t>
  </si>
  <si>
    <t xml:space="preserve">Ojo, has enlazado una imagen diferente.</t>
  </si>
  <si>
    <t xml:space="preserve">https://drive.google.com/file/d/1XF2wqiX23gZjJvvYQQVmbWmvxyxdSSi7/view?usp=sharing</t>
  </si>
  <si>
    <t xml:space="preserve">M5-G-24c Actividad 3, de APLICAR</t>
  </si>
  <si>
    <t xml:space="preserve">Igual que M5-G-24c-1, pero otros colores</t>
  </si>
  <si>
    <t xml:space="preserve">M5_G_24c_3</t>
  </si>
  <si>
    <t xml:space="preserve">https://drive.google.com/file/d/1RVzFRGJs5Ewk5I1EojzvkJGdqdA74-aX/view?usp=sharing</t>
  </si>
  <si>
    <t xml:space="preserve">Creo que ha pasado lo mismo, se repite el color.</t>
  </si>
  <si>
    <t xml:space="preserve">https://drive.google.com/file/d/1_rPSdFBP8ilM41RZLu_v-KnyIDecfFwU/view?usp=sharing</t>
  </si>
  <si>
    <t xml:space="preserve">M5-G-24c Actividad 5, de APLICAR</t>
  </si>
  <si>
    <t xml:space="preserve">M5_G_24c_4</t>
  </si>
  <si>
    <t xml:space="preserve">https://drive.google.com/file/d/16y6RUV2S_yw3WJn4pXbFef3OH_j7hPpd/view?usp=sharing</t>
  </si>
  <si>
    <t xml:space="preserve">También la altura dibujada con una línea de puntos. Fallo mío.</t>
  </si>
  <si>
    <t xml:space="preserve">https://drive.google.com/file/d/1mKKKow61dHAHrxATGiBAkDclt1DXGyfb/view?usp=sharing</t>
  </si>
  <si>
    <t xml:space="preserve">Hexágono regular</t>
  </si>
  <si>
    <t xml:space="preserve">M5-G-24d Actividad de EVOCAR</t>
  </si>
  <si>
    <t xml:space="preserve">Vertical</t>
  </si>
  <si>
    <t xml:space="preserve">Dibujar apotema (linea de puntos desde centro al centro del segmento de la base)</t>
  </si>
  <si>
    <t xml:space="preserve">M5_G_24d_1</t>
  </si>
  <si>
    <t xml:space="preserve">https://drive.google.com/file/d/16oqjkWJ2JyuAvGH8CtOBlRpXfyUCle_G/view?usp=sharing</t>
  </si>
  <si>
    <t xml:space="preserve">No me mates, pero no había pensado en que nos vendría bien que estos polígonos estén divididos internamente en triángulos iguales...</t>
  </si>
  <si>
    <t xml:space="preserve">https://drive.google.com/file/d/1Wn_ua5O736VPcNY0kg0xN0CR12eMR6zG/view?usp=sharing</t>
  </si>
  <si>
    <t xml:space="preserve">Octógono regular</t>
  </si>
  <si>
    <t xml:space="preserve">M5-G-24d Actividad 1 de APLICAR</t>
  </si>
  <si>
    <t xml:space="preserve">M5_G_24d_2</t>
  </si>
  <si>
    <t xml:space="preserve">https://drive.google.com/file/d/1Ucgu6uBC72VSxKIx9YskMJ6bCWtf9ivP/view?usp=sharing</t>
  </si>
  <si>
    <t xml:space="preserve">Mismo problema.</t>
  </si>
  <si>
    <t xml:space="preserve">https://drive.google.com/file/d/138hOl7iA6NJT8CiIpmb8slRdqUtwk7Ne/view?usp=sharing</t>
  </si>
  <si>
    <t xml:space="preserve">Heptágono regular</t>
  </si>
  <si>
    <t xml:space="preserve">M5-G-24d Actividad 3 de APLICAR</t>
  </si>
  <si>
    <t xml:space="preserve">M5_G_24d_3</t>
  </si>
  <si>
    <t xml:space="preserve">https://drive.google.com/file/d/10Fq4OXC7Pt94UYw3T6n7g8HEiwwb-Sk9/view?usp=sharing</t>
  </si>
  <si>
    <t xml:space="preserve">https://drive.google.com/file/d/1a6yFNg4GgU36CHMEari5PAe88e5rBPsx/view?usp=sharing</t>
  </si>
  <si>
    <t xml:space="preserve">Pentágono regular</t>
  </si>
  <si>
    <t xml:space="preserve">M5-G-24d Actividad 2 de APLICAR</t>
  </si>
  <si>
    <t xml:space="preserve">Dibujar apotema (linea de puntos desde centro al centro del segmento de la base). Internamente, está dividido en triángulos iguales, como las tres anteriores.</t>
  </si>
  <si>
    <t xml:space="preserve">M5_G_24d_4</t>
  </si>
  <si>
    <t xml:space="preserve">https://drive.google.com/file/d/118rWwH4k44lPb7FCQXUFN0sIggxZ4cEV/view?usp=sharing</t>
  </si>
  <si>
    <t xml:space="preserve">Círculo</t>
  </si>
  <si>
    <t xml:space="preserve">M5-G-24e Actividad de EVOCAR</t>
  </si>
  <si>
    <t xml:space="preserve">Que se vea el radio con línea de puntos.</t>
  </si>
  <si>
    <t xml:space="preserve">M5_G_24e_1</t>
  </si>
  <si>
    <t xml:space="preserve">https://drive.google.com/file/d/1CskEEWQoU40IFkMLIKMd8YF9rKAetEO1/view?usp=sharing</t>
  </si>
  <si>
    <t xml:space="preserve">https://drive.google.com/file/d/1X6wMCBAGolI2LepicLqI9M-UoivWLqsh/view?usp=sharing</t>
  </si>
  <si>
    <t xml:space="preserve">Figuras simétricas</t>
  </si>
  <si>
    <t xml:space="preserve">M5-G-2a Actividad 1 de IDENTIFICAR</t>
  </si>
  <si>
    <t xml:space="preserve">Mitad izquierda de una estrella
5 imágenes (https://drive.google.com/file/d/1bbddPFDz-EZqcuY_m_CsYAEinLL68Ek5/view?usp=sharing):
- La imagen base de tamaño cuadrado 260x260px. Mitad derecha vacía.
La imágenes de la derecha 260x130px.</t>
  </si>
  <si>
    <t xml:space="preserve">M5_G_2a_1</t>
  </si>
  <si>
    <t xml:space="preserve">https://drive.google.com/file/d/1sKtZR4EMtQGY8f60-mgKCe6tTnkFQ9OF/view?usp=sharing</t>
  </si>
  <si>
    <t xml:space="preserve">Alberto, ¿nos puedes crear como PNG solamente la imagen que iría de fondo? Las 4 opciones están perfectas como SVG.</t>
  </si>
  <si>
    <t xml:space="preserve">https://drive.google.com/file/d/1mry2mk6IeWQbIZLfZJpJpxX698NWjHAK/view?usp=sharing</t>
  </si>
  <si>
    <t xml:space="preserve">Mitad derecha de una estrella</t>
  </si>
  <si>
    <t xml:space="preserve">M5_G_2a_2</t>
  </si>
  <si>
    <t xml:space="preserve">https://drive.google.com/file/d/1JoG1yF79JIu8ky8Xspi2Cz3ctruAonrJ/view?usp=sharing</t>
  </si>
  <si>
    <t xml:space="preserve">Mitad izquierda de una estrella a la derecha del lienzo</t>
  </si>
  <si>
    <t xml:space="preserve">M5_G_2a_3</t>
  </si>
  <si>
    <t xml:space="preserve">https://drive.google.com/file/d/1OfNosz7voGXVxlR_AE5BtCHxOBvS-3Nd/view?usp=sharing</t>
  </si>
  <si>
    <t xml:space="preserve">Mitad izquierda de una estrella boca abajo</t>
  </si>
  <si>
    <t xml:space="preserve">M5_G_2a_4</t>
  </si>
  <si>
    <t xml:space="preserve">https://drive.google.com/file/d/1LdzABl3VwEd9qt1_TGI64cu8VLN3uVoY/view?usp=sharing</t>
  </si>
  <si>
    <t xml:space="preserve">Mitad derecha de una estrella boca abajo</t>
  </si>
  <si>
    <t xml:space="preserve">M5_G_2a_5</t>
  </si>
  <si>
    <t xml:space="preserve">https://drive.google.com/file/d/1_zzHKoOzRkgS17g6A94a-W6fzS-uGgRQ/view?usp=sharing</t>
  </si>
  <si>
    <t xml:space="preserve">M5-G-2a
Actividad 2 de IDENTIFICAR</t>
  </si>
  <si>
    <t xml:space="preserve">Mitad izquierda corazón
5 imágenes (https://drive.google.com/file/d/1zfVlSwwVJ1FOZnknlIy3GmfSl-q8164b/view?usp=sharing):
- La imagen base de tamaño cuadrado 260x260px. Mitad derecha vacía.
La imágenes de la derecha 260x130px.</t>
  </si>
  <si>
    <t xml:space="preserve">M5_G_2a_6</t>
  </si>
  <si>
    <t xml:space="preserve">https://drive.google.com/file/d/1848Wa2azZxo5WYHOBl1LhI4xUNIp7KfV/view?usp=sharing</t>
  </si>
  <si>
    <t xml:space="preserve">Igual que la anterior.</t>
  </si>
  <si>
    <t xml:space="preserve">https://drive.google.com/file/d/1D6r1yXRpg3vc0KTeE4TOFCwEE-jIv-yq/view?usp=sharing</t>
  </si>
  <si>
    <t xml:space="preserve">Mitad derecha corazón</t>
  </si>
  <si>
    <t xml:space="preserve">M5_G_2a_7</t>
  </si>
  <si>
    <t xml:space="preserve">https://drive.google.com/file/d/1YyfcxftptFt0IYO-lrEGZt3DIoooQSTW/view?usp=sharing</t>
  </si>
  <si>
    <t xml:space="preserve">Mitad izquierda corazón colocada a la derecha del lienzo</t>
  </si>
  <si>
    <t xml:space="preserve">M5_G_2a_8</t>
  </si>
  <si>
    <t xml:space="preserve">https://drive.google.com/file/d/1Lh6mhZVNDMJrxMPgZgCRyoPSJSOQ_c--/view?usp=sharing</t>
  </si>
  <si>
    <t xml:space="preserve">Mitad izquierda corazón boca abajo
</t>
  </si>
  <si>
    <t xml:space="preserve">M5_G_2a_9</t>
  </si>
  <si>
    <t xml:space="preserve">https://drive.google.com/file/d/1zUZcbV8WWxg9jFgpZ-Px7vvgsudIFFX9/view?usp=sharing</t>
  </si>
  <si>
    <t xml:space="preserve">Mitad derecha corazón boca abajo</t>
  </si>
  <si>
    <t xml:space="preserve">M5_G_2a_10</t>
  </si>
  <si>
    <t xml:space="preserve">https://drive.google.com/file/d/1aiweCaTKZAGAlzqB-YyOB-vx4OwzagL5/view?usp=sharing</t>
  </si>
  <si>
    <t xml:space="preserve">M5-G-2a
Actividad 3 de IDENTIFICAR</t>
  </si>
  <si>
    <t xml:space="preserve">Mitad izquierda abeto.
5 imágenes (https://drive.google.com/file/d/1vHFrblKeZXAu1DXbIq1KMBwoWTNhdtDq/view?usp=sharing):
- La imagen base de tamaño cuadrado 260x260px. Mitad derecha vacía.
La imágenes de la derecha 260x130px.</t>
  </si>
  <si>
    <t xml:space="preserve">M5_G_2a_11</t>
  </si>
  <si>
    <t xml:space="preserve">https://drive.google.com/file/d/1X-dGD0nEu3pePMrHPQ02GMfNzBJMIlTC/view?usp=sharing</t>
  </si>
  <si>
    <t xml:space="preserve">https://drive.google.com/file/d/1dWrPLSbVCuHwn9Xq1BzaMGQbW4AUJFIy/view?usp=sharing</t>
  </si>
  <si>
    <t xml:space="preserve">Mitad derecha abeto</t>
  </si>
  <si>
    <t xml:space="preserve">M5_G_2a_12</t>
  </si>
  <si>
    <t xml:space="preserve">https://drive.google.com/file/d/1OyNwsN1JO3PRJnsjWVto_cp2q_UvShu4/view?usp=sharing</t>
  </si>
  <si>
    <t xml:space="preserve">Mitad izquierda abeto colocada a la derecha del lienzo</t>
  </si>
  <si>
    <t xml:space="preserve">M5_G_2a_13</t>
  </si>
  <si>
    <t xml:space="preserve">https://drive.google.com/file/d/1dAo-2xf6YgO5AGpaASelGvHhFc_qhR6q/view?usp=sharing</t>
  </si>
  <si>
    <t xml:space="preserve">Mitad izquierda abeto boca abajo</t>
  </si>
  <si>
    <t xml:space="preserve">M5_G_2a_14</t>
  </si>
  <si>
    <t xml:space="preserve">https://drive.google.com/file/d/18uSwfRn0dsFXHXZhfLBzvdyUYdeWI9p0/view?usp=sharing</t>
  </si>
  <si>
    <t xml:space="preserve">Mitad derecha abeto boca abajo</t>
  </si>
  <si>
    <t xml:space="preserve">M5_G_2a_15</t>
  </si>
  <si>
    <t xml:space="preserve">https://drive.google.com/file/d/1m5QBIDFe_6qJyKmxtNoxuTt9iieIrl-o/view?usp=sharing</t>
  </si>
  <si>
    <t xml:space="preserve">Cuadrados</t>
  </si>
  <si>
    <t xml:space="preserve">M5-G-2a
Actividad 1 de EVOCAR</t>
  </si>
  <si>
    <t xml:space="preserve">mismo color todos</t>
  </si>
  <si>
    <t xml:space="preserve">da igual</t>
  </si>
  <si>
    <t xml:space="preserve">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https://drive.google.com/file/d/1tm0ybbBrS5dBjpjYBbPnJOMLgpRRE4l-/view?usp=sharing</t>
  </si>
  <si>
    <t xml:space="preserve">M5_G_2a_16</t>
  </si>
  <si>
    <t xml:space="preserve">https://drive.google.com/file/d/1TtDkXuE8jl7unUNTVOzFjm6IpXM8mRCh/view?usp=sharing</t>
  </si>
  <si>
    <t xml:space="preserve">Cuadrado con eje de simetría oblicuo correcto</t>
  </si>
  <si>
    <t xml:space="preserve">M5_G_2a_17</t>
  </si>
  <si>
    <t xml:space="preserve">https://drive.google.com/file/d/1Y7IAcjHm4klRVNPu-XzoSaZE9z0Wv9mv/view?usp=sharing</t>
  </si>
  <si>
    <t xml:space="preserve">Cuadrado con eje de simetría incorrecto</t>
  </si>
  <si>
    <t xml:space="preserve">M5_G_2a_18</t>
  </si>
  <si>
    <t xml:space="preserve">https://drive.google.com/file/d/1ctKqisTZ4LnxQEReurU_kknl1PpqRRPK/view?usp=sharing</t>
  </si>
  <si>
    <t xml:space="preserve">M5_G_2a_19</t>
  </si>
  <si>
    <t xml:space="preserve">https://drive.google.com/file/d/1VVWtMSQA5JEAW-mPyDQA-qfzvxwXQ3vO/view?usp=sharing</t>
  </si>
  <si>
    <t xml:space="preserve">M5_G_2a_20</t>
  </si>
  <si>
    <t xml:space="preserve">https://drive.google.com/file/d/1P_MNfUeE15QQnimAp9TiaR7akEuw_7Ab/view?usp=sharing</t>
  </si>
  <si>
    <t xml:space="preserve">M5_G_2a_21</t>
  </si>
  <si>
    <t xml:space="preserve">https://drive.google.com/file/d/1JvFzYuH4KkHjcfHhQl6bdeBWiiypkQDs/view?usp=sharing</t>
  </si>
  <si>
    <t xml:space="preserve">Trapecios</t>
  </si>
  <si>
    <t xml:space="preserve">M5-G-2a
Actividad 2 de EVOCAR</t>
  </si>
  <si>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https://drive.google.com/file/d/1scRj_SnOO07qY_7_a2EvXq44lGEXLlcX/view?usp=sharing</t>
  </si>
  <si>
    <t xml:space="preserve">M5_G_2a_22</t>
  </si>
  <si>
    <t xml:space="preserve">https://drive.google.com/file/d/1_kX6WHqughiZQkhAC7e5PboGgCYrQ-dy/view?usp=sharing</t>
  </si>
  <si>
    <t xml:space="preserve">Trapecio con eje de simetría incorrecto</t>
  </si>
  <si>
    <t xml:space="preserve">M5_G_2a_23</t>
  </si>
  <si>
    <t xml:space="preserve">https://drive.google.com/file/d/1HX55Io6jr5iBzsRxevTnMiTuNiu5e6aQ/view?usp=sharing</t>
  </si>
  <si>
    <t xml:space="preserve">M5_G_2a_24</t>
  </si>
  <si>
    <t xml:space="preserve">https://drive.google.com/file/d/1dJjRjZ5fxMV_b4-ds0nZ71UZG5pT2k8-/view?usp=sharing</t>
  </si>
  <si>
    <t xml:space="preserve">M5_G_2a_25</t>
  </si>
  <si>
    <t xml:space="preserve">https://drive.google.com/file/d/1zHv39C4ju36MQf4wlhvu9r3xgbEEfJvF/view?usp=sharing</t>
  </si>
  <si>
    <t xml:space="preserve">M5_G_2a_26</t>
  </si>
  <si>
    <t xml:space="preserve">https://drive.google.com/file/d/1QdnQKzWUMfwy8yVneiIMq1UtmiFs-m2Y/view?usp=sharing</t>
  </si>
  <si>
    <t xml:space="preserve">M5_G_2a_27</t>
  </si>
  <si>
    <t xml:space="preserve">https://drive.google.com/file/d/14RR7pFHIAjCq4J8rejp8Cj_47QAqpay_/view?usp=sharing</t>
  </si>
  <si>
    <t xml:space="preserve">Rectángulos</t>
  </si>
  <si>
    <t xml:space="preserve">M5-G-2a
Actividad 3 de EVOCAR</t>
  </si>
  <si>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https://drive.google.com/file/d/1Tg9uAZv8hz3O2NI_Wfs-m2buIRH3gDNH/view?usp=sharing</t>
  </si>
  <si>
    <t xml:space="preserve">M5_G_2a_28</t>
  </si>
  <si>
    <t xml:space="preserve">https://drive.google.com/file/d/17KwhXNAwbepOm2HwX62I7XXf7l0TARSd/view?usp=sharing</t>
  </si>
  <si>
    <t xml:space="preserve">Rectángulo con eje de simetría vertical correcto</t>
  </si>
  <si>
    <t xml:space="preserve">M5_G_2a_29</t>
  </si>
  <si>
    <t xml:space="preserve">https://drive.google.com/file/d/1ONokL1d631SfpTQE9fd5gxiT4Y0OP6xc/view?usp=sharing</t>
  </si>
  <si>
    <t xml:space="preserve">Rectángulo con eje de simetría incorrecto
</t>
  </si>
  <si>
    <t xml:space="preserve">M5_G_2a_30</t>
  </si>
  <si>
    <t xml:space="preserve">https://drive.google.com/file/d/1CfihxhgOwxokszu3jnNF4llJVkhjZBsJ/view?usp=sharing</t>
  </si>
  <si>
    <t xml:space="preserve">M5_G_2a_31</t>
  </si>
  <si>
    <t xml:space="preserve">https://drive.google.com/file/d/1tqZIXSCnoiNfK4kd8g2eVJ4LYLoTWOjS/view?usp=sharing</t>
  </si>
  <si>
    <t xml:space="preserve">M5_G_2a_32</t>
  </si>
  <si>
    <t xml:space="preserve">https://drive.google.com/file/d/1meHWRTa1-fXbH6bUWMF8gqiXiFijwtKV/view?usp=sharing</t>
  </si>
  <si>
    <t xml:space="preserve">M5_G_2a_33</t>
  </si>
  <si>
    <t xml:space="preserve">https://drive.google.com/file/d/1qt2xAWmjDKn8UFURbtlG2E5xeSjjNHH5/view?usp=sharing</t>
  </si>
  <si>
    <t xml:space="preserve">M5-G-2a Actividad 4 APLICAR</t>
  </si>
  <si>
    <t xml:space="preserve">Mariquita (simétrica)</t>
  </si>
  <si>
    <t xml:space="preserve">M5_G_2a_34</t>
  </si>
  <si>
    <t xml:space="preserve">https://drive.google.com/file/d/1LuZb76EcG0zr2i_Xu0JGvbhHpb80FA-8/view?usp=sharing</t>
  </si>
  <si>
    <t xml:space="preserve">Piña (simétrica)</t>
  </si>
  <si>
    <t xml:space="preserve">M5_G_2a_35</t>
  </si>
  <si>
    <t xml:space="preserve">https://drive.google.com/file/d/1MrPEtI3neY6qAJKdi5aaer7Yqlx34oPv/view?usp=sharing</t>
  </si>
  <si>
    <t xml:space="preserve">Margarita (simétrica)</t>
  </si>
  <si>
    <t xml:space="preserve">M5_G_2a_36</t>
  </si>
  <si>
    <t xml:space="preserve">https://drive.google.com/file/d/15DK47vb3dZGy4fVG5S0EsBfTDf0l3Sx7/view?usp=sharing</t>
  </si>
  <si>
    <t xml:space="preserve">Hoja de roble (simétrica)</t>
  </si>
  <si>
    <t xml:space="preserve">M5_G_2a_37</t>
  </si>
  <si>
    <t xml:space="preserve">https://drive.google.com/file/d/1Nmh743NCVTk4FKc4I247ZQaB245clrAG/view?usp=sharing</t>
  </si>
  <si>
    <t xml:space="preserve">Zarza (no simétrica)</t>
  </si>
  <si>
    <t xml:space="preserve">M5_G_2a_38</t>
  </si>
  <si>
    <t xml:space="preserve">https://drive.google.com/file/d/1gJHcA1xSPY4ZF4013ae9zxW3R8RCycgn/view?usp=sharing</t>
  </si>
  <si>
    <t xml:space="preserve">Cueva (no simétrica)</t>
  </si>
  <si>
    <t xml:space="preserve">M5_G_2a_39</t>
  </si>
  <si>
    <t xml:space="preserve">https://drive.google.com/file/d/1k-DxksrGSudMD1n2dOHm9KHOC5rBabHk/view?usp=sharing</t>
  </si>
  <si>
    <t xml:space="preserve">Huella de oso (no simétrica)</t>
  </si>
  <si>
    <t xml:space="preserve">M5_G_2a_40</t>
  </si>
  <si>
    <t xml:space="preserve">https://drive.google.com/file/d/1aeuey3JmOj_8kEPaRkhycs9rY_p1jZRg/view?usp=sharing</t>
  </si>
  <si>
    <t xml:space="preserve">M5-G-2a Actividad 5 APLICAR</t>
  </si>
  <si>
    <t xml:space="preserve">Escudo de fútbol (simétrico)
Hacer escudos que sean parecidos. Como hay que inventarlos que alguno tenga simetría en el eje horizontal. Estos ejemplos tienen todos la simetría con eje vertical.
https://gyazo.com/506eeee41e8086cf96083b69db5a9319  </t>
  </si>
  <si>
    <t xml:space="preserve">M5_G_2a_41</t>
  </si>
  <si>
    <t xml:space="preserve">https://drive.google.com/file/d/1u5KfCZBqNxc4MR61hiWHpjo0LamOe72W/view?usp=sharing</t>
  </si>
  <si>
    <t xml:space="preserve">Escudo de fútbol (simétrico)</t>
  </si>
  <si>
    <t xml:space="preserve">M5_G_2a_42</t>
  </si>
  <si>
    <t xml:space="preserve">https://drive.google.com/file/d/1LdkgZZu9i_cUgRj8y4nxjc841lOtbc6u/view?usp=sharing</t>
  </si>
  <si>
    <t xml:space="preserve">M5_G_2a_43</t>
  </si>
  <si>
    <t xml:space="preserve">https://drive.google.com/file/d/1abmVLYCpyN_5p_47BVtaUgDV2R939VsT/view?usp=sharing</t>
  </si>
  <si>
    <t xml:space="preserve">Escudo de fútbol (asimétrico)</t>
  </si>
  <si>
    <t xml:space="preserve">M5_G_2a_44</t>
  </si>
  <si>
    <t xml:space="preserve">https://drive.google.com/file/d/1IZf9jemT0jhlfK8NoWAmshENaxm7x0aj/view?usp=sharing</t>
  </si>
  <si>
    <t xml:space="preserve">Escudo de fútbol  (asimétrico)</t>
  </si>
  <si>
    <t xml:space="preserve">M5_G_2a_45</t>
  </si>
  <si>
    <t xml:space="preserve">https://drive.google.com/file/d/15aLCuWeZo-IgyjdkxU-8iWQRWJ3JlvTj/view?usp=sharing</t>
  </si>
  <si>
    <t xml:space="preserve">M5_G_2a_46</t>
  </si>
  <si>
    <t xml:space="preserve">https://drive.google.com/file/d/1m0i6mCUAJmyRdIN5Jk44jUpwz1H6jelh/view?usp=sharing</t>
  </si>
  <si>
    <t xml:space="preserve">M5_G_2a_47</t>
  </si>
  <si>
    <t xml:space="preserve">https://drive.google.com/file/d/1Dkc-OxYuBB4QSToyBDE8FaTUa9mUb1of/view?usp=sharing</t>
  </si>
  <si>
    <t xml:space="preserve">M5_G_2a_48</t>
  </si>
  <si>
    <t xml:space="preserve">https://drive.google.com/file/d/1xGV-AAmX4XjbXp2NAILcpx3QnLjdFlfT/view?usp=sharing</t>
  </si>
  <si>
    <t xml:space="preserve">M5_G_2a_49</t>
  </si>
  <si>
    <t xml:space="preserve">https://drive.google.com/file/d/1aOEbVFEWbVFs2YoCpCq3VGtu3ALpXPte/view?usp=sharing</t>
  </si>
  <si>
    <t xml:space="preserve">M5-G-2a Actividad 3 APLICAR</t>
  </si>
  <si>
    <t xml:space="preserve">buzón de correo (simétrico)</t>
  </si>
  <si>
    <t xml:space="preserve">M5_G_2a_50</t>
  </si>
  <si>
    <t xml:space="preserve">https://drive.google.com/file/d/1bkfLqA1BULec6DjrssvHq3tDBazoLbr2/view?usp=sharing</t>
  </si>
  <si>
    <t xml:space="preserve">tranvía (simétrico)</t>
  </si>
  <si>
    <t xml:space="preserve">M5_G_2a_51</t>
  </si>
  <si>
    <t xml:space="preserve">https://drive.google.com/file/d/1S6_ml3vpnHkakFklZIAN51TtWzKi04o9/view?usp=sharing</t>
  </si>
  <si>
    <t xml:space="preserve">señal de prohibido (simétrico)</t>
  </si>
  <si>
    <t xml:space="preserve">M5_G_2a_52</t>
  </si>
  <si>
    <t xml:space="preserve">https://drive.google.com/file/d/1e8acnGN7LWKenc3lMJ5T5alqRgFT8WNB/view?usp=sharing</t>
  </si>
  <si>
    <t xml:space="preserve">papelera (simétrico)</t>
  </si>
  <si>
    <t xml:space="preserve">M5_G_2a_53</t>
  </si>
  <si>
    <t xml:space="preserve">https://drive.google.com/file/d/1FomucwJzCuBC0iHijF7iikO80v8VtxBQ/view?usp=sharing</t>
  </si>
  <si>
    <t xml:space="preserve">farola con tres focos (no simétrico)</t>
  </si>
  <si>
    <t xml:space="preserve">M5_G_2a_54</t>
  </si>
  <si>
    <t xml:space="preserve">https://drive.google.com/file/d/122yuSJZ6MbetJ13Ue25xd0J4SwSmZD37/view?usp=sharing</t>
  </si>
  <si>
    <t xml:space="preserve">coche (no simétrico)</t>
  </si>
  <si>
    <t xml:space="preserve">M5_G_2a_55</t>
  </si>
  <si>
    <t xml:space="preserve">https://drive.google.com/file/d/1VPkyqd93sNDHlNd8HChgPvmW5KEaqqct/view?usp=sharing</t>
  </si>
  <si>
    <t xml:space="preserve">fuente asimétrica (no simétrico)</t>
  </si>
  <si>
    <t xml:space="preserve">M5_G_2a_56</t>
  </si>
  <si>
    <t xml:space="preserve">https://drive.google.com/file/d/1hMoFuhgOBBUJjBopHwX8-zr4EWSVGhez/view?usp=sharing</t>
  </si>
  <si>
    <t xml:space="preserve">M5-G-2a Actividad 2 APLICAR</t>
  </si>
  <si>
    <t xml:space="preserve">Importante hacer dibujos completamente simétricos aunque en el monumento real haya ligeras asimetrías.</t>
  </si>
  <si>
    <t xml:space="preserve">El Taj Mahal, India (simétrico)</t>
  </si>
  <si>
    <t xml:space="preserve">M5_G_2a_57</t>
  </si>
  <si>
    <t xml:space="preserve">https://drive.google.com/file/d/1UuiIiYvtadBznTVFeOfOxuuRvSHc-Cz6/view?usp=sharing</t>
  </si>
  <si>
    <t xml:space="preserve">Torre Eiffel, París (simétrico)</t>
  </si>
  <si>
    <t xml:space="preserve">M5_G_2a_58</t>
  </si>
  <si>
    <t xml:space="preserve">https://drive.google.com/file/d/1vT2oKKfcYm4otJe_v7ssfF5tn3C2TC0I/view?usp=sharing</t>
  </si>
  <si>
    <t xml:space="preserve">La Catedral de Burgos, España (simétrico)
</t>
  </si>
  <si>
    <t xml:space="preserve">M5_G_2a_59</t>
  </si>
  <si>
    <t xml:space="preserve">https://drive.google.com/file/d/1JrNs3Cx4Hc9m-bD6za6rLf9E8K2iBmqo/view?usp=sharing</t>
  </si>
  <si>
    <t xml:space="preserve">La Catedral de San Basilio, Moscú (no simétrico)</t>
  </si>
  <si>
    <t xml:space="preserve">M5_G_2a_60</t>
  </si>
  <si>
    <t xml:space="preserve">https://drive.google.com/file/d/16NcVuBQl5m30d4EA4JlIPnPJgzB2YUih/view?usp=sharing</t>
  </si>
  <si>
    <t xml:space="preserve">La Estatua de la Libertad, Estados Unidos (no simétrico)</t>
  </si>
  <si>
    <t xml:space="preserve">M5_G_2a_61</t>
  </si>
  <si>
    <t xml:space="preserve">https://drive.google.com/file/d/19dvLnRNRHG7e4wjV_NYthYTp_9zgCpQd/view?usp=sharing</t>
  </si>
  <si>
    <t xml:space="preserve">Ópera de Sidney, Australia (no simétrico)</t>
  </si>
  <si>
    <t xml:space="preserve">M5_G_2a_62</t>
  </si>
  <si>
    <t xml:space="preserve">https://drive.google.com/file/d/1o7zb4spSwxCdM2qKtT7JA5gMJhoqMY5X/view?usp=sharing</t>
  </si>
  <si>
    <t xml:space="preserve">M5-G-2a Actividad 1 APLICAR</t>
  </si>
  <si>
    <t xml:space="preserve">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</si>
  <si>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 xml:space="preserve">M5_G_2a_63</t>
  </si>
  <si>
    <t xml:space="preserve">En la preview de blueberry, como el fondo es blanco, el efecto no queda del todo bien:
https://drive.google.com/file/d/1PCbdOycFukkY3i97wygYwq0aZtkpeIKo/view?usp=sharing
¿se puede poner un borde para que quede más claro?</t>
  </si>
  <si>
    <t xml:space="preserve">https://drive.google.com/file/d/1h7-slmoXxz1BjUAIIaCWQSfn2Io9Rn3h/view?usp=sharing</t>
  </si>
  <si>
    <t xml:space="preserve">una silla (simétrica)</t>
  </si>
  <si>
    <t xml:space="preserve">M5_G_2a_64</t>
  </si>
  <si>
    <t xml:space="preserve">https://drive.google.com/file/d/1uGf-mCfuK7azbdB_D5xUHcIw73Lc9rdu/view?usp=sharing</t>
  </si>
  <si>
    <t xml:space="preserve">unas gafas (simétrica)</t>
  </si>
  <si>
    <t xml:space="preserve">M5_G_2a_65</t>
  </si>
  <si>
    <t xml:space="preserve">https://drive.google.com/file/d/1J9iQtA6zk0ZKzTn-znIoa0pjzR1vDvcm/view?usp=sharing</t>
  </si>
  <si>
    <t xml:space="preserve">un cubo de rubik (no simétrico)</t>
  </si>
  <si>
    <t xml:space="preserve">M5_G_2a_66</t>
  </si>
  <si>
    <t xml:space="preserve">https://drive.google.com/file/d/1x6-YA7jX6YPmkTfd5Cnr95kEln7svuLu/view?usp=sharing</t>
  </si>
  <si>
    <t xml:space="preserve">una casa asimétrica (no simétrico)</t>
  </si>
  <si>
    <t xml:space="preserve">M5_G_2a_67</t>
  </si>
  <si>
    <t xml:space="preserve">https://drive.google.com/file/d/1dhEYjAlKtmLZMWjnsQpQMHZXv1jNLDqZ/view?usp=sharing</t>
  </si>
  <si>
    <t xml:space="preserve">una lavadora (no simétrico)</t>
  </si>
  <si>
    <t xml:space="preserve">M5_G_2a_68</t>
  </si>
  <si>
    <t xml:space="preserve">https://drive.google.com/file/d/1TYhDMk-6WfLSqP2PuBNFupN6IcD8NLrD/view?usp=sharing</t>
  </si>
  <si>
    <t xml:space="preserve">una nube (no simétrico)</t>
  </si>
  <si>
    <t xml:space="preserve">M5_G_2a_69</t>
  </si>
  <si>
    <t xml:space="preserve">https://drive.google.com/file/d/1hJFqxrVIJcFy3PLs-AQX2Zqi-xmCjbE0/view?usp=sharing</t>
  </si>
  <si>
    <t xml:space="preserve">Cámara de fotos</t>
  </si>
  <si>
    <t xml:space="preserve">M5-G-2b
Actividad 1
IDENTIFICAR</t>
  </si>
  <si>
    <t xml:space="preserve">Esta va a ser un dolor de muelas...
4 dibujos sobre una rejilla de líneas de azul claro. La primera de ellas es la de referencia en el enunciado.
https://drive.google.com/drive/folders/1NuAjnI4rOI0-yxIsiCQ6ydKFVlE9AHx-</t>
  </si>
  <si>
    <t xml:space="preserve">M5_G_2b_1</t>
  </si>
  <si>
    <t xml:space="preserve">Esto no lo había pensado: mejor la cuadrícula con fondo blanco: https://drive.google.com/file/d/1kKHddgxUb52X-kdzxQtsbRLKDyjFDLrq/view?usp=sharing</t>
  </si>
  <si>
    <t xml:space="preserve">https://drive.google.com/file/d/1UdnT5xoNJhYPBnrR52xSwD0476vK-ute/view?usp=sharing</t>
  </si>
  <si>
    <t xml:space="preserve">Cámara de fotos en una cuadrícula.
- La segunda es la misma, pero rotada 90 grados (a la izqda o la drcha, lo que prefieras). Ojo al centro de rotación.</t>
  </si>
  <si>
    <t xml:space="preserve">M5_G_2b_2</t>
  </si>
  <si>
    <t xml:space="preserve">https://drive.google.com/file/d/1C-P8A2qyAntHn1BxYeAHtirdNFzjznW4/view?usp=sharing</t>
  </si>
  <si>
    <t xml:space="preserve">Cámara de fotos en una cuadrícula.
- La tercera es la misma, pero simétrica a la primera.</t>
  </si>
  <si>
    <t xml:space="preserve">M5_G_2b_3</t>
  </si>
  <si>
    <t xml:space="preserve">https://drive.google.com/file/d/17_kjzNqA69JYQk7Op2CasQM4vvX0YuyX/view?usp=sharing</t>
  </si>
  <si>
    <t xml:space="preserve">Cámara de fotos en una cuadrícula.
- La cuarta es la misma, pero trasladada hacia la derecha o la izquierda (o arriba o abajo, pero no mezclamos, elige solo una dirección)
</t>
  </si>
  <si>
    <t xml:space="preserve">M5_G_2b_4</t>
  </si>
  <si>
    <t xml:space="preserve">https://drive.google.com/file/d/1gq-eZi09AMyOg3G_SxIbIUnb1io8HfAD/view?usp=sharing</t>
  </si>
  <si>
    <t xml:space="preserve">Canasta</t>
  </si>
  <si>
    <t xml:space="preserve">M5-G-2b
Actividad 2
IDENTIFICAR</t>
  </si>
  <si>
    <t xml:space="preserve">Canasta en una cuadrícula</t>
  </si>
  <si>
    <t xml:space="preserve">M5_G_2b_5</t>
  </si>
  <si>
    <t xml:space="preserve">https://drive.google.com/file/d/1R9VyZjei1Xs8fve4fgovq7Lbl9whFFUQ/view?usp=sharing</t>
  </si>
  <si>
    <t xml:space="preserve">M5_G_2b_6</t>
  </si>
  <si>
    <t xml:space="preserve">https://drive.google.com/file/d/1taQagcp1H4a1HgeozGr87Dq0hjc3LCS3/view?usp=sharing</t>
  </si>
  <si>
    <t xml:space="preserve">M5_G_2b_7</t>
  </si>
  <si>
    <t xml:space="preserve">https://drive.google.com/file/d/10C4xdVhoISZUAkr41LYKDC1p6BirmBCH/view?usp=sharing</t>
  </si>
  <si>
    <t xml:space="preserve">M5_G_2b_8</t>
  </si>
  <si>
    <t xml:space="preserve">https://drive.google.com/file/d/1BzKofSzBzLZ9exwLDI4_fCZWwXa5bmDx/view?usp=sharing</t>
  </si>
  <si>
    <t xml:space="preserve">Pulverizador</t>
  </si>
  <si>
    <t xml:space="preserve">M5-G-2b
Actividad 3
IDENTIFICAR</t>
  </si>
  <si>
    <t xml:space="preserve">Pulverizador en una cuadrícula. </t>
  </si>
  <si>
    <t xml:space="preserve">M5_G_2b_9</t>
  </si>
  <si>
    <t xml:space="preserve">https://drive.google.com/file/d/1HOZT8D0q3_qdsH78jmJuFHxe15nB6R-4/view?usp=sharing</t>
  </si>
  <si>
    <t xml:space="preserve">M5_G_2b_10</t>
  </si>
  <si>
    <t xml:space="preserve">https://drive.google.com/file/d/1I7vABLgVs6LVM6X_xreviKZ0nU3_0x7T/view?usp=sharing</t>
  </si>
  <si>
    <t xml:space="preserve">M5_G_2b_11</t>
  </si>
  <si>
    <t xml:space="preserve">https://drive.google.com/file/d/1lJYdlMAiL0Qnfh4_SDk8IudL41SAcXG1/view?usp=sharing</t>
  </si>
  <si>
    <t xml:space="preserve">M5_G_2b_12</t>
  </si>
  <si>
    <t xml:space="preserve">https://drive.google.com/file/d/1B75081lCplu3aXnHKKkR6M0JK73MWjQf/view?usp=sharing</t>
  </si>
  <si>
    <t xml:space="preserve">Polígonos regulares e irregulares</t>
  </si>
  <si>
    <t xml:space="preserve">M5-G-9d
IDENTIFICAR</t>
  </si>
  <si>
    <t xml:space="preserve">Los regulares tienen todos los lados y ángulos iguales. Los irregulares no.</t>
  </si>
  <si>
    <t xml:space="preserve">cuadrado rojizo
Cada figura con un color distinto.
https://gyazo.com/2f68f380235c74b6b3d9c5e0dd6aa0bb </t>
  </si>
  <si>
    <t xml:space="preserve">M5_G_9d_1</t>
  </si>
  <si>
    <t xml:space="preserve">https://drive.google.com/file/d/1mXhOBrgvdgG--MesKU5ykH6SKld2NH34/view?usp=sharing</t>
  </si>
  <si>
    <t xml:space="preserve">pentágono regular morado</t>
  </si>
  <si>
    <t xml:space="preserve">M5_G_9d_2</t>
  </si>
  <si>
    <t xml:space="preserve">https://drive.google.com/file/d/19ARmp36YK_yKHxEwc8Mznr2Pqvvhmn0a/view?usp=sharing</t>
  </si>
  <si>
    <t xml:space="preserve">hexágono regular amarillo</t>
  </si>
  <si>
    <t xml:space="preserve">M5_G_9d_3</t>
  </si>
  <si>
    <t xml:space="preserve">https://drive.google.com/file/d/1mlrEQaqleKQUobP5KRE1A-NOZv-vAPRt/view?usp=sharing</t>
  </si>
  <si>
    <t xml:space="preserve">pentágono irregular mostaza</t>
  </si>
  <si>
    <t xml:space="preserve">M5_G_9d_4</t>
  </si>
  <si>
    <t xml:space="preserve">https://drive.google.com/file/d/1cGOIsRL4BMRW5PzBKNTev_-hwsGN5BWw/view?usp=sharing</t>
  </si>
  <si>
    <t xml:space="preserve">hexágono irregular verde</t>
  </si>
  <si>
    <t xml:space="preserve">M5_G_9d_5</t>
  </si>
  <si>
    <t xml:space="preserve">https://drive.google.com/file/d/178QYsiZwMQxGrjgoaAI1DRsPBC_psKGn/view?usp=sharing</t>
  </si>
  <si>
    <t xml:space="preserve">Cuadrilátero irregular azul
</t>
  </si>
  <si>
    <t xml:space="preserve">M5_G_9d_6</t>
  </si>
  <si>
    <t xml:space="preserve">https://drive.google.com/file/d/14r3o2EzKY0_nXu5IVMKqNmduXD_yFeqo/view?usp=sharing</t>
  </si>
  <si>
    <t xml:space="preserve">M5-G-9d
EVOCAR</t>
  </si>
  <si>
    <t xml:space="preserve">M5-G-9d
IDENTIFICAR
Pentágono y hexágono pero con distinto color</t>
  </si>
  <si>
    <t xml:space="preserve">cuadrado verde
Cada figura con un color distinto.
https://gyazo.com/2f68f380235c74b6b3d9c5e0dd6aa0bb  </t>
  </si>
  <si>
    <t xml:space="preserve">M5_G_9d_7</t>
  </si>
  <si>
    <t xml:space="preserve">https://drive.google.com/file/d/1i99KuCa3vzsYcOLqlcED7_A5CoB31tlk/view?usp=sharing</t>
  </si>
  <si>
    <t xml:space="preserve">pentágono regular mostaza</t>
  </si>
  <si>
    <t xml:space="preserve">M5_G_9d_8</t>
  </si>
  <si>
    <t xml:space="preserve">https://drive.google.com/file/d/1ePehnRQ3gPy6Wl6ePl84bcKqkUWJimXp/view?usp=sharing</t>
  </si>
  <si>
    <t xml:space="preserve">hexágono regular rojito</t>
  </si>
  <si>
    <t xml:space="preserve">M5_G_9d_9</t>
  </si>
  <si>
    <t xml:space="preserve">https://drive.google.com/file/d/1rMzNQt7czIHSuO3Kzmb9IB5Lod36ga_e/view?usp=sharing</t>
  </si>
  <si>
    <t xml:space="preserve">Pentágono irregular amarillo</t>
  </si>
  <si>
    <t xml:space="preserve">M5_G_9d_10</t>
  </si>
  <si>
    <t xml:space="preserve">https://drive.google.com/file/d/1CM_VE3yQ38tvpaIl5-pn0n-m7uYCSscp/view?usp=sharing</t>
  </si>
  <si>
    <t xml:space="preserve">Hexágono irregular verde</t>
  </si>
  <si>
    <t xml:space="preserve">M5_G_9d_11</t>
  </si>
  <si>
    <t xml:space="preserve">https://drive.google.com/file/d/1sn7hDBWOE3d-rQLfIQBHbOCKQO7QFOGg/view?usp=sharing</t>
  </si>
  <si>
    <t xml:space="preserve">Hexágono irregular azul</t>
  </si>
  <si>
    <t xml:space="preserve">M5_G_9d_12</t>
  </si>
  <si>
    <t xml:space="preserve">https://drive.google.com/file/d/14t80lSfFNiJ_GMcPIekhJrf7Z_u1TM5V/view?usp=sharing</t>
  </si>
  <si>
    <t xml:space="preserve">M5-G-9e EVOCAR 1</t>
  </si>
  <si>
    <t xml:space="preserve">Medidas según el dibujo</t>
  </si>
  <si>
    <t xml:space="preserve">Pentágono irregular
https://drive.google.com/file/d/17DWTy0ta5jCnOXKbCWHO6MrAwaxQxKAE/view?usp=sharing</t>
  </si>
  <si>
    <t xml:space="preserve">M5_G_9e_1</t>
  </si>
  <si>
    <t xml:space="preserve">M5-G-9e-2</t>
  </si>
  <si>
    <t xml:space="preserve">https://drive.google.com/file/d/1jHRhInTjH1YVF5RS18ZkpJV-wweeT-6O/view?usp=sharing</t>
  </si>
  <si>
    <t xml:space="preserve">M5_G_9e_2</t>
  </si>
  <si>
    <t xml:space="preserve">M5-G-9e-3</t>
  </si>
  <si>
    <t xml:space="preserve">https://drive.google.com/file/d/1D0spctbzANBX-sq-hZvAHNlWlR8nrZa6/view?usp=sharing</t>
  </si>
  <si>
    <t xml:space="preserve">M5-G-9e EVOCAR 3</t>
  </si>
  <si>
    <t xml:space="preserve">Hexágono irregular https://drive.google.com/file/d/1GJbtGo48AZliEWtRXDGM-KYGVtW2srS7/view?usp=sharing</t>
  </si>
  <si>
    <t xml:space="preserve">M5_G_9e_3</t>
  </si>
  <si>
    <t xml:space="preserve">https://drive.google.com/file/d/1p7i9Q0z7KsP3cHaW7LLBJj2HG07fjtSy/view?usp=sharing</t>
  </si>
  <si>
    <t xml:space="preserve">M5-G-9e
Actividad 4 
APLICAR </t>
  </si>
  <si>
    <t xml:space="preserve">Marco de cuadro con forma de hexágono regular</t>
  </si>
  <si>
    <t xml:space="preserve">M5_G_9e_4</t>
  </si>
  <si>
    <t xml:space="preserve">https://drive.google.com/file/d/1K-9z4Eylq9Ut1nR0hclAleVQ8pt_NucI/view?usp=sharing</t>
  </si>
  <si>
    <t xml:space="preserve">M5-G-9e
Actividad 5 
APLICAR </t>
  </si>
  <si>
    <t xml:space="preserve">https://drive.google.com/file/d/1jDiqPCtGM5gu5HdxQEBrq_XuW-VcHqln/view?usp=sharing</t>
  </si>
  <si>
    <t xml:space="preserve">Sobre de carta rectangular con solapas abiertas para hacer un pentágono irregular. </t>
  </si>
  <si>
    <t xml:space="preserve">M5_G_9e_5</t>
  </si>
  <si>
    <t xml:space="preserve">https://drive.google.com/file/d/1SlPsOFp2qRGkykPScDOm2-fqFu3NXbTE/view?usp=sharing</t>
  </si>
  <si>
    <t xml:space="preserve">M5-G-9e EVOCAR 2</t>
  </si>
  <si>
    <t xml:space="preserve">M5_G_9e_6</t>
  </si>
  <si>
    <t xml:space="preserve">Alturas tríangulos isósceles</t>
  </si>
  <si>
    <t xml:space="preserve">M5-G-10d
Actividad 1
EVOCAR</t>
  </si>
  <si>
    <t xml:space="preserve">Triángulo isósceles amarillo
Las alturas  (en linea fina en el esquema) de color rojo y en linea discontinua.
https://drive.google.com/file/d/1nfbNYGdceEiZ-d5zY5Tvqixhdn4W1eoA/view?usp=sharing</t>
  </si>
  <si>
    <t xml:space="preserve">M5_G_10d_1</t>
  </si>
  <si>
    <t xml:space="preserve">Reducir el margen superior e inferior.
https://gyazo.com/cfead94b66dd2610f559bf33d4852d73 </t>
  </si>
  <si>
    <t xml:space="preserve">https://drive.google.com/file/d/16MoIVskiVUv-tZCPT3WwXFYEkGe9zWPW/view?usp=sharing</t>
  </si>
  <si>
    <t xml:space="preserve">Triángulo isósceles azul</t>
  </si>
  <si>
    <t xml:space="preserve">M5_G_10d_2</t>
  </si>
  <si>
    <t xml:space="preserve">https://drive.google.com/file/d/1PXI4UJdtm1Jpu6To35KOargUnoeyNoX6/view?usp=sharing</t>
  </si>
  <si>
    <t xml:space="preserve">Triángulo isósceles aguamarina</t>
  </si>
  <si>
    <t xml:space="preserve">M5_G_10d_3</t>
  </si>
  <si>
    <t xml:space="preserve">https://drive.google.com/file/d/1UV9EW0P-40CD-8QU1w7AXmp26H67bLBD/view?usp=sharing</t>
  </si>
  <si>
    <t xml:space="preserve">Triángulo isósceles naranjita</t>
  </si>
  <si>
    <t xml:space="preserve">M5_G_10d_4</t>
  </si>
  <si>
    <t xml:space="preserve">https://drive.google.com/file/d/1WIX6SpPbUA49SVFFN-7YjBXk-uRgYGPA/view?usp=sharing</t>
  </si>
  <si>
    <t xml:space="preserve">Triángulo isósceles rosa</t>
  </si>
  <si>
    <t xml:space="preserve">M5_G_10d_5</t>
  </si>
  <si>
    <t xml:space="preserve">https://drive.google.com/file/d/1SwCl2QoB1MnuuPZ2-1rEoQP_x0l5zud3/view?usp=sharing</t>
  </si>
  <si>
    <t xml:space="preserve">Triángulo isósceles mostaza</t>
  </si>
  <si>
    <t xml:space="preserve">M5_G_10d_6</t>
  </si>
  <si>
    <t xml:space="preserve">https://drive.google.com/file/d/1rzgCa1Z0AcSM72DYxt8Q9YT_UNjbS54B/view?usp=sharing</t>
  </si>
  <si>
    <t xml:space="preserve">Triángulo isósceles añil</t>
  </si>
  <si>
    <t xml:space="preserve">M5_G_10d_7</t>
  </si>
  <si>
    <t xml:space="preserve">https://drive.google.com/file/d/1tLOR4kdNIfIVafEu91oa7cxW8gpb-fDI/view?usp=sharing</t>
  </si>
  <si>
    <t xml:space="preserve">Alturas triángulo equilátero</t>
  </si>
  <si>
    <t xml:space="preserve">M5-G-10d
Actividad 2
EVOCAR</t>
  </si>
  <si>
    <t xml:space="preserve">Triángulo equilátero aguamarina
Las alturas  (en linea fina en el esquema) de color rojo y en linea discontinua.
https://drive.google.com/file/d/1Un1grFReUcDqiFCz8Toi4vVT8W_AoBLS/view?usp=sharing</t>
  </si>
  <si>
    <t xml:space="preserve">M5_G_10d_8</t>
  </si>
  <si>
    <t xml:space="preserve">Reducir el margen superior e inferior.</t>
  </si>
  <si>
    <t xml:space="preserve">https://drive.google.com/file/d/1yeX6m-zeFRJstDy3L1zDNxe2SEkTjLns/view?usp=sharing</t>
  </si>
  <si>
    <t xml:space="preserve">Triángulo equilátero rosa</t>
  </si>
  <si>
    <t xml:space="preserve">M5_G_10d_9</t>
  </si>
  <si>
    <t xml:space="preserve">https://drive.google.com/file/d/1VXs2xBtX3hREf7-TFvRWakrI3VGyW_49/view?usp=sharing</t>
  </si>
  <si>
    <t xml:space="preserve">Triángulo equilátero mostaza</t>
  </si>
  <si>
    <t xml:space="preserve">M5_G_10d_10</t>
  </si>
  <si>
    <t xml:space="preserve">https://drive.google.com/file/d/1mTkLrIAaC6wwMuMfHW2BT1mBnygEQWip/view?usp=sharing</t>
  </si>
  <si>
    <t xml:space="preserve">Triángulo equilátero verde oliva</t>
  </si>
  <si>
    <t xml:space="preserve">M5_G_10d_11</t>
  </si>
  <si>
    <t xml:space="preserve">https://drive.google.com/file/d/1SMNnwiYTSfsflqZW42--GrUesktOBkXo/view?usp=sharing</t>
  </si>
  <si>
    <t xml:space="preserve">Triángulo equilátero azul</t>
  </si>
  <si>
    <t xml:space="preserve">M5_G_10d_12</t>
  </si>
  <si>
    <t xml:space="preserve">https://drive.google.com/file/d/1QdGGftuq0tOtc0uQqyzgNrIMUpW2ktaj/view?usp=sharing</t>
  </si>
  <si>
    <t xml:space="preserve">Triángulo equilátero verde</t>
  </si>
  <si>
    <t xml:space="preserve">M5_G_10d_13</t>
  </si>
  <si>
    <t xml:space="preserve">https://drive.google.com/file/d/1N5ZzMOrlgzm6U-PxvxLTVPHBLOF7E4JN/view?usp=sharing</t>
  </si>
  <si>
    <t xml:space="preserve">Triángulo equilátero marrón</t>
  </si>
  <si>
    <t xml:space="preserve">M5_G_10d_14</t>
  </si>
  <si>
    <t xml:space="preserve">https://drive.google.com/file/d/1fFwbG8rT56JibMzsvUrQOOANz-RBEPzE/view?usp=sharing</t>
  </si>
  <si>
    <t xml:space="preserve">Alturas triángulo escaleno</t>
  </si>
  <si>
    <t xml:space="preserve">M5-G-10d
Actividad 3
EVOCAR</t>
  </si>
  <si>
    <t xml:space="preserve">Triángulo escaleno
Las alturas  (en linea fina en el esquema) de color rojo y en linea discontinua. La linea fina negra, de color negro y discontinua.
https://drive.google.com/file/d/1EH2HxjgULWBJiRxOpemD2CEyAlz97sap/view?usp=sharing</t>
  </si>
  <si>
    <t xml:space="preserve">M5_G_10d_15</t>
  </si>
  <si>
    <t xml:space="preserve">https://drive.google.com/drive/folders/1SfFcbnyXZA1_3W57Kgnc5WjcMm1WFGTp?usp=sharing</t>
  </si>
  <si>
    <t xml:space="preserve">Triángulo escaleno azul</t>
  </si>
  <si>
    <t xml:space="preserve">M5_G_10d_16</t>
  </si>
  <si>
    <t xml:space="preserve">https://drive.google.com/file/d/1GWabo04VLiG48RLJTmbciAmbIC51WNsD/view?usp=sharing</t>
  </si>
  <si>
    <t xml:space="preserve">Triángulo escaleno rosa</t>
  </si>
  <si>
    <t xml:space="preserve">M5_G_10d_17</t>
  </si>
  <si>
    <t xml:space="preserve">https://drive.google.com/file/d/15xt_hmRuy7m4L3RkF2FEYifKL8Rviult/view?usp=sharing</t>
  </si>
  <si>
    <t xml:space="preserve">Triángulo escaleno mostaza</t>
  </si>
  <si>
    <t xml:space="preserve">M5_G_10d_18</t>
  </si>
  <si>
    <t xml:space="preserve">https://drive.google.com/file/d/1DYMrmdF4RLIdimI-2yYJfJCl1djz5A19/view?usp=sharing</t>
  </si>
  <si>
    <t xml:space="preserve">Triángulo escaleno aguamarina</t>
  </si>
  <si>
    <t xml:space="preserve">M5_G_10d_19</t>
  </si>
  <si>
    <t xml:space="preserve">https://drive.google.com/file/d/1OJrCDpTwAldOM6zgCFthDir9y0tekrCF/view?usp=sharing</t>
  </si>
  <si>
    <t xml:space="preserve">Triángulo escaleno verde oliva</t>
  </si>
  <si>
    <t xml:space="preserve">M5_G_10d_20</t>
  </si>
  <si>
    <t xml:space="preserve">https://drive.google.com/file/d/14N1-aeBugZn1rx6I42FpEAZuBucsmpEz/view?usp=sharing</t>
  </si>
  <si>
    <t xml:space="preserve">M5_G_10d_21</t>
  </si>
  <si>
    <t xml:space="preserve">https://drive.google.com/file/d/1VIfvKR-8unPU9mq0fh5F-0MByAnmsTpf/view?usp=sharing</t>
  </si>
  <si>
    <t xml:space="preserve">Cuadriláteros</t>
  </si>
  <si>
    <t xml:space="preserve">M5-G-11a Actividades
EVOCAR </t>
  </si>
  <si>
    <t xml:space="preserve">Cuadrado azul</t>
  </si>
  <si>
    <t xml:space="preserve">M5_G_11a_1</t>
  </si>
  <si>
    <t xml:space="preserve">https://drive.google.com/file/d/1-ziAkSFlBtJiM2k4gZIIU6Nqc8PX7MLv/view?usp=sharing</t>
  </si>
  <si>
    <t xml:space="preserve">Rombo amarillo</t>
  </si>
  <si>
    <t xml:space="preserve">M5_G_11a_2</t>
  </si>
  <si>
    <t xml:space="preserve">https://drive.google.com/file/d/1sByW661rUc7Ikyu3Ef7Qv5KQmnQv3yQZ/view?usp=sharing</t>
  </si>
  <si>
    <t xml:space="preserve">Rectángulo aguamarina</t>
  </si>
  <si>
    <t xml:space="preserve">M5_G_11a_3</t>
  </si>
  <si>
    <t xml:space="preserve">https://drive.google.com/file/d/1k5z_ZrUWAYeRNVum_024U4TBvjKgcq5Z/view?usp=sharing</t>
  </si>
  <si>
    <t xml:space="preserve">Romboide marrón</t>
  </si>
  <si>
    <t xml:space="preserve">M5_G_11a_4</t>
  </si>
  <si>
    <t xml:space="preserve">https://drive.google.com/file/d/1Jhvxzjj_fx_CGzbxS0iYQrq-A-7wjsBH/view?usp=sharing</t>
  </si>
  <si>
    <t xml:space="preserve">Trapecio verde</t>
  </si>
  <si>
    <t xml:space="preserve">M5_G_11a_5</t>
  </si>
  <si>
    <t xml:space="preserve">https://drive.google.com/file/d/1rloPYjHPYS-iySfPBvNnr5I0QcpK8rBZ/view?usp=sharing</t>
  </si>
  <si>
    <t xml:space="preserve">Trapezoide azul</t>
  </si>
  <si>
    <t xml:space="preserve">M5_G_11a_6</t>
  </si>
  <si>
    <t xml:space="preserve">https://drive.google.com/file/d/1nBDQe-k_VMR1yy---t0TN9CxgPUr-QwR/view?usp=sharing</t>
  </si>
  <si>
    <t xml:space="preserve">M5-G-11b Actividad 1
EVOCAR </t>
  </si>
  <si>
    <t xml:space="preserve">Los ángulos deberían ser 105º para los ángulos grandes y 75º para los pequeños. Me salen estas medidas:
- Base inferior = 10 cm
- Base superior = 5 cm
- Altura = 9,3 cm</t>
  </si>
  <si>
    <t xml:space="preserve">Trapecio escaleno (lado izq y dcho con misma inclinación y longitud). Se marcan dos de los ángulos interiores, uno de los dos grandes y uno de los dos pequeños.</t>
  </si>
  <si>
    <t xml:space="preserve">M5_G_11b_1</t>
  </si>
  <si>
    <t xml:space="preserve">https://drive.google.com/file/d/1CupqKC1ui_8BzLMAN-ZhxZgv9a7wTAQD/view?usp=sharing</t>
  </si>
  <si>
    <t xml:space="preserve">Trapecio escaleno</t>
  </si>
  <si>
    <t xml:space="preserve">M5-G-11b Actividad 1
EVOCAR SCAFF</t>
  </si>
  <si>
    <t xml:space="preserve">Marcar todos los ángulos del trapecio.</t>
  </si>
  <si>
    <t xml:space="preserve">M5_G_11b_1a</t>
  </si>
  <si>
    <t xml:space="preserve">Esta es la imagen en la que hay que poner todos los ángulos
https://gyazo.com/35e4975f710e86ea58948358a548558e </t>
  </si>
  <si>
    <t xml:space="preserve">https://drive.google.com/file/d/1nHXEzKOWv-R8oaJN8HOKavHWPicm_JcM/view?usp=sharing</t>
  </si>
  <si>
    <t xml:space="preserve">Trapezoide</t>
  </si>
  <si>
    <t xml:space="preserve">M5-G-11b Actividad 2
EVOCAR </t>
  </si>
  <si>
    <t xml:space="preserve">Trapezoide. https://drive.google.com/file/d/14eQFNycmrS4Dnk1rSkI4Q_2Bz4stXX3T/view?usp=sharing
Los cuatro ángulos marcados con colores diferentes.
Aproximadamente los ángulos deberían ser 75º, 75º, 110º y 100º.</t>
  </si>
  <si>
    <t xml:space="preserve">M5_G_11b_2</t>
  </si>
  <si>
    <t xml:space="preserve">https://drive.google.com/file/d/1egHC5962hVdZXYeNAj_g-vykWkLKz6Ir/view?usp=sharing</t>
  </si>
  <si>
    <t xml:space="preserve">M5-G-11b Actividad 3
EVOCAR </t>
  </si>
  <si>
    <t xml:space="preserve">Rombo. Lados iguales y ángulos de 60º y 120º.</t>
  </si>
  <si>
    <t xml:space="preserve">M5_G_11b_3</t>
  </si>
  <si>
    <t xml:space="preserve">Colorea mejor los ángulos iguales con el mismo color.</t>
  </si>
  <si>
    <t xml:space="preserve">https://drive.google.com/file/d/1TaQ1UVMWhyYAe5qWvYyyG771iPN-ivVI/view?usp=sharing</t>
  </si>
  <si>
    <t xml:space="preserve">Trapecio isósceles boca abajo</t>
  </si>
  <si>
    <t xml:space="preserve">M5-G-11b
Actividad 2 
APLICAR</t>
  </si>
  <si>
    <t xml:space="preserve">Proporcional a:
Altura 2 cm
base menor 2 cm (abajo)
base mayor 3 cm (arriba)</t>
  </si>
  <si>
    <t xml:space="preserve">La inclinación de los dos lados es la misma, es simétrico. La base pequeña abajo y arriba la grande. Marca los ángulos interiores.</t>
  </si>
  <si>
    <t xml:space="preserve">M5_G_11b_4</t>
  </si>
  <si>
    <t xml:space="preserve">https://drive.google.com/file/d/195oj5785Q61ScF-aQ3PBn4RQIVpOG27J/view?usp=sharing</t>
  </si>
  <si>
    <t xml:space="preserve">M5-G-11b
Actividad 3 
APLICAR</t>
  </si>
  <si>
    <t xml:space="preserve">Hacer un rombo horizontal en el que los ángulos opuestos tengan el mismo color, es decir, dos colores. Los ángulos grandes, de unos 100/120 grados. Los pequeños, de unos 60/80 grados.</t>
  </si>
  <si>
    <t xml:space="preserve">M5_G_11b_5</t>
  </si>
  <si>
    <t xml:space="preserve">https://drive.google.com/file/d/1YwqfBqFI_q-7Q8KEW-Mn-iTZTSVsAMQ6/view?usp=sharing</t>
  </si>
  <si>
    <t xml:space="preserve">M5-G-11b
Actividad 5 
APLICAR</t>
  </si>
  <si>
    <t xml:space="preserve">Proporcional a:
Altura 2 cm
base menor 2 cm (arriba)
base mayor 3 cm (abajo)</t>
  </si>
  <si>
    <t xml:space="preserve">Marcar los ángulos interiores de alguna forma. Ojo, un trapecio recto tiene dos ángulos rectos.</t>
  </si>
  <si>
    <t xml:space="preserve">M5_G_11b_6</t>
  </si>
  <si>
    <t xml:space="preserve">Parece que los ángulos de la izquierda son picudos, hacer que se parezcan a los de la derecha. https://gyazo.com/e0bfe1f7802391712a20da51dc733427 </t>
  </si>
  <si>
    <t xml:space="preserve">https://drive.google.com/file/d/1jNNF1ck0hN0nk_gqiT6Rw9wtsQmF7und/view?usp=sharing</t>
  </si>
  <si>
    <t xml:space="preserve">M5-G-11b identificar TE</t>
  </si>
  <si>
    <t xml:space="preserve">Tres figuras colocadas en horizontal: un cuadrado, un rombo y un trapecio. Cada figura tiene marcados los grados de sus ángulos interiores. Debajo de cada una, una suma de la sus ángulos y un igual a 360º. Si necesitas un esquema o más información, avísame.</t>
  </si>
  <si>
    <t xml:space="preserve">M5_G_11b_7</t>
  </si>
  <si>
    <t xml:space="preserve">Todos los números tienen que estar escritos como grados con este símbolo: °</t>
  </si>
  <si>
    <t xml:space="preserve">https://drive.google.com/file/d/17VPA0uRy3MUr2QInA164rrdaIKiMwo3V/view?usp=sharing</t>
  </si>
  <si>
    <t xml:space="preserve">Figuras cuadrados</t>
  </si>
  <si>
    <t xml:space="preserve">M5-G-16a IDENTIFICAR</t>
  </si>
  <si>
    <t xml:space="preserve">Figura de 6 cuadrados azul
Figuras de 6 cuadrados y perímetro 12
https://drive.google.com/file/d/1qUczGqKNxnkhO7mGMGO79FzWCSrfKHlQ/view?usp=sharing</t>
  </si>
  <si>
    <t xml:space="preserve">M5_G_16a_1</t>
  </si>
  <si>
    <t xml:space="preserve">https://drive.google.com/file/d/1DhaNeE4Uhsdz1rtv4XaXXus3XwcgNK3f/view?usp=sharing</t>
  </si>
  <si>
    <t xml:space="preserve">Figura de 6 cuadrados verde</t>
  </si>
  <si>
    <t xml:space="preserve">M5_G_16a_2</t>
  </si>
  <si>
    <t xml:space="preserve">https://drive.google.com/file/d/1CibeOdBiXM7o0fmiVR8o_XnjLQ4ljAPe/view?usp=sharing</t>
  </si>
  <si>
    <t xml:space="preserve">Figura de 6 cuadrados amarilla</t>
  </si>
  <si>
    <t xml:space="preserve">M5_G_16a_3</t>
  </si>
  <si>
    <t xml:space="preserve">https://drive.google.com/file/d/1UKXPu1IA4vo-g1EutNG_QseT9yDl0si9/view?usp=sharing</t>
  </si>
  <si>
    <t xml:space="preserve">Figura de 6 cuadrados rosa</t>
  </si>
  <si>
    <t xml:space="preserve">M5_G_16a_4</t>
  </si>
  <si>
    <t xml:space="preserve">https://drive.google.com/file/d/1DkKgl8UBQvp7e979ZEPgXpwjBzijWItn/view?usp=sharing</t>
  </si>
  <si>
    <t xml:space="preserve">Figura de 5 cuadrados marrón
Figuras de 5 cuadrados y perímetro 12
https://drive.google.com/file/d/1PBFe4tmZj_ZW-DIwh1I346OChrQem6IG/view?usp=sharing</t>
  </si>
  <si>
    <t xml:space="preserve">M5_G_16a_5</t>
  </si>
  <si>
    <t xml:space="preserve">https://drive.google.com/file/d/1S8tsRoOjx3XjsxnICGfXlgHn_mQI5-oa/view?usp=sharing</t>
  </si>
  <si>
    <t xml:space="preserve">Figura de 5 cuadrados azul</t>
  </si>
  <si>
    <t xml:space="preserve">M5_G_16a_6</t>
  </si>
  <si>
    <t xml:space="preserve">https://drive.google.com/file/d/1k1kQSOE_o58G6sN2Fn_kYYu-s2S1iSsK/view?usp=sharing</t>
  </si>
  <si>
    <t xml:space="preserve">Figura de 5 cuadrados amarilla</t>
  </si>
  <si>
    <t xml:space="preserve">M5_G_16a_7</t>
  </si>
  <si>
    <t xml:space="preserve">https://drive.google.com/file/d/1r_OZfndET5ILwUSzPiC5I4CkwII5cA31/view?usp=sharing</t>
  </si>
  <si>
    <t xml:space="preserve">Figura de 6 cuadrados azul
Figuras de 6 cuadrados y perímetro diferente a 12
https://drive.google.com/file/d/1F_k4HPj5oorQWprrCUwZv8-sWpfCdm-n/view?usp=sharing</t>
  </si>
  <si>
    <t xml:space="preserve">M5_G_16a_8</t>
  </si>
  <si>
    <t xml:space="preserve">https://drive.google.com/file/d/1zGBnSJxDOqiNiLaD7aXTwvcEDOTiRQeq/view?usp=sharing</t>
  </si>
  <si>
    <t xml:space="preserve">M5_G_16a_9</t>
  </si>
  <si>
    <t xml:space="preserve">https://drive.google.com/file/d/1_3dv32tD3ie23icHzHoAJNOFEnvGk9vP/view?usp=sharing</t>
  </si>
  <si>
    <t xml:space="preserve">M5_G_16a_10</t>
  </si>
  <si>
    <t xml:space="preserve">https://drive.google.com/file/d/14_vV6p8U4tRui_JDoyrD5j2CEoXadLZt/view?usp=sharing</t>
  </si>
  <si>
    <t xml:space="preserve">Figura de 6 cuadrados amarillo</t>
  </si>
  <si>
    <t xml:space="preserve">M5_G_16a_11</t>
  </si>
  <si>
    <t xml:space="preserve">https://drive.google.com/file/d/1Uz2eCQqjOOWQErlMkw7h3yTC8Xk7AOE1/view?usp=sharing</t>
  </si>
  <si>
    <t xml:space="preserve">Cuadrado y rectángulo</t>
  </si>
  <si>
    <t xml:space="preserve">M5-G-16a EVOCAR (act 1)</t>
  </si>
  <si>
    <t xml:space="preserve">Las proporciones son:
Lado del cuadrado = 2</t>
  </si>
  <si>
    <t xml:space="preserve">M5_G_16a_12</t>
  </si>
  <si>
    <t xml:space="preserve">https://drive.google.com/file/d/1oSOkGTKPtofmIt-g6OJ1C3K6tfShnxvS/view?usp=sharing</t>
  </si>
  <si>
    <t xml:space="preserve">Las proporciones son:
Altura del rectángulo = 2
Ancho del rectángulo = 4</t>
  </si>
  <si>
    <t xml:space="preserve">Rectángulo amarillo</t>
  </si>
  <si>
    <t xml:space="preserve">M5_G_16a_13</t>
  </si>
  <si>
    <t xml:space="preserve">https://drive.google.com/file/d/1AQveigjbRVSIzujlpiYvSm3tOMX1BKve/view?usp=sharing</t>
  </si>
  <si>
    <t xml:space="preserve">M5-G-16a EVOCAR (act 2)</t>
  </si>
  <si>
    <t xml:space="preserve">Las proporciones son:
Lado del cuadrado = 6</t>
  </si>
  <si>
    <t xml:space="preserve">Cuadrado verde</t>
  </si>
  <si>
    <t xml:space="preserve">M5_G_16a_14</t>
  </si>
  <si>
    <t xml:space="preserve">Revisa las medidas del rectángulo porfa, no parece que sean 12
https://gyazo.com/d274883a0af17006b3ae3b3d44c89c3b </t>
  </si>
  <si>
    <t xml:space="preserve">https://drive.google.com/file/d/1LMAAgI3L7hUKR3u3W7mlXNTKZxryOP1y/view?usp=sharing</t>
  </si>
  <si>
    <t xml:space="preserve">Las proporciones son:
Altura del rectángulo = 3
Ancho del rectángulo = 12</t>
  </si>
  <si>
    <t xml:space="preserve">Rectángulo marrón</t>
  </si>
  <si>
    <t xml:space="preserve">M5_G_16a_15</t>
  </si>
  <si>
    <t xml:space="preserve">https://drive.google.com/file/d/1OSpqSrIpK_PxI2IHFak5og-OjrQxWnuN/view?usp=sharing</t>
  </si>
  <si>
    <t xml:space="preserve">Triángulo isósceles</t>
  </si>
  <si>
    <t xml:space="preserve">M5-G-10a
Actividad 1 EVOCAR</t>
  </si>
  <si>
    <t xml:space="preserve">Triángulo isósceles rojito</t>
  </si>
  <si>
    <t xml:space="preserve">M5_G_10a_1</t>
  </si>
  <si>
    <t xml:space="preserve">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</si>
  <si>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 xml:space="preserve">https://drive.google.com/file/d/1FmY3lJlvU7BFXpF_YZFBoM3FRZ-sK42y/view?usp=sharing</t>
  </si>
  <si>
    <t xml:space="preserve">M5_G_10a_2</t>
  </si>
  <si>
    <t xml:space="preserve">https://drive.google.com/file/d/1X6OmRWQpJmcNxH-FNT4aIqTOhr2lAEW3/view?usp=sharing</t>
  </si>
  <si>
    <t xml:space="preserve">Triángulo equilátero</t>
  </si>
  <si>
    <t xml:space="preserve">M5-G-10a
Actividad 2 EVOCAR</t>
  </si>
  <si>
    <t xml:space="preserve">M5_G_10a_3</t>
  </si>
  <si>
    <t xml:space="preserve">https://drive.google.com/file/d/1lqTyvxQW9Ys1hDuc5XJd3HqUoo9gDr1J/view?usp=sharing</t>
  </si>
  <si>
    <t xml:space="preserve">Triángulo equilátero amarillo</t>
  </si>
  <si>
    <t xml:space="preserve">M5_G_10a_4</t>
  </si>
  <si>
    <t xml:space="preserve">https://drive.google.com/file/d/1jrKTWaOofFiqAQ-PonKG83_nSxqDhP_d/view?usp=sharing</t>
  </si>
  <si>
    <t xml:space="preserve">Triángulo escaleno</t>
  </si>
  <si>
    <t xml:space="preserve">M5-G-10a
Actividad 3 EVOCAR</t>
  </si>
  <si>
    <t xml:space="preserve">Triángulo escaleno verde</t>
  </si>
  <si>
    <t xml:space="preserve">M5_G_10a_5</t>
  </si>
  <si>
    <t xml:space="preserve">https://drive.google.com/file/d/1rxBTvqamqwmx_GBCP0GgP_BF8WNN-myC/view?usp=sharing</t>
  </si>
  <si>
    <t xml:space="preserve">M5_G_10a_6</t>
  </si>
  <si>
    <t xml:space="preserve">https://drive.google.com/file/d/1oXzDql6B_XIRVIAoT3ZeAtVGPMrWnNzQ/view?usp=sharing</t>
  </si>
  <si>
    <t xml:space="preserve">Triángulo rectángulo</t>
  </si>
  <si>
    <t xml:space="preserve">M5-G-10b
Actividad 1 EVOCAR</t>
  </si>
  <si>
    <t xml:space="preserve">Triángulo rectángulo azul</t>
  </si>
  <si>
    <t xml:space="preserve">M5_G_10b_1</t>
  </si>
  <si>
    <t xml:space="preserve">Poner las imágenes en un mismo lienzo. https://gyazo.com/fa1d65ff74addbb370cd5dda7d9ab52b 
-------------------------------------
Las imágenes no tienen el mismo lienzo. Está el problema del margen superior, que hay que elimar el máximo posible.
https://gyazo.com/da381555e058b82095e912554f71a66c </t>
  </si>
  <si>
    <t xml:space="preserve">https://drive.google.com/file/d/1kUGVgFnxfQWiEAmOyWMER4TP-4qfhcVg/view?usp=sharing</t>
  </si>
  <si>
    <t xml:space="preserve">Triángulo rectángulo marrón</t>
  </si>
  <si>
    <t xml:space="preserve">M5_G_10b_2</t>
  </si>
  <si>
    <t xml:space="preserve">https://drive.google.com/file/d/1P-5UjwuCnHr_JywLc43BZjM1IxVU6ETC/view?usp=sharing</t>
  </si>
  <si>
    <t xml:space="preserve">Triángulo acutángulo</t>
  </si>
  <si>
    <t xml:space="preserve">Triángulo acutángulo amarillo</t>
  </si>
  <si>
    <t xml:space="preserve">M5_G_10b_3</t>
  </si>
  <si>
    <t xml:space="preserve">Lo mismo que antes.</t>
  </si>
  <si>
    <t xml:space="preserve">https://drive.google.com/file/d/1EaWC7qmMUbINe_TZ3FUlABSkBIjGU2UV/view?usp=sharing</t>
  </si>
  <si>
    <t xml:space="preserve">Triángulo acutángulo rojo</t>
  </si>
  <si>
    <t xml:space="preserve">M5_G_10b_4</t>
  </si>
  <si>
    <t xml:space="preserve">https://drive.google.com/file/d/1ERiYpfZ2F9_48OcamCj95ht6HD_axY16/view?usp=sharing</t>
  </si>
  <si>
    <t xml:space="preserve">Triángulo obtusángulo</t>
  </si>
  <si>
    <t xml:space="preserve">Triángulo obtusángulo verde oliva</t>
  </si>
  <si>
    <t xml:space="preserve">M5_G_10b_5</t>
  </si>
  <si>
    <t xml:space="preserve">https://drive.google.com/file/d/1c667eorv2rtetAxfdka1-eTFk8L5YLlq/view?usp=sharing</t>
  </si>
  <si>
    <t xml:space="preserve">Triángulo obtusángulo aguamarina</t>
  </si>
  <si>
    <t xml:space="preserve">M5_G_10b_6</t>
  </si>
  <si>
    <t xml:space="preserve">https://drive.google.com/file/d/1D-GOd_hNJ3PhiNuvTZMwsKvBwOp4SWf6/view?usp=sharing</t>
  </si>
  <si>
    <t xml:space="preserve">M5-G-10c Acitivdad 2 APLICAR </t>
  </si>
  <si>
    <t xml:space="preserve">Te doy los ángulos en vez de los lados... 40º el pico superior, y 70º los otros dos. Creo que aproximadamente sale una base de 1cm y una altura de 1,35cm. Marca todos los ángulos con colores. Los dos de abajo del mismo color porque miden lo mismo.</t>
  </si>
  <si>
    <t xml:space="preserve">Triángulo isósceles, con marquita de los ángulos en los ángulos interiores.
https://drive.google.com/file/d/1vpM9pVC4h_HYiCrzhYbVc8eNL73dEwTO/view?usp=sharing</t>
  </si>
  <si>
    <t xml:space="preserve">M5_G_10c_1</t>
  </si>
  <si>
    <t xml:space="preserve">https://drive.google.com/file/d/1rrxn9gjHddUCgQg7NSHeXwE_Ia4d4IHk/view?usp=sharing</t>
  </si>
  <si>
    <t xml:space="preserve">M5-G-10c Acitivdad 3 APLICAR </t>
  </si>
  <si>
    <t xml:space="preserve">Si la base mide 2, la altura mide 3.</t>
  </si>
  <si>
    <t xml:space="preserve">M5_G_10c_2</t>
  </si>
  <si>
    <t xml:space="preserve">¿Podrías dejarla a 300 de alto como mucho?
El nombre del archivo está mal creado pero para que no cambie el id lo mantengo tal como se creó en el drive</t>
  </si>
  <si>
    <t xml:space="preserve">https://drive.google.com/file/d/1gH-i4GUCzgYwD4hEyjxZhrtitQL3tPsh/view?usp=sharing</t>
  </si>
  <si>
    <t xml:space="preserve">Tobogán</t>
  </si>
  <si>
    <t xml:space="preserve">M5-G-10c Acitivdad 4 APLICAR </t>
  </si>
  <si>
    <t xml:space="preserve">Hacer un tobogán que entre la rampa, la escalera y el suelo forme un triángulo obtusángulo: https://drive.google.com/file/d/1UDjmb_BlMdPylKuK-X5CDEN_SdKXwNdb/view?usp=sharing
Loa ángulos tienen que medir:
- rojo: 50º
- verde: 100º
- azul: 30º
Que parezca un tobogán en la medida de lo posible... Los colores pueden ser diferentes, los que queden más bonitos.</t>
  </si>
  <si>
    <t xml:space="preserve">M5_G_10c_3</t>
  </si>
  <si>
    <t xml:space="preserve">https://drive.google.com/file/d/1aNyLDyC9CxAg8RMrE5ITNbeVIkyfLJYo/view?usp=sharing</t>
  </si>
  <si>
    <t xml:space="preserve">Gráfico cartesiano </t>
  </si>
  <si>
    <t xml:space="preserve">M5-G-1a 
IDENTIFICAR</t>
  </si>
  <si>
    <t xml:space="preserve">Sistema de ejes cartesianos, Escala de 1 cm.</t>
  </si>
  <si>
    <r>
      <rPr>
        <sz val="12"/>
        <color rgb="FF000000"/>
        <rFont val="Calibri"/>
        <family val="0"/>
        <charset val="1"/>
      </rPr>
      <t xml:space="preserve">Eje de coordenadas en los que cada punto lleva un color. Los valores del eje son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6</t>
    </r>
    <r>
      <rPr>
        <sz val="12"/>
        <color rgb="FF000000"/>
        <rFont val="Calibri"/>
        <family val="0"/>
        <charset val="1"/>
      </rPr>
      <t xml:space="preserve"> y que aparezca la flechita al final.
Puntos a representar: 
(2, 5)
(1, 4)
(0, 6)
(3, 3)
(5, 1)
(5, 3)
(1, 3)
(3, 2)</t>
    </r>
  </si>
  <si>
    <t xml:space="preserve">M5_G_1a_1</t>
  </si>
  <si>
    <t xml:space="preserve">https://drive.google.com/file/d/1Zndzu6UtchaSp59mhcQaE7P56zWp4gf0/view?usp=sharing</t>
  </si>
  <si>
    <t xml:space="preserve">M5-G-1a 
EVOCAR</t>
  </si>
  <si>
    <t xml:space="preserve">Sistema de ejes cartesianos</t>
  </si>
  <si>
    <r>
      <rPr>
        <sz val="12"/>
        <color rgb="FF000000"/>
        <rFont val="Calibri"/>
        <family val="0"/>
        <charset val="1"/>
      </rPr>
      <t xml:space="preserve">3 imágenes en las que representar puntos que se identifican con una letra y un color. El eje de coordenadas va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5 </t>
    </r>
    <r>
      <rPr>
        <sz val="12"/>
        <color rgb="FF000000"/>
        <rFont val="Calibri"/>
        <family val="0"/>
        <charset val="1"/>
      </rPr>
      <t xml:space="preserve">y tiene una flechita al final de los ejes</t>
    </r>
    <r>
      <rPr>
        <b val="true"/>
        <sz val="12"/>
        <color rgb="FF000000"/>
        <rFont val="Calibri"/>
        <family val="0"/>
        <charset val="1"/>
      </rPr>
      <t xml:space="preserve">.
</t>
    </r>
    <r>
      <rPr>
        <sz val="12"/>
        <color rgb="FF000000"/>
        <rFont val="Calibri"/>
        <family val="0"/>
        <charset val="1"/>
      </rPr>
      <t xml:space="preserve">
1º imagen:
A = (3, 2); B = (4, 1); C = (5, 0); D = (1, 4); E = (2, 3); F = (0, 3); G = (1, 0)</t>
    </r>
  </si>
  <si>
    <t xml:space="preserve">M5_G_1a_2</t>
  </si>
  <si>
    <t xml:space="preserve">He cambiado en la segunda imagen el punto F = (3, 1) y en la tercera, el G = (3, 3).</t>
  </si>
  <si>
    <t xml:space="preserve">https://drive.google.com/file/d/1CluOIFbaMb2eUt6TsQWhn-67BeKk4yPc/view?usp=sharing</t>
  </si>
  <si>
    <t xml:space="preserve">2º imagen:
A = (2, 3); B = (1, 4); C = (5, 3); D = (2, 4); E = (3, 3); F = (3, 1); G = (0, 1)</t>
  </si>
  <si>
    <t xml:space="preserve">M5_G_1a_3</t>
  </si>
  <si>
    <t xml:space="preserve">https://drive.google.com/file/d/1830NUubrIs9puIt4DL-1urcR5T-f7OXR/view?usp=sharing</t>
  </si>
  <si>
    <t xml:space="preserve">3º imagen:
A = (2, 4); B = (1, 1); C = (0, 5); D = (4, 1); E = (0, 3); F = (3, 0); G = (3, 3)</t>
  </si>
  <si>
    <t xml:space="preserve">M5_G_1a_4</t>
  </si>
  <si>
    <t xml:space="preserve">https://drive.google.com/file/d/1p2f4hwwfPZLpAKSZGk8F2rPl6KsiaXxT/view?usp=sharing</t>
  </si>
  <si>
    <t xml:space="preserve">M5-G-1a
Actividad 1
APLICAR</t>
  </si>
  <si>
    <t xml:space="preserve">Imagen de un eje de coordenadas con valores 0 al 6 con la flecha al final de los ejes. Representar puntos con forma de estrella: (5, 2), (4, 1),  (3, 3), (2, 5) y (1, 4). El fondo puede ser un cielo (si no se ve bien el eje de coordenadas sin fondo).
https://drive.google.com/file/d/1FvlOK9SYk7LgL8AjSWKoIHgPNgwF6KVc/view?usp=sharing</t>
  </si>
  <si>
    <t xml:space="preserve">M5_G_1a_5</t>
  </si>
  <si>
    <t xml:space="preserve">https://drive.google.com/file/d/1-Mjoc1Oibl4F_VMD_ErK2Qw1fQPWeOxh/view?usp=sharing</t>
  </si>
  <si>
    <t xml:space="preserve">M5-G-1a
Actividad 2
APLICAR</t>
  </si>
  <si>
    <t xml:space="preserve">Imagen de un eje de coordenadas con valores 0 al 6 con la flecha al final de los ejes. Representar puntos de colores con forma de barco: (0, 6), (1, 2) y (6, 4), (2,1), (4,4). Imitar el tablero del juego Hundir la flota (si no se ve bien el eje de coordenadas sin fondo).
https://drive.google.com/file/d/1xxiqPxmRut4ZMAff_JNOx2kDPPE1KSpt/view?usp=sharing</t>
  </si>
  <si>
    <t xml:space="preserve">M5_G_1a_6</t>
  </si>
  <si>
    <t xml:space="preserve">Creo que los barquitos destacan poco por el fondo. Se podría hacer que destaquen cambiando el fondo, cambiando el color de los barcos o añadirles sombras... Se puede forzar para que recuerde más al juego de mesa de Hundir le Flota.</t>
  </si>
  <si>
    <t xml:space="preserve">https://drive.google.com/file/d/1DLiNrIZs6V64OSgrQkJLNbcHTskYA0GY/view?usp=sharing</t>
  </si>
  <si>
    <t xml:space="preserve">M5-G-1a
Actividad 3
APLICAR</t>
  </si>
  <si>
    <t xml:space="preserve">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</si>
  <si>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 xml:space="preserve">M5_G_1a_7</t>
  </si>
  <si>
    <t xml:space="preserve">Yo subiría un poco el parque de atracciones. El resto genial.</t>
  </si>
  <si>
    <t xml:space="preserve">https://drive.google.com/file/d/1QKBgSfTQ7SNvBH5fDqStQJPepKNOqxmD/view?usp=sharing</t>
  </si>
  <si>
    <t xml:space="preserve">M5-G-1a
Actividad 4
APLICAR</t>
  </si>
  <si>
    <t xml:space="preserve">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</si>
  <si>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 xml:space="preserve">M5_G_1a_8</t>
  </si>
  <si>
    <t xml:space="preserve">https://drive.google.com/file/d/1v9wXNQFqXpNQJhTxr2wK8zsXF-XwNPPj/view?usp=sharing</t>
  </si>
  <si>
    <t xml:space="preserve">M5-G-1a
Actividad 5
APLICAR</t>
  </si>
  <si>
    <t xml:space="preserve">Imagen de un eje de coordenadas con valores 0 al 6 con la flecha al final de los ejes. Representar puntos de colores: (5, 1), (0, 2), (4, 3), (2,3) y (1,5).</t>
  </si>
  <si>
    <t xml:space="preserve">M5_G_1a_9</t>
  </si>
  <si>
    <t xml:space="preserve">https://drive.google.com/file/d/1HdldkzPgRT1Ui8D1B5pULbknola7K36B/view?usp=sharing</t>
  </si>
  <si>
    <t xml:space="preserve">Figuras ampliadas</t>
  </si>
  <si>
    <t xml:space="preserve">M5-G-4a
IDENTIFICAR</t>
  </si>
  <si>
    <t xml:space="preserve">Iglú grande</t>
  </si>
  <si>
    <t xml:space="preserve">M5_G_4a_1</t>
  </si>
  <si>
    <t xml:space="preserve">https://drive.google.com/file/d/1sajSQQ89PjspfFPR5PPcNEnGDLjJjj2i/view?usp=sharing</t>
  </si>
  <si>
    <t xml:space="preserve">Iglú medio grande</t>
  </si>
  <si>
    <t xml:space="preserve">M5_G_4a_2</t>
  </si>
  <si>
    <t xml:space="preserve">https://drive.google.com/file/d/1SJs7OAOk-wZqid1LrSSYOzSEjgr96qmk/view?usp=sharing</t>
  </si>
  <si>
    <t xml:space="preserve">Iglú medio pequeño</t>
  </si>
  <si>
    <t xml:space="preserve">M5_G_4a_3</t>
  </si>
  <si>
    <t xml:space="preserve">https://drive.google.com/file/d/1WS00-dllSufm2ceh-5BzPDXaXkV7thnV/view?usp=sharing</t>
  </si>
  <si>
    <t xml:space="preserve">Iglú pequeño</t>
  </si>
  <si>
    <t xml:space="preserve">M5_G_4a_4</t>
  </si>
  <si>
    <t xml:space="preserve">https://drive.google.com/file/d/1Jn_MNcnBMKHqmjhTScf6_Bgjhjj7x0Og/view?usp=sharing</t>
  </si>
  <si>
    <t xml:space="preserve">Koala grande</t>
  </si>
  <si>
    <t xml:space="preserve">M5_G_4a_5</t>
  </si>
  <si>
    <t xml:space="preserve">https://drive.google.com/file/d/1h8U1ewRdPCiEzqzTIajoWZmQGsjuEF9O/view?usp=sharing</t>
  </si>
  <si>
    <t xml:space="preserve">Koala medio grande</t>
  </si>
  <si>
    <t xml:space="preserve">M5_G_4a_6</t>
  </si>
  <si>
    <t xml:space="preserve">https://drive.google.com/file/d/1Cac2RhPdlMsqkusbvnn3uCc36-bOLu0o/view?usp=sharing</t>
  </si>
  <si>
    <t xml:space="preserve">Koala medio pequeño</t>
  </si>
  <si>
    <t xml:space="preserve">M5_G_4a_7</t>
  </si>
  <si>
    <t xml:space="preserve">https://drive.google.com/file/d/1A91UUL6ACwje4CxjRkhG8Tg89DR8sSgw/view?usp=sharing</t>
  </si>
  <si>
    <t xml:space="preserve">Koala pequeño</t>
  </si>
  <si>
    <t xml:space="preserve">M5_G_4a_8</t>
  </si>
  <si>
    <t xml:space="preserve">https://drive.google.com/file/d/1PgB0jgEfqZSViZd2yR64ql6h0zZwiLZp/view?usp=sharing</t>
  </si>
  <si>
    <t xml:space="preserve">Calculadora grande</t>
  </si>
  <si>
    <t xml:space="preserve">M5_G_4a_9</t>
  </si>
  <si>
    <t xml:space="preserve">https://drive.google.com/file/d/1Jo3UoWejh5-x-iGZRq8eLjGeyJzJW_Kv/view?usp=sharing</t>
  </si>
  <si>
    <t xml:space="preserve">Calculadora medio grande</t>
  </si>
  <si>
    <t xml:space="preserve">M5_G_4a_10</t>
  </si>
  <si>
    <t xml:space="preserve">https://drive.google.com/file/d/15OLYLmEXWoUJqbwZftFKwSiAWSRp1Tid/view?usp=sharing</t>
  </si>
  <si>
    <t xml:space="preserve">Calculadora medio pequeña</t>
  </si>
  <si>
    <t xml:space="preserve">M5_G_4a_11</t>
  </si>
  <si>
    <t xml:space="preserve">https://drive.google.com/file/d/1PlC4sSJ1FWbpUu-Zo5ajrd6u9hQ-wlGV/view?usp=sharing</t>
  </si>
  <si>
    <t xml:space="preserve">Calculadora pequeña</t>
  </si>
  <si>
    <t xml:space="preserve">M5_G_4a_12</t>
  </si>
  <si>
    <t xml:space="preserve">https://drive.google.com/file/d/1WvfuJbsk0r3xMc_lYM1F7AMawPZK-cl-/view?usp=sharing</t>
  </si>
  <si>
    <t xml:space="preserve">Figuras reducidas</t>
  </si>
  <si>
    <t xml:space="preserve">M5-G-4b
IDENTIFICAR</t>
  </si>
  <si>
    <t xml:space="preserve">Botella de agua grande</t>
  </si>
  <si>
    <t xml:space="preserve">M5_G_4b_1</t>
  </si>
  <si>
    <t xml:space="preserve">https://drive.google.com/file/d/13hn8ilhc0y_hXIF4hhY_zll5KKsUn3Gg/view?usp=sharing</t>
  </si>
  <si>
    <t xml:space="preserve">Botella de agua medio grande</t>
  </si>
  <si>
    <t xml:space="preserve">M5_G_4b_2</t>
  </si>
  <si>
    <t xml:space="preserve">https://drive.google.com/file/d/1xHGqHlu9CrV245IdlqYmLyqPeW8JsD1v/view?usp=sharing</t>
  </si>
  <si>
    <t xml:space="preserve">Botella de agua medio pequeña</t>
  </si>
  <si>
    <t xml:space="preserve">M5_G_4b_3</t>
  </si>
  <si>
    <t xml:space="preserve">https://drive.google.com/file/d/15MmM44_OApnPajFLQQCABHCgwpUKQEr_/view?usp=sharing</t>
  </si>
  <si>
    <t xml:space="preserve">Botella de agua pequeña</t>
  </si>
  <si>
    <t xml:space="preserve">M5_G_4b_4</t>
  </si>
  <si>
    <t xml:space="preserve">https://drive.google.com/file/d/1SEcJ5wVqVJ6r-CzA8tJMPExoj6FaxMKO/view?usp=sharing</t>
  </si>
  <si>
    <t xml:space="preserve">Palmera grande</t>
  </si>
  <si>
    <t xml:space="preserve">M5_G_4b_5</t>
  </si>
  <si>
    <t xml:space="preserve">https://drive.google.com/file/d/1OLKDdoozWytI7VlANpCYqQDywCb11MmU/view?usp=sharing</t>
  </si>
  <si>
    <t xml:space="preserve">Palmera medio grande</t>
  </si>
  <si>
    <t xml:space="preserve">M5_G_4b_6</t>
  </si>
  <si>
    <t xml:space="preserve">https://drive.google.com/file/d/1JoBrvuig9Nd34bC5GkzUw-xePlMsDPbe/view?usp=sharing</t>
  </si>
  <si>
    <t xml:space="preserve">Palmera medio pequeña</t>
  </si>
  <si>
    <t xml:space="preserve">M5_G_4b_7</t>
  </si>
  <si>
    <t xml:space="preserve">https://drive.google.com/file/d/17t22OLy87w3z8TYyEue01oGC79eU7GzT/view?usp=sharing</t>
  </si>
  <si>
    <t xml:space="preserve">Palmera pequeña</t>
  </si>
  <si>
    <t xml:space="preserve">M5_G_4b_8</t>
  </si>
  <si>
    <t xml:space="preserve">https://drive.google.com/file/d/1vQ9Fv5y9T4LN4rj49RS2i8b1te6Qm6Le/view?usp=sharing</t>
  </si>
  <si>
    <t xml:space="preserve">Barco grande</t>
  </si>
  <si>
    <t xml:space="preserve">M5_G_4b_9</t>
  </si>
  <si>
    <t xml:space="preserve">https://drive.google.com/file/d/10jcq9UBJ65x2mxxMmnRmG1PcHc4GQGVk/view?usp=sharing</t>
  </si>
  <si>
    <t xml:space="preserve">Barco medio grande</t>
  </si>
  <si>
    <t xml:space="preserve">M5_G_4b_10</t>
  </si>
  <si>
    <t xml:space="preserve">https://drive.google.com/file/d/1v5QCaNUm4bvKZBIa2yPq2xM6TUqT0zDl/view?usp=sharing</t>
  </si>
  <si>
    <t xml:space="preserve">Barco medio pequeño</t>
  </si>
  <si>
    <t xml:space="preserve">M5_G_4b_11</t>
  </si>
  <si>
    <t xml:space="preserve">https://drive.google.com/file/d/1lrEuWmE9sCkHWyWokFRqe2I8nWuK05yb/view?usp=sharing</t>
  </si>
  <si>
    <t xml:space="preserve">Barco pequeño</t>
  </si>
  <si>
    <t xml:space="preserve">M5_G_4b_12</t>
  </si>
  <si>
    <t xml:space="preserve">https://drive.google.com/file/d/1KC2fFzc0PDLdCww0IToPXkoDJEV17VAL/view?usp=sharing</t>
  </si>
  <si>
    <t xml:space="preserve">Rectas</t>
  </si>
  <si>
    <t xml:space="preserve">M5-G-5a
EVOCAR</t>
  </si>
  <si>
    <t xml:space="preserve">recta
Orientaciones de todos variadas. Color negro para lineas y puntos.
https://gyazo.com/ec4b9788720802de9e9e6288ff35d988 </t>
  </si>
  <si>
    <t xml:space="preserve">M5_G_5a_1</t>
  </si>
  <si>
    <t xml:space="preserve">Mejor una única recta/semirrecta/segmento por imagen. Si queda mucho margen arriba y abajo, podéis cambiar las dimensiones (100 de alto por 300 de ancho, etc, lo que veráis más adecuado).</t>
  </si>
  <si>
    <t xml:space="preserve">https://drive.google.com/file/d/1RP0PzavV1ZJrmsk8GM0Hcif4VkVXhnV2/view?usp=sharing</t>
  </si>
  <si>
    <t xml:space="preserve">recta</t>
  </si>
  <si>
    <t xml:space="preserve">M5_G_5a_2</t>
  </si>
  <si>
    <t xml:space="preserve">https://drive.google.com/file/d/1j400BtSPLS3hohre8MH6fmEMVInyrK_N/view?usp=sharing</t>
  </si>
  <si>
    <t xml:space="preserve">semirrecta</t>
  </si>
  <si>
    <t xml:space="preserve">M5_G_5a_3</t>
  </si>
  <si>
    <t xml:space="preserve">https://drive.google.com/file/d/1ldSHeInFPVDWDtWDPMXZu77ZlYDOHFtR/view?usp=sharing</t>
  </si>
  <si>
    <t xml:space="preserve">M5_G_5a_4</t>
  </si>
  <si>
    <t xml:space="preserve">https://drive.google.com/file/d/1Z7wj10ROHnN0mhh74ttE8K8VjdP-bNbD/view?usp=sharing</t>
  </si>
  <si>
    <t xml:space="preserve">segmento</t>
  </si>
  <si>
    <t xml:space="preserve">M5_G_5a_5</t>
  </si>
  <si>
    <t xml:space="preserve">https://drive.google.com/file/d/1dggQHdw06D231HLvmNXYolavdQFNQetB/view?usp=sharing</t>
  </si>
  <si>
    <t xml:space="preserve">M5_G_5a_6</t>
  </si>
  <si>
    <t xml:space="preserve">https://drive.google.com/file/d/1aLFtSSEdRtvhfSZf7HcrtONZoR3cXi4_/view?usp=sharing</t>
  </si>
  <si>
    <t xml:space="preserve">Recta paralelas, perpendiculares y oblicuas</t>
  </si>
  <si>
    <t xml:space="preserve">M5-G-6a
IDENTIFICAR</t>
  </si>
  <si>
    <t xml:space="preserve">5 rectas que cumplan las siguientes posiciones en el plano:
C y D son paralelas, cortadas por B que es perpendicular a ellas. 
A es oblicua a B, y secante oblicua a las rectas C y D
https://gyazo.com/02d6f3b79cacd4baaba1cb6fe5504680  (Mejor con colores vivos, no tan pastel)</t>
  </si>
  <si>
    <t xml:space="preserve">M5_G_6a_1</t>
  </si>
  <si>
    <t xml:space="preserve">https://drive.google.com/file/d/1QJS1AYzVaK0Y9DN94cexEXgcOpltx3Zj/view?usp=sharing</t>
  </si>
  <si>
    <t xml:space="preserve">5 rectas que cumplan las siguientes posiciones en el plano:
A es paralela a D y oblicua a B
B es perpendicular a D y paralela a C
C es perpendcular a D
https://gyazo.com/a3c954989cec04ca71a0c63dd6157cfd (Utilizar colores vivos)</t>
  </si>
  <si>
    <t xml:space="preserve">M5_G_6a_2</t>
  </si>
  <si>
    <t xml:space="preserve">https://drive.google.com/file/d/1CgkYk0I0bYExKGpua_e2FmoF7x5FMyxf/view?usp=sharing</t>
  </si>
  <si>
    <t xml:space="preserve">Rectas paralelas, perpendiculares y oblicuas</t>
  </si>
  <si>
    <t xml:space="preserve">M5-G-6a EVOCAR</t>
  </si>
  <si>
    <t xml:space="preserve">rectas paralelas
Aquí hay ejemplos. https://gyazo.com/eb993a6d7bda1e4fa78cc123b787c832  (color negro en todos los casos)</t>
  </si>
  <si>
    <t xml:space="preserve">M5_G_6a_3</t>
  </si>
  <si>
    <t xml:space="preserve">Todas estas imágenes con las mismas proporciones y medidas de lienzo, para no descompensar el aspecto: https://drive.google.com/file/d/1hzpo8hqPcpT9SAoV5Dhb2BgU6guTe29N/view?usp=sharing</t>
  </si>
  <si>
    <t xml:space="preserve">https://drive.google.com/file/d/1FRqkI9WFYarUBR00seJXd0lXW1dSGrYI/view?usp=sharing</t>
  </si>
  <si>
    <t xml:space="preserve">rectas paralelas</t>
  </si>
  <si>
    <t xml:space="preserve">M5_G_6a_4</t>
  </si>
  <si>
    <t xml:space="preserve">https://drive.google.com/file/d/1JXZ58QWNrp1jXxub5N6FsqYgFZ62ktsr/view?usp=sharing</t>
  </si>
  <si>
    <t xml:space="preserve">rectas oblicuas</t>
  </si>
  <si>
    <t xml:space="preserve">M5_G_6a_5</t>
  </si>
  <si>
    <t xml:space="preserve">https://drive.google.com/file/d/1FZxUtqIxSrsfYfjy2ecz23LZezI_iUqu/view?usp=sharing</t>
  </si>
  <si>
    <t xml:space="preserve">rectas perpendiculares</t>
  </si>
  <si>
    <t xml:space="preserve">M5_G_6a_6</t>
  </si>
  <si>
    <t xml:space="preserve">https://drive.google.com/file/d/12O2WFv4uG-4U9A6LGKnWaDQbjVcgOxPF/view?usp=sharing</t>
  </si>
  <si>
    <t xml:space="preserve">M5_G_6a_7</t>
  </si>
  <si>
    <t xml:space="preserve">https://drive.google.com/file/d/1vgeb7gCR7g1BbJWSpN2XmT4osgjlPtd-/view?usp=sharing</t>
  </si>
  <si>
    <t xml:space="preserve">M5_G_6a_8</t>
  </si>
  <si>
    <t xml:space="preserve">https://drive.google.com/file/d/1sTGCqt4fogrwxeSW9VCqd9vraAc28bhW/view?usp=sharing</t>
  </si>
  <si>
    <t xml:space="preserve">Circunferencias</t>
  </si>
  <si>
    <t xml:space="preserve">M5-G-6b IDENTIFICAR</t>
  </si>
  <si>
    <t xml:space="preserve">Una imagen de cada (todas del mismo color, no copiar literalmente las posiciones):
circunferencias interiores
https://drive.google.com/file/d/1q7hpxZfnuo53Psbed3ijr_lDcnT2poAJ/view?usp=sharing</t>
  </si>
  <si>
    <t xml:space="preserve">M5_G_6b_1</t>
  </si>
  <si>
    <t xml:space="preserve">Todas del mismo color, en el sentido de que todas de color negro.</t>
  </si>
  <si>
    <t xml:space="preserve">https://drive.google.com/file/d/1co7_JgKWWapF8n-8dHTGArvepvLfqA8d/view?usp=sharing</t>
  </si>
  <si>
    <t xml:space="preserve">circunferencias exteriores</t>
  </si>
  <si>
    <t xml:space="preserve">M5_G_6b_2</t>
  </si>
  <si>
    <t xml:space="preserve">https://drive.google.com/file/d/15oo-mHEHxD21JLnArhtMp3CkXL6v2Xsx/view?usp=sharing</t>
  </si>
  <si>
    <t xml:space="preserve">circunferencias tangentes exteriores</t>
  </si>
  <si>
    <t xml:space="preserve">M5_G_6b_3</t>
  </si>
  <si>
    <t xml:space="preserve">https://drive.google.com/file/d/1Iuz8ly7sQMsNS_hfH1GwyIRgIqmOFHtk/view?usp=sharing</t>
  </si>
  <si>
    <t xml:space="preserve">circunferencias tangentes interiores</t>
  </si>
  <si>
    <t xml:space="preserve">M5_G_6b_4</t>
  </si>
  <si>
    <t xml:space="preserve">https://drive.google.com/file/d/1NXDsAWMkaWpCzZuY_eSPKSZhvUlm8aOU/view?usp=sharing</t>
  </si>
  <si>
    <t xml:space="preserve">circunferencias secantes</t>
  </si>
  <si>
    <t xml:space="preserve">M5_G_6b_5</t>
  </si>
  <si>
    <t xml:space="preserve">https://drive.google.com/file/d/1HVwHB55SakSVGq0bsRYuzFMf57mB7UUT/view?usp=sharing</t>
  </si>
  <si>
    <t xml:space="preserve">Rectas y circunferencias</t>
  </si>
  <si>
    <t xml:space="preserve">M5-G-6c IDENTIFICAR 1 y EVOCAR 1</t>
  </si>
  <si>
    <t xml:space="preserve">2 imágenes de una recta y tres circunferencias de colores relacionadas como en este esquema: https://drive.google.com/file/d/13AvY7WGMDgvSjqonL04fA1WzYJDkdPgK/view?usp=sharing
Las posiciones pueden ser diferentes, lo que importa es el número de puntos en común con la recta (1, 2 o ninguno)</t>
  </si>
  <si>
    <t xml:space="preserve">M5_G_6c_1</t>
  </si>
  <si>
    <t xml:space="preserve">https://drive.google.com/file/d/17x0XWH9sh_ZjMijOF0eWG4RkUdgOnblt/view?usp=sharing</t>
  </si>
  <si>
    <t xml:space="preserve">M5-G-6c IDENTIFICAR 1 y EVOCAR 2</t>
  </si>
  <si>
    <t xml:space="preserve">Circunferencias con recta</t>
  </si>
  <si>
    <t xml:space="preserve">M5_G_6c_2</t>
  </si>
  <si>
    <t xml:space="preserve">https://drive.google.com/file/d/1IeNxgYybGQGkAsjl-h_YKn_k-qtdjR8W/view?usp=sharing</t>
  </si>
  <si>
    <t xml:space="preserve">M5-G-6c IDENTIFICAR 2 y EVOCAR 2</t>
  </si>
  <si>
    <t xml:space="preserve">2 imágenes de una recta y tres circunferencias de colores relacionadas como en este esquema: https://drive.google.com/file/d/1GoJcNYR57F3YUzoKZK5YU75mcfmWaehQ/view?usp=sharing
Las posiciones pueden ser diferentes, lo que importa es el número de puntos en común con la recta (1, 2 o ninguno)</t>
  </si>
  <si>
    <t xml:space="preserve">M5_G_6c_3</t>
  </si>
  <si>
    <t xml:space="preserve">https://drive.google.com/file/d/1UT5Dv3JfB79MbJ9WOcv5G3CzWX1PBZZT/view?usp=sharing</t>
  </si>
  <si>
    <t xml:space="preserve">M5-G-6c IDENTIFICAR 2 y EVOCAR 3</t>
  </si>
  <si>
    <t xml:space="preserve">M5_G_6c_4</t>
  </si>
  <si>
    <t xml:space="preserve">https://drive.google.com/file/d/1dtg-I8H5wLvKYf5UbcG1XbXK_u1sFy6Q/view?usp=sharing</t>
  </si>
  <si>
    <t xml:space="preserve">Elementos de un ángulo</t>
  </si>
  <si>
    <t xml:space="preserve">M5-G-7a
EVOCAR</t>
  </si>
  <si>
    <t xml:space="preserve">Dibujo de un ángulo (No hay que poner las letras). Que el ángulo esté coloreado. Los lados y el punto de color negro.
Ejemplo: https://gyazo.com/fac4b23f3154415b5eccd1198cb9eea0</t>
  </si>
  <si>
    <t xml:space="preserve">M5_G_7a_1
</t>
  </si>
  <si>
    <t xml:space="preserve">https://drive.google.com/file/d/1wisjdG8PT9yF9e4t2W_4n3fl3Sns4pAJ/view?usp=sharing</t>
  </si>
  <si>
    <t xml:space="preserve">Ángulo rosa con partes señaladas</t>
  </si>
  <si>
    <t xml:space="preserve">M5_G_7a_2</t>
  </si>
  <si>
    <t xml:space="preserve">https://drive.google.com/file/d/18wfnMq5ANvbOCA6R0GfXP9ZI6Wfjjrw4/view?usp=sharing</t>
  </si>
  <si>
    <t xml:space="preserve">Ángulos adyacentes, consecutivos y opuestos por el vértice</t>
  </si>
  <si>
    <t xml:space="preserve">M5-G-7b</t>
  </si>
  <si>
    <t xml:space="preserve">Ángulos consecutivos: azul y amarillo
https://drive.google.com/file/d/1jv7BY0qkT1YzoG_UvHU07IDqvcnBZ_QG/view?usp=sharing</t>
  </si>
  <si>
    <t xml:space="preserve">M5_G_7b_1</t>
  </si>
  <si>
    <t xml:space="preserve">https://drive.google.com/file/d/1pnztg0tMf42Ep857auF4SJFLK18Cjw8u/view?usp=sharing</t>
  </si>
  <si>
    <t xml:space="preserve">Ángulos consecutivos: mostaza aguamarina</t>
  </si>
  <si>
    <t xml:space="preserve">M5_G_7b_2</t>
  </si>
  <si>
    <t xml:space="preserve">https://drive.google.com/file/d/19UUAta-9XxKQmAgqQ5a9sisnmQjIjRcz/view?usp=sharing</t>
  </si>
  <si>
    <t xml:space="preserve">Ángulos adyacentes: rosa malva</t>
  </si>
  <si>
    <t xml:space="preserve">M5_G_7b_3</t>
  </si>
  <si>
    <t xml:space="preserve">https://drive.google.com/file/d/1NJrSyKk2MgCTvwOlmNinfM6-hNCCbLu2/view?usp=sharing</t>
  </si>
  <si>
    <t xml:space="preserve">Ángulos adyacentes: verde naranjita</t>
  </si>
  <si>
    <t xml:space="preserve">M5_G_7b_4</t>
  </si>
  <si>
    <t xml:space="preserve">https://drive.google.com/file/d/1tDJdcVdScPjCrDP2iAj1bfcWXW7qWF_0/view?usp=sharing</t>
  </si>
  <si>
    <t xml:space="preserve">Ángulos puestos por el vértice: azul amarillo</t>
  </si>
  <si>
    <t xml:space="preserve">M5_G_7b_5</t>
  </si>
  <si>
    <t xml:space="preserve">https://drive.google.com/file/d/1ABVkk8ryXLB4OvpXUCCn_Z6OwQ9ha5yh/view?usp=sharing</t>
  </si>
  <si>
    <t xml:space="preserve">Ángulos puestos por el vértice: morado naranjita</t>
  </si>
  <si>
    <t xml:space="preserve">M5_G_7b_6</t>
  </si>
  <si>
    <t xml:space="preserve">https://drive.google.com/file/d/1SUAu9VzgdAs4TyQ_ycXZDoF3WYGflfG5/view?usp=sharing</t>
  </si>
  <si>
    <t xml:space="preserve">Ángulos complementarios y suplementarios</t>
  </si>
  <si>
    <t xml:space="preserve">M5-G-7c IDENTIFICAR</t>
  </si>
  <si>
    <t xml:space="preserve">Ángulos complementarios</t>
  </si>
  <si>
    <t xml:space="preserve">M5_G_7c_1</t>
  </si>
  <si>
    <t xml:space="preserve">Necesitamos que todas estas imágenes tengan el mismo tamaño de lienzo (creo que mejor el que es más ancho que alto)</t>
  </si>
  <si>
    <t xml:space="preserve">https://drive.google.com/file/d/1kJjZEHGpspGccgO9iN8yzxWHpA2hAfjZ/view?usp=sharing</t>
  </si>
  <si>
    <t xml:space="preserve">Ángulos suplementarios</t>
  </si>
  <si>
    <t xml:space="preserve">M5_G_7c_2</t>
  </si>
  <si>
    <t xml:space="preserve">https://drive.google.com/file/d/1hCF7ulg6T3LIJOrTN20IDt7_8MRpEbTe/view?usp=sharing</t>
  </si>
  <si>
    <t xml:space="preserve">Ángulos opuestos por el vértices</t>
  </si>
  <si>
    <t xml:space="preserve">M5_G_7c_3</t>
  </si>
  <si>
    <t xml:space="preserve">https://drive.google.com/file/d/1xjHFg9WxCVKrh53wG-gvVuJSmE7i8vvN/view?usp=sharing</t>
  </si>
  <si>
    <t xml:space="preserve">Ángulos consecutivos (la suma de sus ángulos es menor de 180º)</t>
  </si>
  <si>
    <t xml:space="preserve">M5_G_7c_4</t>
  </si>
  <si>
    <t xml:space="preserve">https://drive.google.com/file/d/16iISbPYZBOSXCM9u0BVQsSq6lXcI3ZJj/view?usp=sharing</t>
  </si>
  <si>
    <t xml:space="preserve">M5-G-7c EVOCAR</t>
  </si>
  <si>
    <t xml:space="preserve">Ángulos complementarios
(diferentes al anterior ejercicio)</t>
  </si>
  <si>
    <t xml:space="preserve">M5_G_7c_5</t>
  </si>
  <si>
    <t xml:space="preserve">https://drive.google.com/file/d/1CjRY1Y8It24G8lOr1MPJOIVumbWKupy9/view?usp=sharing</t>
  </si>
  <si>
    <t xml:space="preserve">M5_G_7c_6</t>
  </si>
  <si>
    <t xml:space="preserve">https://drive.google.com/file/d/1Oew7la8OiSAmSREOo3qgOQdJ56Ku26ax/view?usp=sharing</t>
  </si>
  <si>
    <t xml:space="preserve">Ángulos agudos, obtusos, rectos, llanos</t>
  </si>
  <si>
    <t xml:space="preserve">M5-G-7e IDENTIFICAR</t>
  </si>
  <si>
    <t xml:space="preserve">ángulo de 90º amarillo</t>
  </si>
  <si>
    <t xml:space="preserve">M5_G_7e_1</t>
  </si>
  <si>
    <t xml:space="preserve">Mismo tamaño y proporciones en el tamaño de los lienzos, para que no aparezcan descompensados:
https://drive.google.com/file/d/15dxSpuCLv3Zo1wj-KlvbRVbirryPD9B-/view?usp=sharing</t>
  </si>
  <si>
    <t xml:space="preserve">https://drive.google.com/file/d/1n_Yl8hL0Zd54EfQTT5qtZFqP41rMZsOa/view?usp=sharing</t>
  </si>
  <si>
    <t xml:space="preserve">ángulo de 90º azul</t>
  </si>
  <si>
    <t xml:space="preserve">M5_G_7e_2</t>
  </si>
  <si>
    <t xml:space="preserve">https://drive.google.com/file/d/1r-mb-ARyg0_KItoI981E3Q5lV1zu8N-x/view?usp=sharing</t>
  </si>
  <si>
    <t xml:space="preserve">ángulo de menos de 90º naranjita</t>
  </si>
  <si>
    <t xml:space="preserve">M5_G_7e_3</t>
  </si>
  <si>
    <t xml:space="preserve">https://drive.google.com/file/d/1qVdtwOIUmJvcnd-SgQDSo5tMJtJPVlSS/view?usp=sharing</t>
  </si>
  <si>
    <t xml:space="preserve">ángulo de menos de 90º aguamarina</t>
  </si>
  <si>
    <t xml:space="preserve">M5_G_7e_4</t>
  </si>
  <si>
    <t xml:space="preserve">https://drive.google.com/file/d/1SXLJk7Bnbr7Cdcqk69mkdc4OpT52Oikf/view?usp=sharing</t>
  </si>
  <si>
    <t xml:space="preserve">ángulo de entre 90º y 180º rosita</t>
  </si>
  <si>
    <t xml:space="preserve">M5_G_7e_5</t>
  </si>
  <si>
    <t xml:space="preserve">https://drive.google.com/file/d/1AMWQVgayyT4YiGqkcKwEhColTQEtUMCT/view?usp=sharing</t>
  </si>
  <si>
    <t xml:space="preserve">ángulo de entre 90º y 180º verde</t>
  </si>
  <si>
    <t xml:space="preserve">M5_G_7e_6</t>
  </si>
  <si>
    <t xml:space="preserve">https://drive.google.com/file/d/1rsK1aqYR0kF463GiCXXPbs5FU2hTquBF/view?usp=sharing</t>
  </si>
  <si>
    <t xml:space="preserve">ángulo de 180º azul</t>
  </si>
  <si>
    <t xml:space="preserve">M5_G_7e_7</t>
  </si>
  <si>
    <t xml:space="preserve">https://drive.google.com/file/d/1dfaaSgfp3A3QTWNZslHVEvpejnSYjF4f/view?usp=sharing</t>
  </si>
  <si>
    <t xml:space="preserve">ángulo de 180º morado</t>
  </si>
  <si>
    <t xml:space="preserve">M5_G_7e_8</t>
  </si>
  <si>
    <t xml:space="preserve">https://drive.google.com/file/d/1INSexWl1YK0hySfW8FwoI2Fbioj1qTrj/view?usp=sharing</t>
  </si>
  <si>
    <t xml:space="preserve">Bisectriz</t>
  </si>
  <si>
    <t xml:space="preserve">M5-G-8a
EVOCAR</t>
  </si>
  <si>
    <t xml:space="preserve">Ángulo de 70° con bisectriz correcta (35°).</t>
  </si>
  <si>
    <t xml:space="preserve">M5_G_8a_1</t>
  </si>
  <si>
    <t xml:space="preserve">Revisa la 1, 5, 6. Parece que siguen sin salir del vértice.
-------------------------
Haz que la bisectriz salga siempre del punto de unión de las líneas negras, porfa.</t>
  </si>
  <si>
    <t xml:space="preserve">https://drive.google.com/file/d/1c4DD5pAiRWIN_T59srxRIvlBP44HpULK/view?usp=sharing</t>
  </si>
  <si>
    <t xml:space="preserve">Ángulo de 150° con bisectriz correcta (75°).</t>
  </si>
  <si>
    <t xml:space="preserve">M5_G_8a_2</t>
  </si>
  <si>
    <t xml:space="preserve">https://drive.google.com/file/d/1rfr9Z7cqkxYMhdGp7Pf-sRo76OMDwNw0/view?usp=sharing</t>
  </si>
  <si>
    <t xml:space="preserve">Ángulo de 90° con bisectriz correcta (45°).</t>
  </si>
  <si>
    <t xml:space="preserve">M5_G_8a_3</t>
  </si>
  <si>
    <t xml:space="preserve">https://drive.google.com/file/d/1YCN6_5KcmJUFxB2-MX94sTKvXzD6_QAC/view?usp=sharing</t>
  </si>
  <si>
    <t xml:space="preserve">Ángulo de 60° con bisectriz incorrecta (40°).</t>
  </si>
  <si>
    <t xml:space="preserve">M5_G_8a_4</t>
  </si>
  <si>
    <t xml:space="preserve">https://drive.google.com/file/d/1oT3bG7fNPyjyVRi1T737xT7hfc73jTRE/view?usp=sharing</t>
  </si>
  <si>
    <t xml:space="preserve">Ángulo de 120° con bisectriz incorrecta (40°).</t>
  </si>
  <si>
    <t xml:space="preserve">M5_G_8a_5</t>
  </si>
  <si>
    <t xml:space="preserve">https://drive.google.com/file/d/1eAHuZwK-yriXSAJMdNFrBRQhuty2UAvo/view?usp=sharing</t>
  </si>
  <si>
    <t xml:space="preserve">Ángulo de 90° con bisectriz incorrecta (30°).</t>
  </si>
  <si>
    <t xml:space="preserve">M5_G_8a_6</t>
  </si>
  <si>
    <t xml:space="preserve">https://drive.google.com/file/d/1fhm37232xyHrvJI4ntwaGT0IfgmseEw8/view?usp=sharing</t>
  </si>
  <si>
    <t xml:space="preserve">Mediatriz</t>
  </si>
  <si>
    <t xml:space="preserve">M5-G-8b
IDENTIFICAR</t>
  </si>
  <si>
    <t xml:space="preserve">Mediatriz correcta.
4 imágenes, una es una mediatriz correcta y las otras 3 no.
https://drive.google.com/file/d/1i8E2nbGxPPu2rvJkotfc4YyWaH5hahOB/view?usp=sharing</t>
  </si>
  <si>
    <t xml:space="preserve">M5_G_8b_1</t>
  </si>
  <si>
    <t xml:space="preserve">https://drive.google.com/file/d/1ucfCKOLVnQBQt9OpG-3mvniBejRZG4aW/view?usp=sharing</t>
  </si>
  <si>
    <t xml:space="preserve">Mediatriz (incorrecta)</t>
  </si>
  <si>
    <t xml:space="preserve">Mediatriz incorrecta.</t>
  </si>
  <si>
    <t xml:space="preserve">M5_G_8b_2</t>
  </si>
  <si>
    <t xml:space="preserve">https://drive.google.com/file/d/17Xp1soOiG6ODCHsU_Thy0LdUIXJbViy-/view?usp=sharing</t>
  </si>
  <si>
    <t xml:space="preserve">M5_G_8b_3</t>
  </si>
  <si>
    <t xml:space="preserve">https://drive.google.com/file/d/1pkZ3pciumGGj9buruv4vqjjpNf2wpGXy/view?usp=sharing</t>
  </si>
  <si>
    <t xml:space="preserve">M5_G_8b_4</t>
  </si>
  <si>
    <t xml:space="preserve">https://drive.google.com/file/d/1ZlrESJw29pzmM-I4DIw6z87RoZJTRSS6/view?usp=sharing</t>
  </si>
  <si>
    <t xml:space="preserve">heptágono, octógono y pentágono</t>
  </si>
  <si>
    <t xml:space="preserve">M5-G-9a EVOCAR</t>
  </si>
  <si>
    <t xml:space="preserve">M5-G-9b
EVOCAR</t>
  </si>
  <si>
    <t xml:space="preserve">Pentágono aguamarina.</t>
  </si>
  <si>
    <t xml:space="preserve">M5_G_9a_1</t>
  </si>
  <si>
    <t xml:space="preserve">https://drive.google.com/file/d/1aeRKiaFfepHzbe1QBK8xFk0d-IFXv9Mn/view?usp=sharing</t>
  </si>
  <si>
    <t xml:space="preserve">Heptágono morado</t>
  </si>
  <si>
    <t xml:space="preserve">M5_G_9a_2</t>
  </si>
  <si>
    <t xml:space="preserve">https://drive.google.com/file/d/1dT_KT9cIL4RI0inX1Z-m7QQCgj2pxtFG/view?usp=sharing</t>
  </si>
  <si>
    <t xml:space="preserve">Octógono amarillo</t>
  </si>
  <si>
    <t xml:space="preserve">M5_G_9a_3</t>
  </si>
  <si>
    <t xml:space="preserve">https://drive.google.com/file/d/1TWtrZgqH0KIXJgB_PstO7fa1AcQlj670/view?usp=sharing</t>
  </si>
  <si>
    <t xml:space="preserve">heptágono</t>
  </si>
  <si>
    <t xml:space="preserve">M5-G-9a EVOCAR
TE</t>
  </si>
  <si>
    <t xml:space="preserve">1 imagen con 4 heptágonos. El tamaño tiene que ser pequeño, va en el TE.
1. Se marcan con un punto los 7 vértices
2. Misma imagen del heptágono.
3. Se trazan las 4 diagonales desde un vértice. https://gyazo.com/2d2a97929616415fa1f7611043551986 
4. Se marcan los 7 ángulos interiores.</t>
  </si>
  <si>
    <t xml:space="preserve">M5_G_9a_4</t>
  </si>
  <si>
    <t xml:space="preserve">Cambiar de posición las dos últimas</t>
  </si>
  <si>
    <t xml:space="preserve">https://drive.google.com/file/d/15suXd4e6FSs1DkmMsxTQKgsLOMLvkM70/view?usp=share_link</t>
  </si>
  <si>
    <t xml:space="preserve">octógono</t>
  </si>
  <si>
    <t xml:space="preserve">1 imagen con 4 octógonos. El tamaño tiene que ser pequeño, va en el TE.
1. Se marcan con un punto los 8 vértices
2. Misma imagen del octógono.
3. Se trazan las 5 diagonales desde un vértice. https://gyazo.com/fd345595d730fb5cafc263c40b67972f 
4. Se marcan los 8 ángulos interiores.</t>
  </si>
  <si>
    <t xml:space="preserve">M5_G_9a_5</t>
  </si>
  <si>
    <t xml:space="preserve">https://drive.google.com/file/d/1ncWZkAJhcA-eUXBPYxcf4saYwAnXO-D0/view?usp=share_link</t>
  </si>
  <si>
    <t xml:space="preserve">pentágono</t>
  </si>
  <si>
    <t xml:space="preserve">1 imagen con 4 pentágonos. El tamaño tiene que ser pequeño, va en el TE.
1. Se marcan con un punto los 5 vértices
2. Misma imagen del pentágono.
3. Se trazan las 2 diagonales desde un vértice. https://gyazo.com/e162002ad72b856f9049be7cd0f6618c 
4. Se marcan los 5 ángulos interiores.</t>
  </si>
  <si>
    <t xml:space="preserve">M5_G_9a_6</t>
  </si>
  <si>
    <t xml:space="preserve">https://drive.google.com/file/d/1ywSECbu4dX2mSnkLxIcHPcpPx4roxxBJ/view?usp=share_link</t>
  </si>
  <si>
    <t xml:space="preserve">Polígonos según lados</t>
  </si>
  <si>
    <t xml:space="preserve">Pentágono</t>
  </si>
  <si>
    <t xml:space="preserve">M5_G_9b_1</t>
  </si>
  <si>
    <t xml:space="preserve">https://drive.google.com/file/d/1CqAMBNZ9LS0pew3iZhMDJm8DAH1qZJ97/view?usp=sharing</t>
  </si>
  <si>
    <t xml:space="preserve">Hexágono</t>
  </si>
  <si>
    <t xml:space="preserve">M5_G_9b_2</t>
  </si>
  <si>
    <t xml:space="preserve">https://drive.google.com/file/d/14W7hVF5pEMetT-_HkHeYpyjB6yHLFO4D/view?usp=sharing</t>
  </si>
  <si>
    <t xml:space="preserve">Heptágono </t>
  </si>
  <si>
    <t xml:space="preserve">M5_G_9b_3</t>
  </si>
  <si>
    <t xml:space="preserve">https://drive.google.com/file/d/1SH5fQ0bsSu61-dNnpsGOhkCqpVlNJV9S/view?usp=sharing</t>
  </si>
  <si>
    <t xml:space="preserve">Octógono </t>
  </si>
  <si>
    <t xml:space="preserve">M5_G_9b_4</t>
  </si>
  <si>
    <t xml:space="preserve">https://drive.google.com/file/d/1BC_vqK5Q3NoVSNcfwVOe7cgUBoLFXYAa/view?usp=sharing</t>
  </si>
  <si>
    <t xml:space="preserve">Eneágono  </t>
  </si>
  <si>
    <t xml:space="preserve">M5_G_9b_5</t>
  </si>
  <si>
    <t xml:space="preserve">https://drive.google.com/file/d/1zvOhSA_5Y2vLs9bqyUZbCwcfjqMZmzOv/view?usp=sharing</t>
  </si>
  <si>
    <t xml:space="preserve">Decágono </t>
  </si>
  <si>
    <t xml:space="preserve">M5_G_9b_6</t>
  </si>
  <si>
    <t xml:space="preserve">https://drive.google.com/file/d/1HEj9bGsx6CXUAGDKwUBvhfgERxka7Jzl/view?usp=sharing</t>
  </si>
  <si>
    <t xml:space="preserve">Concavidad y convexidad</t>
  </si>
  <si>
    <t xml:space="preserve">M5-G-9c
Actividades 1 y 2
IDENTIFICAR</t>
  </si>
  <si>
    <t xml:space="preserve">Polígono convexo rosa.
Colores variados. La imagen es una referencia, pero se pueden hacer las figuras con las formas que se quieran mientras se respete la concavidad/convexidad.
https://drive.google.com/file/d/1u-6FEzWKzH4-HIhUBe95KM8PuSqg_ZGm/view?usp=sharing
No se colorean los ángulos.</t>
  </si>
  <si>
    <t xml:space="preserve">M5_G_9c_1</t>
  </si>
  <si>
    <t xml:space="preserve">https://drive.google.com/file/d/1OyQiZbXyBgNdjQAr2rR4iIXplJX_TXfn/view?usp=sharing</t>
  </si>
  <si>
    <t xml:space="preserve">Polígono convexo aguamarina.</t>
  </si>
  <si>
    <t xml:space="preserve">M5_G_9c_2</t>
  </si>
  <si>
    <t xml:space="preserve">https://drive.google.com/file/d/1spiyfs5f6Ufl9UQgUxM_W93HRD2LTOfj/view?usp=sharing</t>
  </si>
  <si>
    <t xml:space="preserve">Polígono convexo amarillo.</t>
  </si>
  <si>
    <t xml:space="preserve">M5_G_9c_3</t>
  </si>
  <si>
    <t xml:space="preserve">https://drive.google.com/file/d/1IT-1bLeu23xK_U8cpr21PepraRKn3g96/view?usp=sharing</t>
  </si>
  <si>
    <t xml:space="preserve">Polígono convexo rosita.</t>
  </si>
  <si>
    <t xml:space="preserve">M5_G_9c_4</t>
  </si>
  <si>
    <t xml:space="preserve">https://drive.google.com/file/d/19WUgOA4XqnMk3UWvlmsmiGylkqC6WB6M/view?usp=sharing</t>
  </si>
  <si>
    <t xml:space="preserve">Polígono convexo marrón.</t>
  </si>
  <si>
    <t xml:space="preserve">M5_G_9c_5</t>
  </si>
  <si>
    <t xml:space="preserve">https://drive.google.com/file/d/1tdHKLqDA4gx6rRH1cZPi3V1ce5gnekpn/view?usp=sharing</t>
  </si>
  <si>
    <t xml:space="preserve">Polígono cóncavo azul.</t>
  </si>
  <si>
    <t xml:space="preserve">M5_G_9c_6</t>
  </si>
  <si>
    <t xml:space="preserve">https://drive.google.com/file/d/1oZ7DeiKnMx4ysleIS1Sq8bj5TrDsabhP/view?usp=sharing</t>
  </si>
  <si>
    <t xml:space="preserve">Polígono cóncavo mostaza.</t>
  </si>
  <si>
    <t xml:space="preserve">M5_G_9c_7</t>
  </si>
  <si>
    <t xml:space="preserve">https://drive.google.com/file/d/1AqoQ5SikKqGnfA0BhEnnLtNij0ey3Y8s/view?usp=sharing</t>
  </si>
  <si>
    <t xml:space="preserve">Polígono cóncavo verde.</t>
  </si>
  <si>
    <t xml:space="preserve">M5_G_9c_8</t>
  </si>
  <si>
    <t xml:space="preserve">https://drive.google.com/file/d/1yrY1oPV4qUKz3-KO2tmlUzcm7wKMRqQs/view?usp=sharing</t>
  </si>
  <si>
    <t xml:space="preserve">Polígono cóncavo rosa.</t>
  </si>
  <si>
    <t xml:space="preserve">M5_G_9c_9</t>
  </si>
  <si>
    <t xml:space="preserve">https://drive.google.com/file/d/1HA27-Hn3SHJRaV2qwhkmC2BF4Zo_BNXt/view?usp=sharing</t>
  </si>
  <si>
    <t xml:space="preserve">M5_G_9c_10</t>
  </si>
  <si>
    <t xml:space="preserve">https://drive.google.com/file/d/1Xcl6H9mkmhflTr2C3dzR64IeXfpEefL1/view?usp=sharing</t>
  </si>
  <si>
    <t xml:space="preserve">M5-G-12a EVOCAR</t>
  </si>
  <si>
    <t xml:space="preserve">Tres circunceferencias con estos elementos dibujados:
https://drive.google.com/file/d/1OxPariQIKTUvE94QHK_zSnza8mNK8Ji4/view?usp=sharing
Circunferencia con:
Radio
Diámetro
Sector Circular</t>
  </si>
  <si>
    <t xml:space="preserve">M5_G_12a_1</t>
  </si>
  <si>
    <t xml:space="preserve">¿Podrías reducir el tamaño de la imagen en esta y en la 2 y 3? Ahora se ve la imagen enorme y no tenemos forma de reducir la imagen desde el json.</t>
  </si>
  <si>
    <t xml:space="preserve">https://drive.google.com/file/d/1XU1Ykco5Wbx_gh6E0BPA8pfLEfUe-LN2/view?usp=share_link</t>
  </si>
  <si>
    <t xml:space="preserve">Circunferencia con:
Centro
Cuerda
Arco</t>
  </si>
  <si>
    <t xml:space="preserve">M5_G_12a_2</t>
  </si>
  <si>
    <t xml:space="preserve">https://drive.google.com/file/d/1o6WvRlqnKHXJz1KXVBy8Odh72Se63mm8/view?usp=share_link</t>
  </si>
  <si>
    <t xml:space="preserve">Circunferencia con:
Centro
Sector circular
Tangente</t>
  </si>
  <si>
    <t xml:space="preserve">M5_G_12a_3</t>
  </si>
  <si>
    <t xml:space="preserve">https://drive.google.com/file/d/12YyXiAq6hpUF9j2-GJhBccrlgXvGtfXe/view?usp=share_link</t>
  </si>
  <si>
    <t xml:space="preserve">M5-G-12a IDENTIFICAR. Hint</t>
  </si>
  <si>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https://gyazo.com/53398ba9e7240e12580d084aedff508f </t>
  </si>
  <si>
    <t xml:space="preserve">M5_G_12a_4</t>
  </si>
  <si>
    <t xml:space="preserve">Tienes que crear un lienzo con bastante anchura, como el M5-G-9a evocar, sin márgenes superiores o inferiores y los nombres de cada parte de la circunferencia fuera ligado a una raya y en color negro. https://gyazo.com/37ec853688abd81e0203249b3e0c606e </t>
  </si>
  <si>
    <t xml:space="preserve">https://drive.google.com/file/d/1OwfMW_idSGul2sTnrU5ArySkB0n5T1Eo/view?usp=sharing</t>
  </si>
  <si>
    <t xml:space="preserve">Partes circunferencia</t>
  </si>
  <si>
    <t xml:space="preserve">M5-G-12a-I-1</t>
  </si>
  <si>
    <t xml:space="preserve">M5-G-12a-4</t>
  </si>
  <si>
    <t xml:space="preserve">Traducir: circular sector, tangent, center, radius, diameter, chord, arc</t>
  </si>
  <si>
    <t xml:space="preserve">M5_G_12a_4a</t>
  </si>
  <si>
    <t xml:space="preserve">https://drive.google.com/file/d/1ubR1-CzqaTIIYeUicLyMed1xBqU4K1M_/view?usp=share_link</t>
  </si>
  <si>
    <t xml:space="preserve">Prismas y pirámides</t>
  </si>
  <si>
    <t xml:space="preserve">M5-G-13a 
Actividad 1
EVOCAR</t>
  </si>
  <si>
    <t xml:space="preserve">(reutiliza de 6º lo que necesites)</t>
  </si>
  <si>
    <t xml:space="preserve">Pirámide de base triangular naranja.</t>
  </si>
  <si>
    <t xml:space="preserve">M5_G_13a_1</t>
  </si>
  <si>
    <t xml:space="preserve">No me mates, pero los torcidos mejor no, todos rectos.</t>
  </si>
  <si>
    <t xml:space="preserve">https://drive.google.com/file/d/1mzBuu8DABJa6W2jLImsWzW15YboeelUZ/view?usp=sharing</t>
  </si>
  <si>
    <t xml:space="preserve">Pirámide de base cuadrada morada.</t>
  </si>
  <si>
    <t xml:space="preserve">M5_G_13a_2</t>
  </si>
  <si>
    <t xml:space="preserve">https://drive.google.com/file/d/1mLXC5mbNZ9PWPFUHe72gA0Aov8Acnx1U/view?usp=sharing</t>
  </si>
  <si>
    <t xml:space="preserve">Pirámide de base pentagonal roja.</t>
  </si>
  <si>
    <t xml:space="preserve">M5_G_13a_3</t>
  </si>
  <si>
    <t xml:space="preserve">https://drive.google.com/file/d/1SR2tZBpB-CoZ2qldobN8qkQox7W4vfZo/view?usp=sharing</t>
  </si>
  <si>
    <t xml:space="preserve">Prisma de base triangular verde.</t>
  </si>
  <si>
    <t xml:space="preserve">M5_G_13a_4</t>
  </si>
  <si>
    <t xml:space="preserve">https://drive.google.com/file/d/1DLXPwwiqJna7Cf6pUpZdzoYgkXk40K6l/view?usp=sharing</t>
  </si>
  <si>
    <t xml:space="preserve">Prisma de base cuadrada amarillo.</t>
  </si>
  <si>
    <t xml:space="preserve">M5_G_13a_5</t>
  </si>
  <si>
    <t xml:space="preserve">https://drive.google.com/file/d/1QK4-OWMWtR_DC4s3V6Q5G_-TXr68isb9/view?usp=sharing</t>
  </si>
  <si>
    <t xml:space="preserve">Prisma de base pentagonal azul.</t>
  </si>
  <si>
    <t xml:space="preserve">M5_G_13a_6</t>
  </si>
  <si>
    <t xml:space="preserve">https://drive.google.com/file/d/1_l2mZgNnCDn8tbHaGeDoHCvqLdN338qC/view?usp=sharing</t>
  </si>
  <si>
    <t xml:space="preserve">Elementos del poliedro</t>
  </si>
  <si>
    <t xml:space="preserve">M5-G-13b
IDENTIFICAR</t>
  </si>
  <si>
    <t xml:space="preserve">se pueden reusar de
M5-G-13d
IDENTIFICAR</t>
  </si>
  <si>
    <t xml:space="preserve">Cubo
Resaltar en todos un único vértice, una única arista y una única cara (es para una actividad de label, así que que no estén los 3 muy cercas los unos de los otros.
</t>
  </si>
  <si>
    <t xml:space="preserve">M5_G_13b_1</t>
  </si>
  <si>
    <t xml:space="preserve">Dale más margen a la imagen del cubo porfa.</t>
  </si>
  <si>
    <t xml:space="preserve">https://drive.google.com/file/d/1-SY02UhkI8tiklwEDoq_TLLL025OZ1s2/view?usp=sharing</t>
  </si>
  <si>
    <t xml:space="preserve">Pirámide triangular</t>
  </si>
  <si>
    <t xml:space="preserve">M5_G_13b_2</t>
  </si>
  <si>
    <t xml:space="preserve">https://drive.google.com/file/d/1u8TsJkDGMxg5S1ptSzHsHCNAzPwNJjAj/view?usp=sharing</t>
  </si>
  <si>
    <t xml:space="preserve">Prisma pentagonal</t>
  </si>
  <si>
    <t xml:space="preserve">M5_G_13b_3</t>
  </si>
  <si>
    <t xml:space="preserve">https://drive.google.com/file/d/1hfMz5lndX-72m9qgeLCGfOSIfGNTt3Y5/view?usp=sharing</t>
  </si>
  <si>
    <t xml:space="preserve">M5-G-13b
EVOCAR</t>
  </si>
  <si>
    <t xml:space="preserve">M5-G-13c EVOCAR
(Colores distintos)</t>
  </si>
  <si>
    <t xml:space="preserve">Pirámide cuadrangular
</t>
  </si>
  <si>
    <t xml:space="preserve">M5_G_13b_4</t>
  </si>
  <si>
    <t xml:space="preserve">Reducir margen superior en las imágenes de la pirámide y el tetraedro.</t>
  </si>
  <si>
    <t xml:space="preserve">https://drive.google.com/file/d/1yOO6neEN4TUSsZoGn-TdjJtzkjmRLTM4/view?usp=sharing</t>
  </si>
  <si>
    <t xml:space="preserve">Prisma rectangular </t>
  </si>
  <si>
    <t xml:space="preserve">M5_G_13b_5</t>
  </si>
  <si>
    <t xml:space="preserve">https://drive.google.com/file/d/1H71iV9nBRJdKXhwqpmNuixQDfxhTaH5Q/view?usp=sharing</t>
  </si>
  <si>
    <t xml:space="preserve">Tetraedro (reusar de M5-G-13d IDENTIFICAR)</t>
  </si>
  <si>
    <t xml:space="preserve">M5_G_13b_6</t>
  </si>
  <si>
    <t xml:space="preserve">https://drive.google.com/file/d/10AMGL_5LnVdvkT6RMbn68leG5IZFqxoD/view?usp=sharing</t>
  </si>
  <si>
    <t xml:space="preserve">M5-G-13b
EVOCAR Tratamiento de error</t>
  </si>
  <si>
    <t xml:space="preserve">La base es la misma que en la anterior fila</t>
  </si>
  <si>
    <t xml:space="preserve">Pirámide cuadrangular</t>
  </si>
  <si>
    <t xml:space="preserve">M5_G_13b_7</t>
  </si>
  <si>
    <t xml:space="preserve">¿Metes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</si>
  <si>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 xml:space="preserve">https://drive.google.com/file/d/1Ekqxtp54Hy8CEbfvrcsw-Pn1rstMFlyT/view?usp=sharing</t>
  </si>
  <si>
    <t xml:space="preserve">M5-G-13b-7</t>
  </si>
  <si>
    <t xml:space="preserve">Pirámide cuadrangular: vertex, edge, face</t>
  </si>
  <si>
    <t xml:space="preserve">M5_G_13b_7a</t>
  </si>
  <si>
    <t xml:space="preserve">https://drive.google.com/file/d/1UgAo3kOavCYqlP2kZQhyTBZHikEW6vRN/view?usp=share_link</t>
  </si>
  <si>
    <t xml:space="preserve">Prisma rectangular</t>
  </si>
  <si>
    <t xml:space="preserve">M5_G_13b_8</t>
  </si>
  <si>
    <t xml:space="preserve">https://drive.google.com/file/d/1kfVhxGbKbR-OfJXwtdPBugMOMRZoHPLp/view?usp=sharing</t>
  </si>
  <si>
    <t xml:space="preserve">M5-G-13b-8</t>
  </si>
  <si>
    <t xml:space="preserve">Prisma rectangular: vertex, edge, face</t>
  </si>
  <si>
    <t xml:space="preserve">M5_G_13b_8a</t>
  </si>
  <si>
    <t xml:space="preserve">https://drive.google.com/file/d/1wuUDfDytAlHyV71-dUcANIaAmVYhUP1M/view?usp=share_link</t>
  </si>
  <si>
    <t xml:space="preserve">Tetraedro</t>
  </si>
  <si>
    <t xml:space="preserve">M5_G_13b_9</t>
  </si>
  <si>
    <t xml:space="preserve">https://drive.google.com/file/d/1tQZJCVUnu5VHzXmz4PU8Y70d86tzTzTv/view?usp=sharing</t>
  </si>
  <si>
    <t xml:space="preserve">M5-G-13b-9</t>
  </si>
  <si>
    <t xml:space="preserve">Tetraedro: vertex, edge, face</t>
  </si>
  <si>
    <t xml:space="preserve">M5_G_13b_9a</t>
  </si>
  <si>
    <t xml:space="preserve">https://drive.google.com/file/d/1RTZ6VUGakZZjN8pwjQl7VFmNlU3f_6nl/view?usp=share_link</t>
  </si>
  <si>
    <t xml:space="preserve">Desarrollo de poliedros</t>
  </si>
  <si>
    <t xml:space="preserve">M5-G-13c IDENTIFICAR</t>
  </si>
  <si>
    <t xml:space="preserve">Desarrollo plano de prisma triangular</t>
  </si>
  <si>
    <t xml:space="preserve">M5_G_13c_1</t>
  </si>
  <si>
    <t xml:space="preserve">https://drive.google.com/file/d/1CggUvgF9GMiSaG-ULMjmNft55qvKgBWE/view?usp=sharing</t>
  </si>
  <si>
    <t xml:space="preserve">Desarrollo plano de cubo</t>
  </si>
  <si>
    <t xml:space="preserve">M5_G_13c_2</t>
  </si>
  <si>
    <t xml:space="preserve">https://drive.google.com/file/d/1bC2HNmkhjkb7GOfksGRXF52ZKUfOnaoE/view?usp=sharing</t>
  </si>
  <si>
    <t xml:space="preserve">Desarrollo plano de pirámide triangular</t>
  </si>
  <si>
    <t xml:space="preserve">M5_G_13c_3</t>
  </si>
  <si>
    <t xml:space="preserve">https://drive.google.com/file/d/1hVx03agmGs_WWH4dEE2aj-CyuWeMG6TJ/view?usp=sharing</t>
  </si>
  <si>
    <t xml:space="preserve">Desarrollo plano de prisma rectángular</t>
  </si>
  <si>
    <t xml:space="preserve">M5_G_13c_4</t>
  </si>
  <si>
    <t xml:space="preserve">https://drive.google.com/file/d/1AWkcf2W2bBiazDhvdFogcUJpa2h_HJpY/view?usp=sharing</t>
  </si>
  <si>
    <t xml:space="preserve">Desarrollo plano de octaedro</t>
  </si>
  <si>
    <t xml:space="preserve">M5_G_13c_5</t>
  </si>
  <si>
    <t xml:space="preserve">https://drive.google.com/file/d/1jb14w0_Pp115TaVmYEpHjMT3R_ckihJj/view?usp=sharing</t>
  </si>
  <si>
    <t xml:space="preserve">M5-G-13c EVOCAR</t>
  </si>
  <si>
    <t xml:space="preserve">Reutilizar lo que se pueda de:
M5-G-13d IDENTIFICAR
M5-G-13a  Actividad 1 EVOCAR
(cambiar colores)</t>
  </si>
  <si>
    <t xml:space="preserve">prisma hexagonal</t>
  </si>
  <si>
    <t xml:space="preserve">M5_G_13c_6</t>
  </si>
  <si>
    <t xml:space="preserve">Hay que rehacer el prisma rectangular. Tiene que ser un prima en el que las bases son rectángulos, no solo las caras.</t>
  </si>
  <si>
    <t xml:space="preserve">https://drive.google.com/file/d/1x2XjJRtc8n5ZfMuoCysZoEiZ7ri-F8zw/view?usp=sharing</t>
  </si>
  <si>
    <t xml:space="preserve">desarrollo prisma rectangular</t>
  </si>
  <si>
    <t xml:space="preserve">M5_G_13c_7</t>
  </si>
  <si>
    <t xml:space="preserve">https://drive.google.com/file/d/1nGVEWo_IGhbH_IkAzqyJPDgQMpAvwcBl/view?usp=sharing</t>
  </si>
  <si>
    <t xml:space="preserve">desarrollo pirámide cuadrangular</t>
  </si>
  <si>
    <t xml:space="preserve">M5_G_13c_8</t>
  </si>
  <si>
    <t xml:space="preserve">https://drive.google.com/file/d/1Ibe1-ukqvC4CHBv-v4G1cBFsvhcSCjm0/view?usp=sharing</t>
  </si>
  <si>
    <t xml:space="preserve">desarrollo pirámide triangular</t>
  </si>
  <si>
    <t xml:space="preserve">M5_G_13c_9</t>
  </si>
  <si>
    <t xml:space="preserve">https://drive.google.com/file/d/1edhHI-upEpeyMpD9LZhf7bvGKjXw9r24/view?usp=sharing</t>
  </si>
  <si>
    <t xml:space="preserve">desarrollo icosaedro</t>
  </si>
  <si>
    <t xml:space="preserve">M5_G_13c_10</t>
  </si>
  <si>
    <t xml:space="preserve">https://drive.google.com/file/d/1GwjTWDRaBhLchPSTAB3SiKSDp1YPBjY4/view?usp=sharing</t>
  </si>
  <si>
    <t xml:space="preserve">desarrollo dodecaedro</t>
  </si>
  <si>
    <t xml:space="preserve">M5_G_13c_11</t>
  </si>
  <si>
    <t xml:space="preserve">https://drive.google.com/file/d/1UHrPPR0f6hrLwXvjYWMoaNVKC69GJEgS/view?usp=sharing</t>
  </si>
  <si>
    <t xml:space="preserve">Poliedros regulares</t>
  </si>
  <si>
    <t xml:space="preserve">M5-G-13d
IDENTIFICAR</t>
  </si>
  <si>
    <t xml:space="preserve">Dibujar con colores distintos:
Icosaedro</t>
  </si>
  <si>
    <t xml:space="preserve">M5_G_13d_1</t>
  </si>
  <si>
    <t xml:space="preserve">En el tetraedro, ¿la base es un triángulo equilátero? Me parece que tiene una forma rara.</t>
  </si>
  <si>
    <t xml:space="preserve">https://drive.google.com/file/d/1XfWusissJ485MP6pb2lLN7GPYTX1HXFh/view?usp=sharing</t>
  </si>
  <si>
    <t xml:space="preserve">M5_G_13d_2</t>
  </si>
  <si>
    <t xml:space="preserve">https://drive.google.com/file/d/1ZlO_sTY1Q8pHSaWBgOkL0nAl8s8vqOX5/view?usp=sharing</t>
  </si>
  <si>
    <t xml:space="preserve">Octaedro</t>
  </si>
  <si>
    <t xml:space="preserve">M5_G_13d_3</t>
  </si>
  <si>
    <t xml:space="preserve">https://drive.google.com/file/d/1giYqD_ulsTB0I1HQF4D7evGDuE8Yqwu4/view?usp=sharing</t>
  </si>
  <si>
    <t xml:space="preserve">Hexaedro</t>
  </si>
  <si>
    <t xml:space="preserve">M5_G_13d_4</t>
  </si>
  <si>
    <t xml:space="preserve">https://drive.google.com/file/d/1HYo4tU37u0zzRmVnk9r7Or3dTFeQ793S/view?usp=sharing</t>
  </si>
  <si>
    <t xml:space="preserve">Dodecaedro</t>
  </si>
  <si>
    <t xml:space="preserve">M5_G_13d_5</t>
  </si>
  <si>
    <t xml:space="preserve">https://drive.google.com/file/d/1gT82BECaqY2bxSpEtKyKLoLR88r9kngo/view?usp=sharing</t>
  </si>
  <si>
    <t xml:space="preserve">Cuerpos redondos</t>
  </si>
  <si>
    <t xml:space="preserve">M5-G-14a EVOCAR</t>
  </si>
  <si>
    <t xml:space="preserve">cono tráfico
Reutilizar de: https://drive.google.com/drive/folders/1_80svbGuQhY035cGgZRom3Lc3XPIcsk-</t>
  </si>
  <si>
    <t xml:space="preserve">M5_G_14a_1</t>
  </si>
  <si>
    <t xml:space="preserve">https://drive.google.com/file/d/1NtmOyiua_Y3AweDHBRsFDEoxzUacUnRg/view?usp=sharing</t>
  </si>
  <si>
    <t xml:space="preserve">tipi (reutilizar del de 6º)</t>
  </si>
  <si>
    <t xml:space="preserve">M5_G_14a_2</t>
  </si>
  <si>
    <t xml:space="preserve">https://drive.google.com/file/d/1n62D3Hm3fvHetP8DbRWgunUlfvvhtAHP/view?usp=sharing</t>
  </si>
  <si>
    <t xml:space="preserve">pelota de tenis</t>
  </si>
  <si>
    <t xml:space="preserve">M5_G_14a_3</t>
  </si>
  <si>
    <t xml:space="preserve">https://drive.google.com/file/d/1F6Re_XK0gTIqpih5-eybwEhhDhUCWM3o/view?usp=sharing</t>
  </si>
  <si>
    <t xml:space="preserve">canica</t>
  </si>
  <si>
    <t xml:space="preserve">M5_G_14a_4</t>
  </si>
  <si>
    <t xml:space="preserve">https://drive.google.com/file/d/1K_xaf2kFNzQjLE23cTgwRd5ehbwHSwc_/view?usp=sharing</t>
  </si>
  <si>
    <t xml:space="preserve">lata de sopa</t>
  </si>
  <si>
    <t xml:space="preserve">M5_G_14a_5</t>
  </si>
  <si>
    <t xml:space="preserve">https://drive.google.com/file/d/1rTY7dtsnb7CvVRd_j6aoo7fqF78f2KZK/view?usp=sharing</t>
  </si>
  <si>
    <t xml:space="preserve">tarta</t>
  </si>
  <si>
    <t xml:space="preserve">M5_G_14a_6</t>
  </si>
  <si>
    <t xml:space="preserve">https://drive.google.com/file/d/1Cfq9xFL3tLlBPMUXoGrF-G-moMbadHd5/view?usp=sharing</t>
  </si>
  <si>
    <t xml:space="preserve">Elementos básicos</t>
  </si>
  <si>
    <t xml:space="preserve">M5-G-14b EVOCAR</t>
  </si>
  <si>
    <t xml:space="preserve">Cono con flechas que señalan:
-cúspide
-superficie curva
-base
https://gyazo.com/d5f3e1b821bc487fa7951709fc7a2771 </t>
  </si>
  <si>
    <t xml:space="preserve">M5_G_14b_1</t>
  </si>
  <si>
    <t xml:space="preserve">Dar bastante margen a los lados. https://gyazo.com/096c1b149d10af2057f834a7272a30d2 
---------------
El cilindro solo tenía que tener una línea a una de las bases, no a las 2 ;)</t>
  </si>
  <si>
    <t xml:space="preserve">https://drive.google.com/file/d/1rAUBQ0AJqab8pZbWGktnlvrwQRHjD4KA/view?usp=sharing</t>
  </si>
  <si>
    <t xml:space="preserve">Cilindro con flechas que señala: 
-superficie curva 
-base</t>
  </si>
  <si>
    <t xml:space="preserve">M5_G_14b_2</t>
  </si>
  <si>
    <t xml:space="preserve">https://drive.google.com/file/d/12mmyGwtWdhU2KqWU0qMQUVTGkw8F3YXI/view?usp=sharing</t>
  </si>
  <si>
    <t xml:space="preserve">Desarrollo cilindro</t>
  </si>
  <si>
    <t xml:space="preserve">M5-G-14c
Identificar</t>
  </si>
  <si>
    <t xml:space="preserve">Desarrollo cilindro azul</t>
  </si>
  <si>
    <t xml:space="preserve">M5_G_14c_1</t>
  </si>
  <si>
    <t xml:space="preserve">https://drive.google.com/file/d/1tW4Ar3_YhjGzYPlTh_6_3yCUOvEvI8YK/view?usp=sharing</t>
  </si>
  <si>
    <t xml:space="preserve">Desarrollo cono</t>
  </si>
  <si>
    <t xml:space="preserve">Desarrollo cono azul</t>
  </si>
  <si>
    <t xml:space="preserve">M5_G_14c_2</t>
  </si>
  <si>
    <t xml:space="preserve">https://drive.google.com/file/d/1-ZjwJVfRLLJjSGIcHxGUd3oOVupRh5OG/view?usp=sharing</t>
  </si>
  <si>
    <t xml:space="preserve">Desarrollo cilindro amarillo</t>
  </si>
  <si>
    <t xml:space="preserve">M5_G_14c_3</t>
  </si>
  <si>
    <t xml:space="preserve">https://drive.google.com/file/d/1QbK47vIO95mVfuF7LZFLyDAK58luJwso/view?usp=sharing</t>
  </si>
  <si>
    <t xml:space="preserve">Desarrollo cono rojo</t>
  </si>
  <si>
    <t xml:space="preserve">M5_G_14c_4</t>
  </si>
  <si>
    <t xml:space="preserve">https://drive.google.com/file/d/1Rw7RSkle_kL3hm2ixnMjj6NeIrHOtaQw/view?usp=sharing</t>
  </si>
  <si>
    <t xml:space="preserve">Hortensia</t>
  </si>
  <si>
    <t xml:space="preserve">M5-MyM-1b
Actividad 4 APLICAR</t>
  </si>
  <si>
    <t xml:space="preserve">Altura del arbusto</t>
  </si>
  <si>
    <t xml:space="preserve">Dibujar una hortensia y añadir a la derecha una línea con flechas que refiera a la altura del arbusto para poner después la medida.
https://drive.google.com/file/d/1NOC9BtYaFqQxcV6Z_0t0bUp3hCXPKJfQ/view?usp=sharing</t>
  </si>
  <si>
    <t xml:space="preserve">M5_MyM_1b_1</t>
  </si>
  <si>
    <t xml:space="preserve">Alberto: si es posible, confirmarme con una captura que se ve bien en los ejercicios, por si hay que hacer ajustes de color. Gracias!!
Pablo: Lo veo guay, pero ponle las líneas de puntos y las flechas para poner la altura. (me gusta cómo has hecho la sombra)</t>
  </si>
  <si>
    <t xml:space="preserve">https://drive.google.com/drive/folders/1hQllQ-u7JMJtkKJ64iOR9uaDoDmXkH0s?usp=sharing</t>
  </si>
  <si>
    <t xml:space="preserve">Relojes</t>
  </si>
  <si>
    <t xml:space="preserve">M5-MyM-5a
Actividad 1 y 2
IDENTIFICAR</t>
  </si>
  <si>
    <t xml:space="preserve">Reloj analógico: 10:25</t>
  </si>
  <si>
    <t xml:space="preserve">M5_MyM_5a_1</t>
  </si>
  <si>
    <t xml:space="preserve">En todas estas imágenes de relojes necesitamos que sean más pequeñas, pero de 300 de ancho.</t>
  </si>
  <si>
    <t xml:space="preserve">https://drive.google.com/file/d/1-kStvFLZZQtINuc_kAXeAK0w6zuGRSfk/view?usp=sharing</t>
  </si>
  <si>
    <t xml:space="preserve">Reloj analógico: 9:45</t>
  </si>
  <si>
    <t xml:space="preserve">M5_MyM_5a_2</t>
  </si>
  <si>
    <t xml:space="preserve">https://drive.google.com/file/d/16AJtc9mD5KQ8z90Cv4asy1loDb8zd-Tz/view?usp=sharing</t>
  </si>
  <si>
    <t xml:space="preserve">Reloj analógico: 12:37</t>
  </si>
  <si>
    <t xml:space="preserve">M5_MyM_5a_3</t>
  </si>
  <si>
    <t xml:space="preserve">https://drive.google.com/file/d/1mmMbjswa84jOJpFYMJE18kjIFMndN7vT/view?usp=sharing</t>
  </si>
  <si>
    <t xml:space="preserve">Reloj analógico: 8:20</t>
  </si>
  <si>
    <t xml:space="preserve">M5_MyM_5a_4</t>
  </si>
  <si>
    <t xml:space="preserve">https://drive.google.com/file/d/1KSdgHYpmshLMxBgPYpRt8v1NrYqRAM3H/view?usp=sharing</t>
  </si>
  <si>
    <t xml:space="preserve">Reloj analógico: 3:59</t>
  </si>
  <si>
    <t xml:space="preserve">M5_MyM_5a_5</t>
  </si>
  <si>
    <t xml:space="preserve">https://drive.google.com/file/d/1E1fLp-ncQYtTwrlJOc7qObIgSDVRMGp4/view?usp=sharing</t>
  </si>
  <si>
    <t xml:space="preserve">Reloj analógico: 1:12</t>
  </si>
  <si>
    <t xml:space="preserve">M5_MyM_5a_6</t>
  </si>
  <si>
    <t xml:space="preserve">https://drive.google.com/file/d/1Lxtt00X4n576lPrRt-MxBM8cdxJJjqWq/view?usp=sharing</t>
  </si>
  <si>
    <t xml:space="preserve">Reloj analógico: 4:30</t>
  </si>
  <si>
    <t xml:space="preserve">M5_MyM_5a_7</t>
  </si>
  <si>
    <t xml:space="preserve">https://drive.google.com/file/d/1fQu_QP41GK2UntxE02HfN2SM25i-57z9/view?usp=sharing</t>
  </si>
  <si>
    <t xml:space="preserve">Reloj analógico: 10:05</t>
  </si>
  <si>
    <t xml:space="preserve">M5_MyM_5a_8</t>
  </si>
  <si>
    <t xml:space="preserve">https://drive.google.com/file/d/14Kox7bHYMKE2qUNAhq7PYk4MBJjTw1Ge/view?usp=sharing</t>
  </si>
  <si>
    <t xml:space="preserve">Reloj analógico: 8:50</t>
  </si>
  <si>
    <t xml:space="preserve">M5_MyM_5a_9</t>
  </si>
  <si>
    <t xml:space="preserve">https://drive.google.com/file/d/1BEvvnprPolyksB5ne6jhFwETlosUoKJw/view?usp=sharing</t>
  </si>
  <si>
    <t xml:space="preserve">Reloj digital: 10:25</t>
  </si>
  <si>
    <t xml:space="preserve">M5_MyM_5a_10</t>
  </si>
  <si>
    <t xml:space="preserve">https://drive.google.com/file/d/1ssbFvvX5_wXzmWNmjDyPThuHJLxUI5dR/view?usp=sharing</t>
  </si>
  <si>
    <t xml:space="preserve">Reloj digital: 9:45</t>
  </si>
  <si>
    <t xml:space="preserve">M5_MyM_5a_11</t>
  </si>
  <si>
    <t xml:space="preserve">https://drive.google.com/file/d/1VkMSjy5NhcK3pDXf_Uls-qNJ0Vof2d21/view?usp=sharing</t>
  </si>
  <si>
    <t xml:space="preserve">Reloj digital: 12:37</t>
  </si>
  <si>
    <t xml:space="preserve">M5_MyM_5a_12</t>
  </si>
  <si>
    <t xml:space="preserve">https://drive.google.com/file/d/1vFzyWtbwtua_i614XmVN2ebYWCg2X_VL/view?usp=sharing</t>
  </si>
  <si>
    <t xml:space="preserve">Reloj digital: 8:20</t>
  </si>
  <si>
    <t xml:space="preserve">M5_MyM_5a_13</t>
  </si>
  <si>
    <t xml:space="preserve">https://drive.google.com/file/d/1FepPklkED1fs1I_SvbjpOBUvSnnxZYTQ/view?usp=sharing</t>
  </si>
  <si>
    <t xml:space="preserve">Reloj digital: 3:59</t>
  </si>
  <si>
    <t xml:space="preserve">M5_MyM_5a_14</t>
  </si>
  <si>
    <t xml:space="preserve">https://drive.google.com/file/d/1gWdX4_NsbsDv_53vVxZ1KxvreEMKnSEe/view?usp=sharing</t>
  </si>
  <si>
    <t xml:space="preserve">Reloj digital: 1:12</t>
  </si>
  <si>
    <t xml:space="preserve">M5_MyM_5a_15</t>
  </si>
  <si>
    <t xml:space="preserve">https://drive.google.com/file/d/1igJSnnlYb2JdeqjVZrSZQu14uzhzhAcz/view?usp=sharing</t>
  </si>
  <si>
    <t xml:space="preserve">Reloj digital: 4:30</t>
  </si>
  <si>
    <t xml:space="preserve">M5_MyM_5a_16</t>
  </si>
  <si>
    <t xml:space="preserve">https://drive.google.com/file/d/1LbWEihGkmMuJEmZlK1ABsTAq-TIP2tSR/view?usp=sharing</t>
  </si>
  <si>
    <t xml:space="preserve">Reloj digital: 10:05</t>
  </si>
  <si>
    <t xml:space="preserve">M5_MyM_5a_17</t>
  </si>
  <si>
    <t xml:space="preserve">https://drive.google.com/file/d/1Jg1ZbtWSoPyPhlXCMhygcJI5-8gNacY7/view?usp=sharing</t>
  </si>
  <si>
    <t xml:space="preserve">Reloj digital: 8:50</t>
  </si>
  <si>
    <t xml:space="preserve">M5_MyM_5a_18</t>
  </si>
  <si>
    <t xml:space="preserve">https://drive.google.com/file/d/1wbmNHUcCkNKJjX0MBhPJHKEWAb5WQCFm/view?usp=sharing</t>
  </si>
  <si>
    <t xml:space="preserve">M5-MyM-5a
Actividad 1 y 2
EVOCAR</t>
  </si>
  <si>
    <t xml:space="preserve">Reloj analógico: 6:20</t>
  </si>
  <si>
    <t xml:space="preserve">M5_MyM_5a_19</t>
  </si>
  <si>
    <t xml:space="preserve">https://drive.google.com/file/d/1Q71TTsNjC49aShBPCO6ea4u9tGHvsRIx/view?usp=sharing</t>
  </si>
  <si>
    <t xml:space="preserve">Reloj analógico: 9:15</t>
  </si>
  <si>
    <t xml:space="preserve">M5_MyM_5a_20</t>
  </si>
  <si>
    <t xml:space="preserve">https://drive.google.com/file/d/1N4uB0CO6Pm97y1B04lAEu49wlP-wDFpO/view?usp=sharing</t>
  </si>
  <si>
    <t xml:space="preserve">Reloj analógico: 8:55</t>
  </si>
  <si>
    <t xml:space="preserve">M5_MyM_5a_21</t>
  </si>
  <si>
    <t xml:space="preserve">https://drive.google.com/file/d/1d-FHxDi7FJv0dhkfXOt0qA0bwiJGKdL0/view?usp=sharing</t>
  </si>
  <si>
    <t xml:space="preserve">Reloj analógico: 2:30</t>
  </si>
  <si>
    <t xml:space="preserve">M5_MyM_5a_22</t>
  </si>
  <si>
    <t xml:space="preserve">https://drive.google.com/file/d/1Vfpg3vsRnG0l7VLYCq3dILz5-ESV0ipq/view?usp=sharing</t>
  </si>
  <si>
    <t xml:space="preserve">Reloj analógico: 5:10</t>
  </si>
  <si>
    <t xml:space="preserve">M5_MyM_5a_23</t>
  </si>
  <si>
    <t xml:space="preserve">https://drive.google.com/file/d/1jca3S40rcT1kMiCIzmDNOP2Zwp4LiBfs/view?usp=sharing</t>
  </si>
  <si>
    <t xml:space="preserve">Reloj analógico: 11:45</t>
  </si>
  <si>
    <t xml:space="preserve">M5_MyM_5a_24</t>
  </si>
  <si>
    <t xml:space="preserve">https://drive.google.com/file/d/1YHd1fzUMBHtVSZx-xJVI6aa38WluQgAq/view?usp=sharing</t>
  </si>
  <si>
    <t xml:space="preserve">Reloj digital: 1:20</t>
  </si>
  <si>
    <t xml:space="preserve">M5_MyM_5a_25</t>
  </si>
  <si>
    <t xml:space="preserve">https://drive.google.com/file/d/1HTO7cydMtSlTVXX3V8knv96k2Mp1O7OH/view?usp=sharing</t>
  </si>
  <si>
    <t xml:space="preserve">Reloj digital: 3:40</t>
  </si>
  <si>
    <t xml:space="preserve">M5_MyM_5a_26</t>
  </si>
  <si>
    <t xml:space="preserve">https://drive.google.com/file/d/1p4N0AdXhsmETceDtQPMYYcLCutfkjZ0v/view?usp=sharing</t>
  </si>
  <si>
    <t xml:space="preserve">Reloj digital: 10:20</t>
  </si>
  <si>
    <t xml:space="preserve">M5_MyM_5a_27</t>
  </si>
  <si>
    <t xml:space="preserve">https://drive.google.com/file/d/1KzRWaJ-NsZZZpbvOvhehqyf_NgZMg1wM/view?usp=sharing</t>
  </si>
  <si>
    <t xml:space="preserve">Estimación de ángulos</t>
  </si>
  <si>
    <t xml:space="preserve">M5-MyM-10e
IDENTIFICAR</t>
  </si>
  <si>
    <t xml:space="preserve">Ángulo de 120°
(ejemplo de los 5 primeros ángulos)
https://gyazo.com/25d652d16d1b095ee6a4f89075134b34 </t>
  </si>
  <si>
    <t xml:space="preserve">M5_MyM_10e_1</t>
  </si>
  <si>
    <t xml:space="preserve">El lado inferior de los ángulos a la misma altura en todas las imágenes, que no se haya uno más elevado que el resto.
--&gt; Los lados de todos los ángulos tienen que ser igual de largos en todas las imágenes.</t>
  </si>
  <si>
    <t xml:space="preserve">https://drive.google.com/file/d/1E8oDn8oDlYFE3XGOoxoJRvAUnkX5gPG_/view?usp=sharing</t>
  </si>
  <si>
    <t xml:space="preserve">Ángulo de 60°</t>
  </si>
  <si>
    <t xml:space="preserve">M5_MyM_10e_2</t>
  </si>
  <si>
    <t xml:space="preserve">https://drive.google.com/file/d/1TXbmC1wmQvl45V0WVYMv-ZyQfJ_S0tZa/view?usp=sharing</t>
  </si>
  <si>
    <t xml:space="preserve">Ángulo de 30°</t>
  </si>
  <si>
    <t xml:space="preserve">M5_MyM_10e_3</t>
  </si>
  <si>
    <t xml:space="preserve">https://drive.google.com/file/d/1VKed8yW0qRR7ERh_vVIFzNf_w4j_AjRk/view?usp=sharing</t>
  </si>
  <si>
    <t xml:space="preserve">Ángulo de 90°</t>
  </si>
  <si>
    <t xml:space="preserve">M5_MyM_10e_4</t>
  </si>
  <si>
    <t xml:space="preserve">https://drive.google.com/file/d/1BSqUqNtLKGzg7dYRQAeje8s8ITumsRVN/view?usp=sharing</t>
  </si>
  <si>
    <t xml:space="preserve">Ángulo 150°</t>
  </si>
  <si>
    <t xml:space="preserve">M5_MyM_10e_5</t>
  </si>
  <si>
    <t xml:space="preserve">https://drive.google.com/file/d/1uJ9TAtC07O6uwRJpK93-ddE_eg1l1e3z/view?usp=sharing</t>
  </si>
  <si>
    <t xml:space="preserve">Ángulo de 25°</t>
  </si>
  <si>
    <t xml:space="preserve">M5_MyM_10e_6</t>
  </si>
  <si>
    <t xml:space="preserve">https://drive.google.com/file/d/1AaMMPpgw0HQRxmjK3zed2VbvsSJdFqeB/view?usp=sharing</t>
  </si>
  <si>
    <t xml:space="preserve">M5-MyM-10e
EVOCAR</t>
  </si>
  <si>
    <t xml:space="preserve">Ángulo de 45°</t>
  </si>
  <si>
    <t xml:space="preserve">M5_MyM_10e_7</t>
  </si>
  <si>
    <t xml:space="preserve">https://drive.google.com/file/d/1GRvcX55ypPnmG3kng81zvmwoXiNivycG/view?usp=sharing</t>
  </si>
  <si>
    <t xml:space="preserve">Ángulo de 130°</t>
  </si>
  <si>
    <t xml:space="preserve">M5_MyM_10e_8</t>
  </si>
  <si>
    <t xml:space="preserve">https://drive.google.com/file/d/1K31wgyUnQhR04C7EvWTJs2u47BAHo7GP/view?usp=sharing</t>
  </si>
  <si>
    <t xml:space="preserve">Ángulo de 80°</t>
  </si>
  <si>
    <t xml:space="preserve">M5_MyM_10e_9</t>
  </si>
  <si>
    <t xml:space="preserve">https://drive.google.com/file/d/19kkegMMaAPARpnXvKVh_Ols3_aStmH7I/view?usp=sharing</t>
  </si>
  <si>
    <t xml:space="preserve">Pictogramas</t>
  </si>
  <si>
    <t xml:space="preserve">M5-EyP-6a
M5-EyP-6b</t>
  </si>
  <si>
    <t xml:space="preserve">Pluma de bádminton</t>
  </si>
  <si>
    <t xml:space="preserve">M5_EyP_6a_1</t>
  </si>
  <si>
    <t xml:space="preserve">https://drive.google.com/file/d/1jXrwwK0RvoVzu4l6_o7UJ0BzVEyyoX2v/view?usp=sharing</t>
  </si>
  <si>
    <t xml:space="preserve">Coche</t>
  </si>
  <si>
    <t xml:space="preserve">M5_EyP_6a_2</t>
  </si>
  <si>
    <t xml:space="preserve">https://drive.google.com/file/d/1YVzvNc22b3AWI940lfbCgzjb6KQZVE9A/view?usp=sharing</t>
  </si>
  <si>
    <t xml:space="preserve">Botella de agua</t>
  </si>
  <si>
    <t xml:space="preserve">M5_EyP_6a_3</t>
  </si>
  <si>
    <t xml:space="preserve">https://drive.google.com/file/d/1ruErykmjxhBQgpr7u5XCaUrzcHC0a9_z/view?usp=sharing</t>
  </si>
  <si>
    <t xml:space="preserve">Manzana</t>
  </si>
  <si>
    <t xml:space="preserve">M5_EyP_6a_4</t>
  </si>
  <si>
    <t xml:space="preserve">https://drive.google.com/file/d/15LUPwXQ_IGjWmYmm-fjvJH1uKXIokEl3/view?usp=sharing</t>
  </si>
  <si>
    <t xml:space="preserve">Bicicleta</t>
  </si>
  <si>
    <t xml:space="preserve">M5_EyP_6a_5</t>
  </si>
  <si>
    <t xml:space="preserve">https://drive.google.com/file/d/123iaLwU8uoTivJj9WBeT4jp7vzcs_MTY/view?usp=sharing</t>
  </si>
  <si>
    <t xml:space="preserve">Corcheas</t>
  </si>
  <si>
    <t xml:space="preserve">M5_EyP_6a_6</t>
  </si>
  <si>
    <t xml:space="preserve">https://drive.google.com/file/d/1gIIYgXRrtuvoXv79vnX29xHx-QLEgUYZ/view?usp=sharing</t>
  </si>
  <si>
    <t xml:space="preserve">M5_EyP_6a_7</t>
  </si>
  <si>
    <t xml:space="preserve">https://drive.google.com/file/d/1WN8b3dlzpoye56m-eTo3FG7im1Mwm8rJ/view?usp=sharing</t>
  </si>
  <si>
    <t xml:space="preserve">Libro</t>
  </si>
  <si>
    <t xml:space="preserve">M5_EyP_6a_8</t>
  </si>
  <si>
    <t xml:space="preserve">https://drive.google.com/file/d/1UXKYPRaLXK2PX6k2fwL7Z_LG-9zxTGxH/view?usp=sharing</t>
  </si>
  <si>
    <t xml:space="preserve">Perro</t>
  </si>
  <si>
    <t xml:space="preserve">M5_EyP_6a_9</t>
  </si>
  <si>
    <t xml:space="preserve">https://drive.google.com/file/d/197T7-WPed9FbKK11qfbCkMgHYtvFmFpK/view?usp=sharing</t>
  </si>
  <si>
    <t xml:space="preserve">Gato</t>
  </si>
  <si>
    <t xml:space="preserve">M5_EyP_6a_10</t>
  </si>
  <si>
    <t xml:space="preserve">https://drive.google.com/file/d/1_oIW4vCww0IKhGMVTNh8LISkzsLxEDyE/view?usp=sharing</t>
  </si>
  <si>
    <t xml:space="preserve">Pelota de baloncesto
</t>
  </si>
  <si>
    <t xml:space="preserve">M5_EyP_6a_11</t>
  </si>
  <si>
    <t xml:space="preserve">https://drive.google.com/file/d/1lBEbHGO9uhyQB-iRaM65gicws1UKNihe/view?usp=sharing</t>
  </si>
  <si>
    <t xml:space="preserve">Globo</t>
  </si>
  <si>
    <t xml:space="preserve">M5_EyP_6a_12</t>
  </si>
  <si>
    <t xml:space="preserve">https://drive.google.com/file/d/1_VZm2UW8wT8bf6Q8Zo42t8O5lktR_4G5/view?usp=sharing</t>
  </si>
  <si>
    <t xml:space="preserve">Conversión de unidades, centenas, decenas...</t>
  </si>
  <si>
    <t xml:space="preserve">M5-NyO-1c IDENTIFICAR</t>
  </si>
  <si>
    <t xml:space="preserve">Como las de conversión de unidades (mismos símbolos, colores...) pero estos datos: https://drive.google.com/file/d/145qk7JNUHxCvSX5g1lN7YMzFIZK1DFLW/view?usp=sharing</t>
  </si>
  <si>
    <t xml:space="preserve">M5_NyO_1c_1</t>
  </si>
  <si>
    <t xml:space="preserve">Primero aparecen las DMM y después las UMM</t>
  </si>
  <si>
    <t xml:space="preserve">https://drive.google.com/file/d/1oVx0Zr-BKLMg5K_yAek_z1PuoXBYScwG/view?usp=sharing</t>
  </si>
  <si>
    <t xml:space="preserve">M5-NyO-1c-1</t>
  </si>
  <si>
    <t xml:space="preserve">En estas pelotas tiene que entrar la forma extendida del nombre. No vamos con siglas. https://gyazo.com/9f71872e7681d2bbadd10966cef86a2e  </t>
  </si>
  <si>
    <t xml:space="preserve">M5_NyO_1c_1a</t>
  </si>
  <si>
    <t xml:space="preserve">https://drive.google.com/file/d/1CiYwJpe2JEFf18pr4kM9nBK0bBU48Lnh/view?usp=share_link</t>
  </si>
  <si>
    <t xml:space="preserve">Recta numérica vacía</t>
  </si>
  <si>
    <t xml:space="preserve">M5-NyO-2b
IDENTIFICAR</t>
  </si>
  <si>
    <t xml:space="preserve">Como esta imagen, pero sin números. Solamente la línea negra y las divisiones negras, todo lo demás fuera. Deja solo 8 de las divisiones horizontales. https://drive.google.com/file/d/1vHM6FXrwg_olPHgqPQ69FvDcDuxmFv4m/view?usp=sharing</t>
  </si>
  <si>
    <t xml:space="preserve">M5_NyO_2b_1</t>
  </si>
  <si>
    <t xml:space="preserve">Quita porfa un poco del margen inferior, ahora queda mucho blanco en la actividad.</t>
  </si>
  <si>
    <t xml:space="preserve">https://drive.google.com/file/d/147nbOsX7NwBGeyyQVIljqaX-x1OX1cPH/view?usp=sharing</t>
  </si>
  <si>
    <t xml:space="preserve">Recta numérica</t>
  </si>
  <si>
    <t xml:space="preserve">M5-NyO-2b
Las 3 de
EVOCAR</t>
  </si>
  <si>
    <t xml:space="preserve">Recta con 5 cortes azul.</t>
  </si>
  <si>
    <t xml:space="preserve">M5_NyO_2b_2</t>
  </si>
  <si>
    <t xml:space="preserve">https://drive.google.com/file/d/1x1AZmYbVQfjUuSOGmvCTxc_4WYDmTRU-/view?usp=sharing</t>
  </si>
  <si>
    <t xml:space="preserve">Recta con 5 cortes roja.</t>
  </si>
  <si>
    <t xml:space="preserve">M5_NyO_2b_3</t>
  </si>
  <si>
    <t xml:space="preserve">https://drive.google.com/file/d/1bAPN7gPmq3mSPG7AOH7QvMqnaxDNEzr_/view?usp=sharing</t>
  </si>
  <si>
    <t xml:space="preserve">Recta con 4 cortes verde.</t>
  </si>
  <si>
    <t xml:space="preserve">M5_NyO_2b_4</t>
  </si>
  <si>
    <t xml:space="preserve">https://drive.google.com/file/d/17P4sOUAu6jdv7EHuERy2XZD1jQVFZK7l/view?usp=sharing</t>
  </si>
  <si>
    <t xml:space="preserve">M5-NyO-19c
Actividad 1 
IDENTIFICAR</t>
  </si>
  <si>
    <t xml:space="preserve">Un rectángulo horizontal dividido en 5 partes y tiene coloreadas 2 de sus partes (consecutivas, del mismo color, empezando desde la izquierda).
Dejo pantallazo del libro: https://gyazo.com/62ad30bf149c42a53ba286b2e020e9d6 </t>
  </si>
  <si>
    <t xml:space="preserve">M5_NyO_19c_1</t>
  </si>
  <si>
    <t xml:space="preserve">https://drive.google.com/file/d/1dgExzTEYZodMdQWiQcy05VTFL0cHLGLk/view?usp=sharing</t>
  </si>
  <si>
    <t xml:space="preserve">Un círculo dividido en 5 partes y tiene coloreadas 2 de sus partes (consecutivas, del mismo color, empezando desde la izquierda).</t>
  </si>
  <si>
    <t xml:space="preserve">M5_NyO_19c_2</t>
  </si>
  <si>
    <t xml:space="preserve">https://drive.google.com/file/d/1Pol7WM1wU67ThdONjsm6ro2WqxaAO29v/view?usp=sharing</t>
  </si>
  <si>
    <t xml:space="preserve">M5-NyO-19c
Actividad 2 
IDENTIFICAR</t>
  </si>
  <si>
    <t xml:space="preserve">Un rectángulo horizontal dividido en 6 partes y tiene coloreadas 2 de sus partes (consecutivas, del mismo color, empezando desde la izquierda).
Dejo pantallazo del libro: https://gyazo.com/62ad30bf149c42a53ba286b2e020e9d6 </t>
  </si>
  <si>
    <t xml:space="preserve">M5_NyO_19c_3</t>
  </si>
  <si>
    <t xml:space="preserve">https://drive.google.com/file/d/1HS5cw4GDcuk1q2NiNk73EJjlM9vCygEa/view?usp=sharing</t>
  </si>
  <si>
    <t xml:space="preserve">Un círculo dividido en 6 partes y tiene coloreadas 2 de sus partes (consecutivas, del mismo color).</t>
  </si>
  <si>
    <t xml:space="preserve">M5_NyO_19c_4</t>
  </si>
  <si>
    <t xml:space="preserve">https://drive.google.com/file/d/13b3SwibiMVOGE_nVs0h5YP2y7-8uCJVK/view?usp=sharing</t>
  </si>
  <si>
    <t xml:space="preserve">M5-NyO-19c
Actividad 3 
IDENTIFICAR</t>
  </si>
  <si>
    <t xml:space="preserve">Un rectángulo horizontal dividido en 6 partes y tiene coloreadas 3 de sus partes (consecutivas, del mismo color, empezando desde la izquierda).
Dejo pantallazo del libro: https://gyazo.com/62ad30bf149c42a53ba286b2e020e9d6 </t>
  </si>
  <si>
    <t xml:space="preserve">M5_NyO_19c_5
</t>
  </si>
  <si>
    <t xml:space="preserve">https://drive.google.com/file/d/1fc5nEkOOlVfqNCgDDK4Kg1sSGybKbnrT/view?usp=sharing</t>
  </si>
  <si>
    <t xml:space="preserve">Un círculo dividido en 6 partes y tiene coloreadas 3 de sus partes (consecutivas, del mismo color)</t>
  </si>
  <si>
    <t xml:space="preserve">M5_NyO_19c_6</t>
  </si>
  <si>
    <t xml:space="preserve">https://drive.google.com/file/d/1tDb8z3T6mATc24o0ZQs01D6iOoS37i1e/view?usp=sharing</t>
  </si>
  <si>
    <t xml:space="preserve">M5-NyO-19c
Actividad 4 
IDENTIFICAR</t>
  </si>
  <si>
    <t xml:space="preserve">Un rectángulo horizontal dividido en 5 partes y tiene coloreadas 3 de sus partes (consecutivas, del mismo color, empezando desde la izquierda).
Dejo pantallazo del libro: https://gyazo.com/62ad30bf149c42a53ba286b2e020e9d6 </t>
  </si>
  <si>
    <t xml:space="preserve">M5_NyO_19c_7</t>
  </si>
  <si>
    <t xml:space="preserve">https://drive.google.com/file/d/1sonFhO2Zm6ces5pz8bknHEwCjd_2Is1Z/view?usp=sharing</t>
  </si>
  <si>
    <t xml:space="preserve">Un círculo dividido en 5 partes y tiene coloreadas 3 de sus partes (consecutivas, del mismo color).</t>
  </si>
  <si>
    <t xml:space="preserve">M5_NyO_19c_8</t>
  </si>
  <si>
    <t xml:space="preserve">https://drive.google.com/file/d/16wxSyRA1SqbL5EsWRLCLAguHsMTNcd0G/view?usp=sharing</t>
  </si>
  <si>
    <t xml:space="preserve">M5-NyO-19c
Actividad 5 
IDENTIFICAR</t>
  </si>
  <si>
    <t xml:space="preserve">un rectángulo horizontal dividido en 3 partes y tiene coloreadas 2 de sus partes (consecutivas, del mismo color, empezando desde la izquierda).
Dejo pantallazo del libro: https://gyazo.com/62ad30bf149c42a53ba286b2e020e9d6 </t>
  </si>
  <si>
    <t xml:space="preserve">M5_NyO_19c_9
</t>
  </si>
  <si>
    <t xml:space="preserve">https://drive.google.com/file/d/132sp_Bd55TBdWBl3gX3btFJqLCgYfeg-/view?usp=sharing</t>
  </si>
  <si>
    <t xml:space="preserve">un círculo dividido en 3 partes y tiene coloreadas 2 de sus partes (consecutivas, del mismo color).</t>
  </si>
  <si>
    <t xml:space="preserve">M5_NyO_19c_10</t>
  </si>
  <si>
    <t xml:space="preserve">https://drive.google.com/file/d/1VNoEwnjIZOtv0VPxwAi8U99dwqsRBiKA/view?usp=sharing</t>
  </si>
  <si>
    <t xml:space="preserve">Lasaña 3/10</t>
  </si>
  <si>
    <t xml:space="preserve">M5-NyO-19c
Actividad 1 
APLICAR</t>
  </si>
  <si>
    <t xml:space="preserve">Una lasaña supersimple. Dividida en 10 (2 hileras de 5). Solo 3 están rellenos, todo lo demás en blanco (la parte rellena empieza desde la izquierda, todos los recuadros son consecutivos).</t>
  </si>
  <si>
    <t xml:space="preserve">M5_NyO_19c_11</t>
  </si>
  <si>
    <t xml:space="preserve">Las zonas rellenas haría que fuera una imagen consecutiva. Como si fuera un puzle de una imagen en la que se han completado 3 zonas.</t>
  </si>
  <si>
    <t xml:space="preserve">https://drive.google.com/file/d/1KSwf__mxQRRFakCQY0IMjm-HQ8cp3oqy/view?usp=sharing</t>
  </si>
  <si>
    <t xml:space="preserve">Flor 8/12</t>
  </si>
  <si>
    <t xml:space="preserve">M5-NyO-19c
Actividad 2 
APLICAR</t>
  </si>
  <si>
    <t xml:space="preserve">Pintar una flor con 12 pétalos. 8 de ellos deben estar pintados.</t>
  </si>
  <si>
    <t xml:space="preserve">M5_NyO_19c_12</t>
  </si>
  <si>
    <t xml:space="preserve">Love it!</t>
  </si>
  <si>
    <t xml:space="preserve">https://drive.google.com/file/d/1F04N78su4e50jfMv4X4IfaN4JFAFxogT/view?usp=sharing</t>
  </si>
  <si>
    <t xml:space="preserve">Mandarina 4/10</t>
  </si>
  <si>
    <t xml:space="preserve">M5-NyO-19c
Actividad 3 
APLICAR</t>
  </si>
  <si>
    <t xml:space="preserve">Corte trasversal de una mandarina/naranja. 10 gajos. 6 en blanco (se han comido), se ven 4 (consecutivos).</t>
  </si>
  <si>
    <t xml:space="preserve">M5_NyO_19c_13</t>
  </si>
  <si>
    <t xml:space="preserve">https://drive.google.com/file/d/11Jan4lzlkCU2-h6qq9mQPAcy2DOkofA9/view?usp=sharing</t>
  </si>
  <si>
    <t xml:space="preserve">Pizza 5/8</t>
  </si>
  <si>
    <t xml:space="preserve">M5-NyO-19c
Actividad 4 
APLICAR</t>
  </si>
  <si>
    <t xml:space="preserve">Una pizza dividida en 8 partes. 3 de ellas están vacías, 5 tienen pizza. Dibujo super esquemático.</t>
  </si>
  <si>
    <t xml:space="preserve">M5_NyO_19c_14</t>
  </si>
  <si>
    <t xml:space="preserve">Las líneas no cruzan por el centro: https://gyazo.com/2b1f50061aae9d0fc64e392c477b7fa5 
¿Podría ser de otro color los bordes de la pizza? Se me hace raro que estén en azul.</t>
  </si>
  <si>
    <t xml:space="preserve">https://drive.google.com/file/d/1UtOFvJ_bmur1WsmQ5foHZ6B-DXg5-QYG/view?usp=sharing</t>
  </si>
  <si>
    <t xml:space="preserve">Chocolate 7/10</t>
  </si>
  <si>
    <t xml:space="preserve">M5-NyO-19c
Actividad 5 
APLICAR</t>
  </si>
  <si>
    <t xml:space="preserve">Una tableta de chocolate (dibujo superbásico). Rectángulo horizontal dividido 10 partes (dos hileras de 5). 7 de las partes de color marrón (todas consecutivas, empezando desde la izquierda).</t>
  </si>
  <si>
    <t xml:space="preserve">M5_NyO_19c_15</t>
  </si>
  <si>
    <t xml:space="preserve">https://drive.google.com/file/d/152lDZ12ZNvFwPwie5E1lfIeAETEtieZz/view?usp=sharing</t>
  </si>
  <si>
    <t xml:space="preserve">Caja con bolas</t>
  </si>
  <si>
    <t xml:space="preserve">M5-EyP-8a EVOC</t>
  </si>
  <si>
    <t xml:space="preserve">Una caja con 5 bolas de colores con números:
-nº 1, azul
- nº 2, rojo
- nº 3, azul
- nº 4, rojo
- nº 5, azul</t>
  </si>
  <si>
    <t xml:space="preserve">M5_EyP_8a_1</t>
  </si>
  <si>
    <t xml:space="preserve">https://drive.google.com/file/d/1uYpRT90WvnDge0F4AUxGIRBOHnE1-Qws/view?usp=sharing</t>
  </si>
  <si>
    <t xml:space="preserve">Conversión de unidades: metros</t>
  </si>
  <si>
    <t xml:space="preserve">M5-MyM-1b</t>
  </si>
  <si>
    <t xml:space="preserve">El concepto es imitar la fila de los metros, pero cambiando un poco el estilo para que no parezca un plagio:
https://drive.google.com/file/d/1SCh5CfVkZK7_lrueo6t9Lk9yz14aqoEQ/view?usp=sharing</t>
  </si>
  <si>
    <t xml:space="preserve">M5_MyM_1b_3</t>
  </si>
  <si>
    <t xml:space="preserve">Haz que toda la imagen ocupe todo el ancho del lienzo.
------------
Lo sigo viendo descentrado, pero ahora en horizontal. Dentro de las esferas hay más espacio vacío a la derecha que a la izquierda.</t>
  </si>
  <si>
    <t xml:space="preserve">https://drive.google.com/file/d/1eSLGCfNTIjBvQi9U6SOhn_kGVuAuUfIt/view?usp=sharing</t>
  </si>
  <si>
    <t xml:space="preserve">Conversión de unidades: metros (ERRONEA)</t>
  </si>
  <si>
    <t xml:space="preserve">Igual que M5-MyM-1b-3, pero cambiar multiplicaciones por divisiones y viceversa.</t>
  </si>
  <si>
    <t xml:space="preserve">M5_MyM_1b_4</t>
  </si>
  <si>
    <t xml:space="preserve">https://drive.google.com/file/d/1gIMdi8nI3yrRphWnxzTmBr6B9aP5qs32/view?usp=sharing</t>
  </si>
  <si>
    <t xml:space="preserve">Igual que M5-MyM-1b-3, pero saltos de 100.</t>
  </si>
  <si>
    <t xml:space="preserve">M5_MyM_1b_5</t>
  </si>
  <si>
    <t xml:space="preserve">https://drive.google.com/file/d/1iM6H7tTLNmjGAAXlx2ExN7mUiIH_piaH/view?usp=sharing</t>
  </si>
  <si>
    <t xml:space="preserve">Conversión de unidades: litros</t>
  </si>
  <si>
    <t xml:space="preserve">M5-MyM-3c</t>
  </si>
  <si>
    <t xml:space="preserve">El concepto es imitar la fila de los litros, pero cambiando un poco el estilo para que no parezca un plagio:
https://drive.google.com/file/d/1SCh5CfVkZK7_lrueo6t9Lk9yz14aqoEQ/view?usp=sharing</t>
  </si>
  <si>
    <t xml:space="preserve">M5_MyM_3c_1</t>
  </si>
  <si>
    <t xml:space="preserve">Para las actividades de 6º se hizo una imagen de esto para añadir al TE. Se podría reutilizar de ahí. No me acuerdo muy bien que unidad se hizo, pero Alberto la tiene que tener en algún lado.</t>
  </si>
  <si>
    <t xml:space="preserve">https://drive.google.com/file/d/1MAUhCk4ZZvSWjCZp8D0m7hw3R9pm9Tqy/view?usp=sharing</t>
  </si>
  <si>
    <t xml:space="preserve">Igual que M5-MyM-3c-1, pero cambiar multiplicaciones por divisiones y viceversa.</t>
  </si>
  <si>
    <t xml:space="preserve">M5_MyM_3c_2</t>
  </si>
  <si>
    <t xml:space="preserve">https://drive.google.com/file/d/1pTzKoXAX7S2WaYRzmFJsFMFWKvMkWvzh/view?usp=sharing</t>
  </si>
  <si>
    <t xml:space="preserve">Igual que M5-MyM-3c-1, pero saltos de 100.</t>
  </si>
  <si>
    <t xml:space="preserve">M5_MyM_3c_3</t>
  </si>
  <si>
    <t xml:space="preserve">https://drive.google.com/file/d/1ufLqX0jDIVSJIIZ0jQ7ydaWk4MgizdcZ/view?usp=sharing</t>
  </si>
  <si>
    <t xml:space="preserve">Conversión de unidades: gramos</t>
  </si>
  <si>
    <t xml:space="preserve">M5-MyM-2b</t>
  </si>
  <si>
    <t xml:space="preserve">El concepto es imitar la fila de los gramos, pero cambiando un poco el estilo para que no parezca un plagio:
https://drive.google.com/file/d/1SCh5CfVkZK7_lrueo6t9Lk9yz14aqoEQ/view?usp=sharing</t>
  </si>
  <si>
    <t xml:space="preserve">M5_MyM_2b_1</t>
  </si>
  <si>
    <t xml:space="preserve">https://drive.google.com/file/d/1k49g-88oKZZ_3IJjrnrEEZhVgIOnyYMK/view?usp=sharing</t>
  </si>
  <si>
    <t xml:space="preserve">Conversión de unidades: gramos ERRONEA</t>
  </si>
  <si>
    <t xml:space="preserve">Igual que M5-MyM-2b-1, pero cambiar multiplicaciones por divisiones y viceversa.</t>
  </si>
  <si>
    <t xml:space="preserve">M5_MyM_2b_2</t>
  </si>
  <si>
    <t xml:space="preserve">https://drive.google.com/file/d/1OZdTknh1eS8KfYc-Ec5HEf4SY3cMzbry/view?usp=sharing</t>
  </si>
  <si>
    <t xml:space="preserve">Igual que M5-MyM-2b-1, pero saltos de 100.</t>
  </si>
  <si>
    <t xml:space="preserve">M5_MyM_2b_3</t>
  </si>
  <si>
    <t xml:space="preserve">Me da la sensación de que no está centrado, le echas un vistazo?
https://gyazo.com/4a09cc14118b7d015d67200fa2022f19 </t>
  </si>
  <si>
    <t xml:space="preserve">https://drive.google.com/file/d/1ky0yIVG5tKQeMolLH78r3j5cCcJL8uRC/view?usp=sharing</t>
  </si>
  <si>
    <t xml:space="preserve">Conversión de unidades: metros cuadrados</t>
  </si>
  <si>
    <t xml:space="preserve">M5-MyM-12b
EVOCAR TE</t>
  </si>
  <si>
    <t xml:space="preserve">El concepto es imitar la fila de los metros cuadrados, pero cambiando un poco el estilo para que no parezca un plagio:
https://drive.google.com/file/d/1_-15XB3mF6FIGLhS3-hZak7JfhnQiHGr/view?usp=sharing</t>
  </si>
  <si>
    <t xml:space="preserve">M5_MyM_12b_1</t>
  </si>
  <si>
    <t xml:space="preserve">Quita margen superior e izquierdo.
https://gyazo.com/a418ac55a801ede1fadce95e9496fb79 </t>
  </si>
  <si>
    <t xml:space="preserve">https://drive.google.com/file/d/10Jn8ewCEWsNFSfHFrQ9me3k3wLjvKMQF/view?usp=sharing</t>
  </si>
  <si>
    <t xml:space="preserve">Conversión de unidades: metros cuadrados ERRONEO</t>
  </si>
  <si>
    <t xml:space="preserve">M5-MyM-12e
SCAFF APLICAR y EVOCAR</t>
  </si>
  <si>
    <t xml:space="preserve">El concepto es imitar la fila de los metros cuadrados, pero cambiando un poco el estilo para que no parezca un plagio:
https://drive.google.com/file/d/1_-15XB3mF6FIGLhS3-hZak7JfhnQiHGr/view?usp=sharing
En vez de saltos de 100, son SALTOS DE 10</t>
  </si>
  <si>
    <t xml:space="preserve">M5_MyM_12e_1</t>
  </si>
  <si>
    <t xml:space="preserve">Falta que las unidades estén elevadas al cuadrado.</t>
  </si>
  <si>
    <t xml:space="preserve">https://drive.google.com/file/d/1vzcO3iQTYUt9M-1keX0NRxmzuoniPV7C/view?usp=sharing</t>
  </si>
  <si>
    <t xml:space="preserve">El concepto es imitar la fila de los metros cuadrados, pero cambiando un poco el estilo para que no parezca un plagio:
https://drive.google.com/file/d/1_-15XB3mF6FIGLhS3-hZak7JfhnQiHGr/view?usp=sharing
En vez de saltos de 100, son SALTOS DE 1000</t>
  </si>
  <si>
    <t xml:space="preserve">M5_MyM_12e_2</t>
  </si>
  <si>
    <t xml:space="preserve">Hacer lo mismo que el anterior.
Mete un espacio entre el 1 y el primer 0 porfa</t>
  </si>
  <si>
    <t xml:space="preserve">https://drive.google.com/file/d/1WjUtXiT39NiT-a5gEsWSvEXSgqlgPS0T/view?usp=sharing</t>
  </si>
  <si>
    <t xml:space="preserve">Conversión de unidades: áreas y hectáreas</t>
  </si>
  <si>
    <t xml:space="preserve">M5-MyM-12c
TE</t>
  </si>
  <si>
    <t xml:space="preserve">Hacer una tabla que pase de ha a m2 y de a a m2.
ha - m2: multiplicación de 10 000
de a - m2 - multiplicación de 100 </t>
  </si>
  <si>
    <t xml:space="preserve">M5_MyM_12c_1</t>
  </si>
  <si>
    <t xml:space="preserve">Me da la impresión de que la "a" y su "m2" no están centradas. Las revisas? Además parece que el x 100 o x 10 000 tienen otra tipografía.
https://gyazo.com/a9b3fa3c3db456a3df278c9c21d4e400 </t>
  </si>
  <si>
    <t xml:space="preserve">https://drive.google.com/file/d/14m16TZGZEnJ1gDiOzX7SVP0G_vLICiZs/view?usp=sharing</t>
  </si>
  <si>
    <t xml:space="preserve">Conversión de unidades: ángulos</t>
  </si>
  <si>
    <t xml:space="preserve">M5-MyM-10c
IDENTIFICAR HINT</t>
  </si>
  <si>
    <t xml:space="preserve">Hacer la tabla con el estilo de las otras. En vez de hacer dos tablas, que la multiplicación o división de 3600 esté por encima/debajo de las de 60.
https://gyazo.com/ed477e4d06e264e10118147ecec29cfb </t>
  </si>
  <si>
    <t xml:space="preserve">M5_MyM_10c_1</t>
  </si>
  <si>
    <t xml:space="preserve">¿Puedes hacer una prueba en la que las flechas de 3 600 sean de otro color? Quizá el número también y la flecha del 3600 que vaya más al centro para que no se pegue tanto a las de 60: https://gyazo.com/0e5304cf84b98690278f34c535d15ac5 
----------
Dale un poco de margen arriba y abajo porque en el TE se pega al texto. 
El texto de "grados, minutos, segundos" que esté en minúsculas mejor.
El último 3600 tiene otra tipografía y deberían tener los dos separados el 3 y el 6: 3 600
https://gyazo.com/9af5ef463d0b38760fa3603160a53919 
El lienzo para el scaff nos sirve, queda mejor ahora: https://gyazo.com/95d93556469eb4d349999d3c6eb4988d</t>
  </si>
  <si>
    <t xml:space="preserve">https://drive.google.com/file/d/1skOZUrZX4im7dxZOxoQTlH29yDLco9pC/view?usp=sharing</t>
  </si>
  <si>
    <t xml:space="preserve">Conversión de unidades: ángulos (Errónea 1)</t>
  </si>
  <si>
    <t xml:space="preserve">Como M5-MyM-10c-1, pero con diferencias:
- Que en uno los saltos sean de 10 en vez de 60
- Que en otro los las multiplicaciones y divisiones estén intercambiadas</t>
  </si>
  <si>
    <t xml:space="preserve">M5_MyM_10c_2</t>
  </si>
  <si>
    <t xml:space="preserve">https://drive.google.com/file/d/1NdNykHEYNpMbm8uLAgyzVfZoEeQzILyd/view?usp=sharing</t>
  </si>
  <si>
    <t xml:space="preserve">Conversión de unidades: ángulos (Errónea 2)</t>
  </si>
  <si>
    <t xml:space="preserve">M5_MyM_10c_3</t>
  </si>
  <si>
    <t xml:space="preserve">https://drive.google.com/file/d/1Xbvo95_JTqy1aiWVNvVhWj24HQnuWhyD/view?usp=sharing</t>
  </si>
  <si>
    <t xml:space="preserve">M5-MyM-10c-1
</t>
  </si>
  <si>
    <t xml:space="preserve">Hay que traducir los textos a pt. En vez de grados tiene que poner graus.</t>
  </si>
  <si>
    <t xml:space="preserve">M5_MyM_10c_4
</t>
  </si>
  <si>
    <t xml:space="preserve">https://drive.google.com/file/d/10XmAp2I0E-qc6EO_Da4ja-LLg-vFwXG7/view?usp=sharing</t>
  </si>
  <si>
    <t xml:space="preserve">Conversión de unidades: ángulos
ERRÓNEO</t>
  </si>
  <si>
    <t xml:space="preserve">M5-MyM-10c-2</t>
  </si>
  <si>
    <t xml:space="preserve">Conversión de ángulos errónea: dividir donde hay que multiplicar y viceversa (portugués)</t>
  </si>
  <si>
    <t xml:space="preserve">M5_MyM_10c_5</t>
  </si>
  <si>
    <t xml:space="preserve">https://drive.google.com/file/d/1CFruuMbm7JkzFdpCpQY9xUMYruYPfBH8/view?usp=sharing</t>
  </si>
  <si>
    <t xml:space="preserve">Conversión de unidades: ángulos
ERRÓNEO</t>
  </si>
  <si>
    <t xml:space="preserve">M5-MyM-10c-3</t>
  </si>
  <si>
    <t xml:space="preserve">Conversión de ángulos errónea: saltos de 10 en vez de 60 (portugués) </t>
  </si>
  <si>
    <t xml:space="preserve">M5_MyM_10c_6</t>
  </si>
  <si>
    <t xml:space="preserve">https://drive.google.com/file/d/11-9jM26IBBwb4ZkM_-_XYp6UaxPZ6G9D/view?usp=sharing</t>
  </si>
  <si>
    <t xml:space="preserve">Conversión de unidades: tiempo</t>
  </si>
  <si>
    <t xml:space="preserve">M5-MyM-7b IDENTIFICAR HINT</t>
  </si>
  <si>
    <t xml:space="preserve">Como M5-MyM-10c-1, pero cambiando grado por hora.</t>
  </si>
  <si>
    <t xml:space="preserve">M5_MyM_7b_1</t>
  </si>
  <si>
    <t xml:space="preserve">Pendiente de colores para las flechas y separar las del pantallazo.
¿Se podría hacer esta imagen más rectángular? Tiene mucho alto y hay que ponerla a un tamaño muy pequeño: https://gyazo.com/738c43f8965f492e26c5e8423a6045ba
¿Puedes hacer alguna prueba para ver cómo queda? Y así aplicamos el formato a las de abajo: M5-MyM-7b-2
y M5-MyM-7b-3.</t>
  </si>
  <si>
    <t xml:space="preserve">https://drive.google.com/file/d/1Kv_E_LKWL2X2bFbnhFgLJBmDn5GQ0djT/view?usp=sharing</t>
  </si>
  <si>
    <t xml:space="preserve">Conversión de unidades: tiempo ERRÓNEO</t>
  </si>
  <si>
    <t xml:space="preserve">Como M5-MyM-7b-1, pero con diferencias:
- Que en uno los saltos sean de 10 en vez de 60
</t>
  </si>
  <si>
    <t xml:space="preserve">M5_MyM_7b_2
</t>
  </si>
  <si>
    <t xml:space="preserve">Esperar a pruebas de la de encima</t>
  </si>
  <si>
    <t xml:space="preserve">https://drive.google.com/file/d/1NQTPlenUbSU7k3ySD-xQZMoTUhhUabQx/view?usp=sharing</t>
  </si>
  <si>
    <t xml:space="preserve">Conversión de unidades de tiempo intercambiada (multiplicación donde hay que dividir y viceversa)</t>
  </si>
  <si>
    <t xml:space="preserve">M5_MyM_7b_3</t>
  </si>
  <si>
    <t xml:space="preserve">https://drive.google.com/file/d/1Fex7UbZEsPzKxACA3UNy4d2X0KasS5RU/view?usp=sharing</t>
  </si>
  <si>
    <t xml:space="preserve">M5-NyO-36c
APLICAR 2</t>
  </si>
  <si>
    <t xml:space="preserve">Aplicar otro color al rectángulo</t>
  </si>
  <si>
    <t xml:space="preserve">M5_NyO_36c_1</t>
  </si>
  <si>
    <t xml:space="preserve">https://drive.google.com/file/d/1eClw-GflqoRJlGRku0UCXKizp0abOuA7/view?usp=sharing</t>
  </si>
  <si>
    <t xml:space="preserve">M5-MyM-14a
Identificar y evocar</t>
  </si>
  <si>
    <t xml:space="preserve">Prisma rectangular.
Si la altura es X:
el ancho es 2X
y el largo, 5X</t>
  </si>
  <si>
    <t xml:space="preserve">Prisma rectangular.</t>
  </si>
  <si>
    <t xml:space="preserve">M5_MyM_14a_1</t>
  </si>
  <si>
    <t xml:space="preserve">Parecido a https://images.app.goo.gl/AbiRKKEvoWiz1rVw8
https://images.app.goo.gl/h597uUZhzgiDkdZc6</t>
  </si>
  <si>
    <t xml:space="preserve">https://drive.google.com/file/d/1HgQhe5yQlFwnLPky_yXXZX6kwfjPuRVu/view?usp=sharing</t>
  </si>
  <si>
    <t xml:space="preserve">M5-MyM-14a
Evocar e Identificar</t>
  </si>
  <si>
    <t xml:space="preserve">Prisma rectangular.
Si el ancho es X:
el largo es 3X
y la altura, 6X</t>
  </si>
  <si>
    <t xml:space="preserve">M5_MyM_14a_2</t>
  </si>
  <si>
    <t xml:space="preserve">Parecido a
https://images.app.goo.gl/ZtmKiedaST4TdCCu9</t>
  </si>
  <si>
    <t xml:space="preserve">https://drive.google.com/file/d/16-6qlsdSYyAZbiFhfQrYsV5Lxtb70s5-/view?usp=sharing</t>
  </si>
  <si>
    <t xml:space="preserve">M5-MyM-14a
Aplicar 1</t>
  </si>
  <si>
    <t xml:space="preserve">Prisma rectangular.
Si la altura es X:
El largo es 3X
El ancho es 2X</t>
  </si>
  <si>
    <t xml:space="preserve">Caja de zapatos</t>
  </si>
  <si>
    <t xml:space="preserve">M5_MyM_14a_3</t>
  </si>
  <si>
    <t xml:space="preserve">Parecido a https://images.app.goo.gl/AbiRKKEvoWiz1rVw8</t>
  </si>
  <si>
    <t xml:space="preserve">https://drive.google.com/file/d/1540e5Q31Jp678X_m9hK4Ynq0ljMwv1NV/view?usp=sharing</t>
  </si>
  <si>
    <t xml:space="preserve">M5-MyM-14a
Aplicar 2</t>
  </si>
  <si>
    <t xml:space="preserve">Prisma rectangular.
Si el ancho es X:
el largo es 2X
la altura es 4X/3</t>
  </si>
  <si>
    <t xml:space="preserve">Botiquín de primeros auxilios</t>
  </si>
  <si>
    <t xml:space="preserve">M5_MyM_14a_4</t>
  </si>
  <si>
    <t xml:space="preserve">Parecido a https://images.app.goo.gl/zkf2PE6pr1B5dG4h9</t>
  </si>
  <si>
    <t xml:space="preserve">https://drive.google.com/file/d/1VxE4YdG3RAcqABFnwQpMMpahQkwfzeqq/view?usp=sharing</t>
  </si>
  <si>
    <t xml:space="preserve">M5-MyM-14a
Aplicar 3</t>
  </si>
  <si>
    <t xml:space="preserve">Prisma rectangular.
Ancho y altura iguales = X
La altura es 3X</t>
  </si>
  <si>
    <t xml:space="preserve">Un envase de cartón de una tarta helada tipo Contesa (helado)</t>
  </si>
  <si>
    <t xml:space="preserve">M5_MyM_14a_5</t>
  </si>
  <si>
    <t xml:space="preserve">Poner de color la caja de arriba
Parecido a: https://images.app.goo.gl/k2tdxp9TkGsSwe3g6</t>
  </si>
  <si>
    <t xml:space="preserve">https://drive.google.com/file/d/11z18j5sFiyVdTHNvlSNumrpnRoNV2rBT/view?usp=sharing</t>
  </si>
  <si>
    <t xml:space="preserve">M5-MyM-14a
Aplicar 4</t>
  </si>
  <si>
    <t xml:space="preserve">Prisma rectangular.
Si el ancho es X:
El largo es 2X
La altura es 3X/2</t>
  </si>
  <si>
    <t xml:space="preserve">Pecera</t>
  </si>
  <si>
    <t xml:space="preserve">M5_MyM_14a_6</t>
  </si>
  <si>
    <t xml:space="preserve">Parecido a:
https://images.app.goo.gl/pJXn1XooeBnpCRZVA</t>
  </si>
  <si>
    <t xml:space="preserve">https://drive.google.com/file/d/1cVnEze4X7rOWt6s0RY1MOflXEQKhOJxQ/view?usp=sharing</t>
  </si>
  <si>
    <t xml:space="preserve">M5-MyM-14a
Aplicar 5</t>
  </si>
  <si>
    <t xml:space="preserve">Torre de ordenador</t>
  </si>
  <si>
    <t xml:space="preserve">M5_MyM_14a_7</t>
  </si>
  <si>
    <t xml:space="preserve">https://drive.google.com/file/d/1vWVO7topCszR1PQCpRrZPAib520on4XM/view?usp=sharing</t>
  </si>
  <si>
    <t xml:space="preserve">Prismas rectangulares contiguos</t>
  </si>
  <si>
    <t xml:space="preserve">M5-MyM-14b
Identificar y evocar</t>
  </si>
  <si>
    <t xml:space="preserve">Prismas contiguos. Uno encima del otro, formando una L, las longitudes de sus anchos son las mismas.
Estas proporciones: https://drive.google.com/file/d/1W94F8q7U9zsHpFsXSpSJ9ZhqzCeEEqe4/view?usp=sharing
Prisma de abajo:
El largo es el quíntuple del ancho.
La altura es el doble del ancho.
Prisma de arriba:
El largo es el triple del ancho.
El alto es el triple del ancho.</t>
  </si>
  <si>
    <t xml:space="preserve">Prismas rectagulares contiguos formando una L.</t>
  </si>
  <si>
    <t xml:space="preserve">M5_MyM_14b_1</t>
  </si>
  <si>
    <t xml:space="preserve">https://drive.google.com/file/d/1lFLpV_XA5hG9dCpVzOaVbDUOXUqHbgZR/view?usp=sharing</t>
  </si>
  <si>
    <t xml:space="preserve">M5-MyM-14b
Evocar e identificar</t>
  </si>
  <si>
    <t xml:space="preserve">Prismas contiguos. Uno encima del otro, formando una T invertida, las longitudes de sus anchos son las mismas.
https://drive.google.com/file/d/10_u1JbB0pUo_rywYLpCE75JgVv_KMXiV/view?usp=sharing
Prisma de abajo:
El largo es cuatro veces el ancho.
La altura es igual que el ancho.
Prisma de arriba:
El largo es igual que el ancho.
El alto es cinco veces el ancho.</t>
  </si>
  <si>
    <t xml:space="preserve">Prismas rectagulares contiguos formando una T invertida.</t>
  </si>
  <si>
    <t xml:space="preserve">M5_MyM_14b_2</t>
  </si>
  <si>
    <t xml:space="preserve">https://drive.google.com/file/d/14OgNvlmGGujwZhbEibBf9_K4xjsOQ-9U/view?usp=sharing</t>
  </si>
  <si>
    <t xml:space="preserve">Igual que M5-MyM-14b-1, pero con una flecha (sin los textos): https://drive.google.com/file/d/1yl3WsPLFNf5EjNoRllI61BtofEeg77XV/view?usp=sharing</t>
  </si>
  <si>
    <t xml:space="preserve">M5_MyM_14b_3</t>
  </si>
  <si>
    <t xml:space="preserve">https://drive.google.com/file/d/1freedbn85emlYeFTLEH61nQoxx3f9ao0/view?usp=sharing</t>
  </si>
  <si>
    <t xml:space="preserve">Una imagen para cada uno de los prismas (sin los textos). Mismos colores y posiciones que M5-MyM-14b-1. La idea es que se van a poner M5-MyM-14b-3, M5-MyM-14b-4 y M5-MyM-14b-5 juntas.
https://drive.google.com/file/d/1jWbiimWu-Ojb5hed6xcLrkmtOtax_Bn7/view?usp=sharing</t>
  </si>
  <si>
    <t xml:space="preserve">M5_MyM_14b_4
</t>
  </si>
  <si>
    <t xml:space="preserve">https://drive.google.com/file/d/1Ru4NEalZojaHjfexja8mqRCxMvgnyxkU/view?usp=sharing</t>
  </si>
  <si>
    <t xml:space="preserve">Prisma de base cuadrada</t>
  </si>
  <si>
    <t xml:space="preserve">M5_MyM_14b_5</t>
  </si>
  <si>
    <t xml:space="preserve">https://drive.google.com/file/d/1hmzBzG0UI5R0ecJQ4sIHMv2mFNen8lyi/view?usp=sharing</t>
  </si>
  <si>
    <t xml:space="preserve">Igual que M5-MyM-14b-2, pero con una flecha (sin los textos): https://drive.google.com/file/d/1pOVFCMRU-aGQaLvxStEkhMcNioDdGN72/view?usp=sharing</t>
  </si>
  <si>
    <t xml:space="preserve">M5_MyM_14b_6</t>
  </si>
  <si>
    <t xml:space="preserve">https://drive.google.com/file/d/1R3UfUsU9nA3aecER-NDNV3g4TNULIawU/view?usp=sharing</t>
  </si>
  <si>
    <t xml:space="preserve">Una imagen para cada uno de los prismas (sin los textos). Mismos colores y posiciones que M5-MyM-14b-2. La idea es que se van a poner M5-MyM-14b-6, M5-MyM-14b-7 y M5-MyM-14b-8 juntas.
https://drive.google.com/file/d/1XtOvAelJ8gm1cO38ktlnBNe-U6zdKdgQ/view?usp=sharing</t>
  </si>
  <si>
    <t xml:space="preserve">M5_MyM_14b_7
</t>
  </si>
  <si>
    <t xml:space="preserve">Igual que:
M5-MyM-14b-4
M5-MyM-14b-5</t>
  </si>
  <si>
    <t xml:space="preserve">https://drive.google.com/file/d/1h-sb8Gc4YS2kyw_kr_CLCWppMB84dEFk/view?usp=sharing</t>
  </si>
  <si>
    <t xml:space="preserve">Prisma de base rectangular.</t>
  </si>
  <si>
    <t xml:space="preserve">M5_MyM_14b_8</t>
  </si>
  <si>
    <t xml:space="preserve">https://drive.google.com/file/d/1t3LpIddBy0ibU85KTPczUxin0mu137U8/view?usp=sharing</t>
  </si>
  <si>
    <t xml:space="preserve">Escalerita</t>
  </si>
  <si>
    <t xml:space="preserve">M5-MyM-14b
Aplicar 1</t>
  </si>
  <si>
    <t xml:space="preserve">La idea es que sea una escalerita, se puede cambiar orientación colores... sin textos. ¿Quizás textura de madera?
https://drive.google.com/file/d/1u87WKKjmvCFv_y_zxEv5ICxXtq-25yfS/view?usp=sharing</t>
  </si>
  <si>
    <t xml:space="preserve">M5_MyM_14b_9</t>
  </si>
  <si>
    <t xml:space="preserve">https://drive.google.com/file/d/1EZ8L5vC1zfEw6YmZXGYI3WvdrI6s4HiX/view?usp=sharing</t>
  </si>
  <si>
    <t xml:space="preserve">Como M5-MyM-14b-9, pero con una flecha a la derecha
https://drive.google.com/file/d/1u87WKKjmvCFv_y_zxEv5ICxXtq-25yfS/view?usp=sharing</t>
  </si>
  <si>
    <t xml:space="preserve">M5_MyM_14b_10</t>
  </si>
  <si>
    <t xml:space="preserve">https://drive.google.com/file/d/14N9OJaCL6-5CpsjWG2jNNO3ESS_xO03w/view?usp=sharing</t>
  </si>
  <si>
    <t xml:space="preserve">Escalón</t>
  </si>
  <si>
    <t xml:space="preserve">Una imagen para cada prisma, mismo estilo que M5-MyM-14b-9. Sin textura de madera, colores planos.
https://drive.google.com/file/d/1fTzJO9fu__eGJAyaUi45WgxhVRhLsexW/view?usp=sharing
Prisma de base cuadrada; escalón grande de la escalera.</t>
  </si>
  <si>
    <t xml:space="preserve">M5_MyM_14b_11
</t>
  </si>
  <si>
    <t xml:space="preserve">https://drive.google.com/file/d/1EXLyGEr2tiYw3GPA59nZScP43pMETdLW/view?usp=sharing</t>
  </si>
  <si>
    <t xml:space="preserve">Prisma de base cuadrada; escalón pequeño de la escalera.</t>
  </si>
  <si>
    <t xml:space="preserve">M5_MyM_14b_12</t>
  </si>
  <si>
    <t xml:space="preserve">https://drive.google.com/file/d/1Iu8XBkbPQn4DxPfYq08ON7yh-MmaB08s/view?usp=sharing</t>
  </si>
  <si>
    <t xml:space="preserve">Podio</t>
  </si>
  <si>
    <t xml:space="preserve">M5-MyM-14b
Aplicar 2</t>
  </si>
  <si>
    <t xml:space="preserve">Como un podio deportivo, con los números 1, 2 y 3 (pero con ningún otro texto)
https://drive.google.com/file/d/1-BwDJor76nO8_DnLm6G1cAaC9iIMHCG-/view?usp=sharing</t>
  </si>
  <si>
    <t xml:space="preserve">M5_MyM_14b_13</t>
  </si>
  <si>
    <t xml:space="preserve">Necesitamos que la imagen esté más grande para encajar bien los números:
https://gyazo.com/07596b3f176800365354213891a190b7</t>
  </si>
  <si>
    <t xml:space="preserve">https://drive.google.com/file/d/1gfMqgr9suZg8ezWTIvm99zCfPoQky8AL/view?usp=sharing</t>
  </si>
  <si>
    <t xml:space="preserve">Como M5-MyM-14b-13, pero con una flecha a la derecha
https://drive.google.com/file/d/1-BwDJor76nO8_DnLm6G1cAaC9iIMHCG-/view?usp=sharing</t>
  </si>
  <si>
    <t xml:space="preserve">M5_MyM_14b_14</t>
  </si>
  <si>
    <t xml:space="preserve">Hacer lo mismo que antes.</t>
  </si>
  <si>
    <t xml:space="preserve">https://drive.google.com/file/d/1vi-EdMaoLB696oj6ZcLEp1V6Ig4NdWcz/view?usp=sharing</t>
  </si>
  <si>
    <t xml:space="preserve">Podio plata</t>
  </si>
  <si>
    <t xml:space="preserve">Una imagen para el prisma de la izq, otra imagen para el del centro, y otro para el de la derecha, mismo estilo que M5-MyM-14b-13.
https://drive.google.com/file/d/1-BwDJor76nO8_DnLm6G1cAaC9iIMHCG-/view?usp=sharing
Podio plata</t>
  </si>
  <si>
    <t xml:space="preserve">M5_MyM_14b_15
</t>
  </si>
  <si>
    <t xml:space="preserve">Poner en los cuadrados el número del podio.</t>
  </si>
  <si>
    <t xml:space="preserve">https://drive.google.com/file/d/1gnCc34k1ZTCmMiRH6lWlVLzvn689OSAI/view?usp=sharing</t>
  </si>
  <si>
    <t xml:space="preserve">Podio oro</t>
  </si>
  <si>
    <t xml:space="preserve">Prisma de base cuadrada; podio del oro.</t>
  </si>
  <si>
    <t xml:space="preserve">M5_MyM_14b_16</t>
  </si>
  <si>
    <t xml:space="preserve">https://drive.google.com/file/d/1CVzbPPvtk1TF255Ftpkv3Uo8nxflhW3Y/view?usp=sharing</t>
  </si>
  <si>
    <t xml:space="preserve">Podio bronce</t>
  </si>
  <si>
    <t xml:space="preserve">Prisma de base cuadrada; podio del bronce.</t>
  </si>
  <si>
    <t xml:space="preserve">M5_MyM_14b_29</t>
  </si>
  <si>
    <t xml:space="preserve">https://drive.google.com/file/d/1m2JYvocqVe9IYhgnZ957S_kBlKk0b-iE/view?usp=sharing</t>
  </si>
  <si>
    <t xml:space="preserve">Ele</t>
  </si>
  <si>
    <t xml:space="preserve">M5-MyM-14b
Aplicar 3</t>
  </si>
  <si>
    <t xml:space="preserve">Es como la L de algún cartel de la calle.
https://drive.google.com/file/d/14EaNM8wwSQBuCiPNxSyjM_vu9K5ZIVqh/view?usp=sharing</t>
  </si>
  <si>
    <t xml:space="preserve">M5_MyM_14b_17</t>
  </si>
  <si>
    <t xml:space="preserve">https://drive.google.com/file/d/1nH-gOdoLv9ZoYwbDjc6A1zz13HF97_8U/view?usp=sharing</t>
  </si>
  <si>
    <t xml:space="preserve">Como M5-MyM-14b-17, pero con una flecha a la derecha
https://drive.google.com/file/d/14EaNM8wwSQBuCiPNxSyjM_vu9K5ZIVqh/view?usp=sharing</t>
  </si>
  <si>
    <t xml:space="preserve">M5_MyM_14b_18</t>
  </si>
  <si>
    <t xml:space="preserve">Meter líneas discontinuas que separen el rectángulo horizontal del vertical. 
https://gyazo.com/48fb0e6d719357b2dcec717a066d7b84</t>
  </si>
  <si>
    <t xml:space="preserve">https://drive.google.com/file/d/16ghhjUkWs3uQaQHkm_H1R6t8ftBXhAlS/view?usp=sharing</t>
  </si>
  <si>
    <t xml:space="preserve">Prisma ele</t>
  </si>
  <si>
    <t xml:space="preserve">Una imagen para cada prisma, mismo estilo que M5-MyM-14b-17.
https://drive.google.com/file/d/1v3WQfedj4xxTU1NuKHvdZ4TfyzOlnT2w/view?usp=sharing</t>
  </si>
  <si>
    <t xml:space="preserve">M5_MyM_14b_19
</t>
  </si>
  <si>
    <t xml:space="preserve">https://drive.google.com/file/d/13Ed5m66NwXpKXDOq6lDC2oF_noMUdLKY/view?usp=sharing</t>
  </si>
  <si>
    <t xml:space="preserve">Prisma horizontal; el lado corto de una ele.</t>
  </si>
  <si>
    <t xml:space="preserve">M5_MyM_14b_20</t>
  </si>
  <si>
    <t xml:space="preserve">https://drive.google.com/file/d/1Vh1dkcr-1qQBOhOvHim1flqKFcdYUGyb/view?usp=sharing</t>
  </si>
  <si>
    <t xml:space="preserve">Te</t>
  </si>
  <si>
    <t xml:space="preserve">M5-MyM-14b
Aplicar 4</t>
  </si>
  <si>
    <t xml:space="preserve">Es como la T de algún cartel de la calle.
https://drive.google.com/file/d/1K-IvyztLhvLGHthuWD0Ui9qO3KBLHkQs/view?usp=sharing</t>
  </si>
  <si>
    <t xml:space="preserve">M5_MyM_14b_21</t>
  </si>
  <si>
    <t xml:space="preserve">https://drive.google.com/file/d/1RLvZcZkDDCZlOUODUGQbe1aGxjCDneZU/view?usp=sharing</t>
  </si>
  <si>
    <t xml:space="preserve">Como M5-MyM-14b-21, pero con una flecha a la derecha
https://drive.google.com/file/d/1K-IvyztLhvLGHthuWD0Ui9qO3KBLHkQs/view?usp=sharing</t>
  </si>
  <si>
    <t xml:space="preserve">M5_MyM_14b_22</t>
  </si>
  <si>
    <t xml:space="preserve">https://drive.google.com/file/d/1Uii4aiBW4pbXcGnTAPM9kLghfO5wrzjg/view?usp=sharing</t>
  </si>
  <si>
    <t xml:space="preserve">Prisma te</t>
  </si>
  <si>
    <t xml:space="preserve">Una imagen para cada prisma, mismo estilo que M5-MyM-14b-21.
https://drive.google.com/file/d/1AChHRbiwzWJmUBQe9sTMtQa5kEtha8Iy/view?usp=sharing</t>
  </si>
  <si>
    <t xml:space="preserve">M5_MyM_14b_23</t>
  </si>
  <si>
    <t xml:space="preserve">https://drive.google.com/file/d/1MJU4UFRTBlbhDti9q3FCHUHC7xNHVl_j/view?usp=sharing</t>
  </si>
  <si>
    <t xml:space="preserve">Prisma de base cuadrada posición horizontal.</t>
  </si>
  <si>
    <t xml:space="preserve">M5_MyM_14b_24</t>
  </si>
  <si>
    <t xml:space="preserve">https://drive.google.com/file/d/1cgpXio9UeWYhyN12y6CL8zWzYxJLPO_v/view?usp=sharing</t>
  </si>
  <si>
    <t xml:space="preserve">Juguete para gatos</t>
  </si>
  <si>
    <t xml:space="preserve">M5-MyM-14b
Aplicar 5</t>
  </si>
  <si>
    <t xml:space="preserve">No sé a qué se parece, ¿a un juguete para gatos?
https://drive.google.com/file/d/1Cd-vS4tm1bSB9kbrn-Dsr9Xr-fbjpVGa/view?usp=sharing</t>
  </si>
  <si>
    <t xml:space="preserve">M5_MyM_14b_25</t>
  </si>
  <si>
    <t xml:space="preserve">https://drive.google.com/file/d/10T1vUWLFU-HALA4fUOQ-_hEe0x8VZRBf/view?usp=sharing</t>
  </si>
  <si>
    <t xml:space="preserve">Como M5-MyM-14b-25, pero con una flecha a la derecha
https://drive.google.com/file/d/1Cd-vS4tm1bSB9kbrn-Dsr9Xr-fbjpVGa/view?usp=sharing</t>
  </si>
  <si>
    <t xml:space="preserve">M5_MyM_14b_26</t>
  </si>
  <si>
    <t xml:space="preserve">https://drive.google.com/file/d/1mGMt0OQ9ppsj9DdUbI1Rz8TJb5z-jYng/view?usp=sharing</t>
  </si>
  <si>
    <t xml:space="preserve">Una imagen para cada prisma. Pueden ser prismas planos, sin ningún detalle ni dibujo.
https://drive.google.com/file/d/1NoLbVGdeSacOh_Ruf63uMQe6bd8CAGq5/view?usp=sharing</t>
  </si>
  <si>
    <t xml:space="preserve">M5_MyM_14b_27
</t>
  </si>
  <si>
    <t xml:space="preserve">https://drive.google.com/file/d/1armGZfC_mRFTsyWf8bJ4n-hoJzNkMzrP/view?usp=sharing</t>
  </si>
  <si>
    <t xml:space="preserve">Prisma de base cuadrada posición vertical.</t>
  </si>
  <si>
    <t xml:space="preserve">M5_MyM_14b_28</t>
  </si>
  <si>
    <t xml:space="preserve">https://drive.google.com/file/d/1b3t9R3eRNlq1LcCLh_pANmvEb4d7Z-wI/view?usp=sharing </t>
  </si>
  <si>
    <t xml:space="preserve">Polígonos</t>
  </si>
  <si>
    <t xml:space="preserve">M5-G-3c Aplicar 2</t>
  </si>
  <si>
    <t xml:space="preserve">Una etiqueta de refreso que se parezca a esto, sin mucho detalle, un dibujo rápido: https://drive.google.com/file/d/1Umjeepzsq5sQE5vJ2jQ2blkh1cLWFvWp/view?usp=sharing</t>
  </si>
  <si>
    <t xml:space="preserve">M5_G_3c_5</t>
  </si>
  <si>
    <t xml:space="preserve">https://drive.google.com/file/d/1WuLHF6CZ0DqpW7CqShtZmGzDI9i5gIAf/view?usp=sharing</t>
  </si>
  <si>
    <t xml:space="preserve">M5-G-3c Identificar</t>
  </si>
  <si>
    <t xml:space="preserve">Se pueden cambiar las posiciones y los colores, pero hay que mantener las formas y las proporciones.
https://drive.google.com/file/d/1PfUgjhhOGTYfZuJk9htb9-cBec-u8Neo/view?usp=sharing</t>
  </si>
  <si>
    <t xml:space="preserve">M5_G_3c_1</t>
  </si>
  <si>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https://drive.google.com/file/d/18LmBSXnJmGcGSFA7EM7Hw8v3R6aGYIBP/view?usp=sharing
La idea es que esta cuadrícula es una solo selección del espacio infinito. Si ponemos un borde blanco como ese estamos eliminando esa noción de espacio infinito, estamos limitando esa cuadrícula dentro de unas fronteras, y es algo que no podemos hacer.</t>
  </si>
  <si>
    <t xml:space="preserve">https://drive.google.com/file/d/1vH_WXP1jnrwzOZ2lRR1gIypE7D4VDwIB/view?usp=sharing</t>
  </si>
  <si>
    <t xml:space="preserve">Se pueden cambiar las posiciones y los colores, pero hay que mantener las formas y las proporciones.
https://drive.google.com/file/d/1breLhAGVnOK0h2SWvZwInRSTzjRKMXUN/view?usp=sharing</t>
  </si>
  <si>
    <t xml:space="preserve">M5_G_3c_2</t>
  </si>
  <si>
    <t xml:space="preserve">https://drive.google.com/file/d/1FnrmIRhnkm7OmpuQ_vfya_ud7b6JH4rN/view?usp=sharing</t>
  </si>
  <si>
    <t xml:space="preserve">M5-G-3c Evocar</t>
  </si>
  <si>
    <t xml:space="preserve">Se pueden cambiar las posiciones y los colores, pero hay que mantener las formas y las proporciones.
https://drive.google.com/file/d/1TCsU34Y1hHxGg2Nvwy1V5fXhfoTKcUpn/view?usp=sharing</t>
  </si>
  <si>
    <t xml:space="preserve">M5_G_3c_3</t>
  </si>
  <si>
    <t xml:space="preserve">https://drive.google.com/file/d/11lQMG6PA0GgEy_KybD6GdBT8mj7p5MUh/view?usp=sharing</t>
  </si>
  <si>
    <t xml:space="preserve">Se pueden cambiar las posiciones y los colores, pero hay que mantener las formas y las proporciones.
https://drive.google.com/file/d/1N0FwP0u6j-fqJeJ_8j0lH0S5k9o6_TyK/view?usp=sharing</t>
  </si>
  <si>
    <t xml:space="preserve">M5_G_3c_4</t>
  </si>
  <si>
    <t xml:space="preserve">https://drive.google.com/file/d/1XmF8aEGL__J4SJ1HQ464VnmBBmCHcgAo/view?usp=sharing</t>
  </si>
  <si>
    <t xml:space="preserve">Cubos apilados</t>
  </si>
  <si>
    <t xml:space="preserve">M5-MyM-14c-I-1</t>
  </si>
  <si>
    <t xml:space="preserve">8 cubos. De este estilo, se puede cambiar la perspectiva, cambiar el color...
https://drive.google.com/file/d/1969vcuz7ED6r9o4YxbeoVcSlSi6liev8/view?usp=sharing</t>
  </si>
  <si>
    <t xml:space="preserve">M5_MyM_14c_1</t>
  </si>
  <si>
    <t xml:space="preserve">https://drive.google.com/file/d/1_BfdI1NfvmuFOvHbE913InLYI3MeXRje/view?usp=sharing</t>
  </si>
  <si>
    <t xml:space="preserve">8 cubos. De este estilo, se puede cambiar la perspectiva, cambiar el color...
https://drive.google.com/file/d/1dZ8RKOJsMXVHLWuQ-4sxu_q05tAVvEIZ/view?usp=sharing</t>
  </si>
  <si>
    <t xml:space="preserve">M5_MyM_14c_2</t>
  </si>
  <si>
    <t xml:space="preserve">https://drive.google.com/file/d/1Sbk5xFJk1I06iNba6-3XHsTOeSl6isbs/view?usp=sharing</t>
  </si>
  <si>
    <t xml:space="preserve">M5-MyM-14c-I-2</t>
  </si>
  <si>
    <t xml:space="preserve">8 dados apilados</t>
  </si>
  <si>
    <t xml:space="preserve">M5_MyM_14c_8</t>
  </si>
  <si>
    <t xml:space="preserve">https://drive.google.com/file/d/17f9ojnyKmB5RMrhVsCST2rT-r3P_x8dg/view?usp=sharing</t>
  </si>
  <si>
    <t xml:space="preserve">9 cubos. De este estilo, se puede cambiar la perspectiva, cambiar el color...
https://drive.google.com/file/d/1A-VysZwrShYRrgE3wADX3sbwZi_042yW/view?usp=sharing</t>
  </si>
  <si>
    <t xml:space="preserve">M5_MyM_14c_3</t>
  </si>
  <si>
    <t xml:space="preserve">https://drive.google.com/file/d/1Zu68LAhXmY9_ZEpzCy8vZLTqie4mE-pP/view?usp=sharing</t>
  </si>
  <si>
    <t xml:space="preserve">9 cubos. De este estilo, se puede cambiar la perspectiva, cambiar el color...
https://drive.google.com/file/d/1gHIVcKmCO6L15-kyI1z_ngDIpNpSdgEB/view?usp=sharing</t>
  </si>
  <si>
    <t xml:space="preserve">M5_MyM_14c_4</t>
  </si>
  <si>
    <t xml:space="preserve">https://drive.google.com/file/d/1lbY7T4WI8SRZEFClpmpRlK0wq8HWpQKF/view?usp=sharing</t>
  </si>
  <si>
    <t xml:space="preserve">9 cajas de pasteles apiladas</t>
  </si>
  <si>
    <t xml:space="preserve">M5_MyM_14c_12</t>
  </si>
  <si>
    <t xml:space="preserve">https://drive.google.com/file/d/1L-w_idyz7BcVnHbRWbBXSPjXI_qhGGDt/view?usp=sharing</t>
  </si>
  <si>
    <t xml:space="preserve">9 cubos. De este estilo, se puede cambiar la perspectiva, cambiar el color...
https://drive.google.com/file/d/180VeApUYDarwVfCy0weUm2rDC85SltFH/view?usp=sharing</t>
  </si>
  <si>
    <t xml:space="preserve">M5_MyM_14c_5</t>
  </si>
  <si>
    <t xml:space="preserve">https://drive.google.com/file/d/1wN65BTXUHKS0c3Gddb9L3FWQEZ0HcTAX/view?usp=sharing</t>
  </si>
  <si>
    <t xml:space="preserve">9 cubos. De este estilo, se puede cambiar la perspectiva, cambiar el color...
https://drive.google.com/file/d/1P7Fag-Xz24fwdx0CTrxucXUXeN4iC4MD/view?usp=sharing</t>
  </si>
  <si>
    <t xml:space="preserve">M5_MyM_14c_6</t>
  </si>
  <si>
    <t xml:space="preserve">https://drive.google.com/file/d/1wE4n68WxA4tqX08UNfPSgbXQBRHasZrF/view?usp=sharing</t>
  </si>
  <si>
    <t xml:space="preserve">M5-MyM-14c</t>
  </si>
  <si>
    <t xml:space="preserve">9 cubos. De este estilo, se puede cambiar la perspectiva, cambiar el color...
https://drive.google.com/file/d/1Ddj8ywfDfM4btIm_ktEUlCJHrywOQghC/view?usp=sharing</t>
  </si>
  <si>
    <t xml:space="preserve">M5_MyM_14c_7</t>
  </si>
  <si>
    <t xml:space="preserve">https://drive.google.com/file/d/1p1RgSZP_YLS19ayRlNjyFmL2hVwx2Tgt/view?usp=sharing</t>
  </si>
  <si>
    <t xml:space="preserve">9 cajas cúbicas apiladas</t>
  </si>
  <si>
    <t xml:space="preserve">M5_MyM_14c_13</t>
  </si>
  <si>
    <t xml:space="preserve">https://drive.google.com/file/d/10GPYxyMnZmtpj3uuoo7kIgl7z2TFXacx/view?usp=sharing</t>
  </si>
  <si>
    <t xml:space="preserve">11 cubos. De este estilo, se puede cambiar la perspectiva, cambiar el color...
https://drive.google.com/file/d/1WPq6dJjf2b_2tTGTBWqUQHthcVgG9N2v/view?usp=sharing</t>
  </si>
  <si>
    <t xml:space="preserve">M5_MyM_14c_11</t>
  </si>
  <si>
    <t xml:space="preserve">https://drive.google.com/file/d/1jJPL7DA6YRl_83nQhzO2ZXKPwRCAsPjj/view?usp=sharing</t>
  </si>
  <si>
    <t xml:space="preserve">11 caramelos apilados</t>
  </si>
  <si>
    <t xml:space="preserve">M5_MyM_14c_14</t>
  </si>
  <si>
    <t xml:space="preserve">https://drive.google.com/file/d/1wNWUnKuJExoiTrhTAbBXOEYa356t67kW/view?usp=sharing</t>
  </si>
  <si>
    <t xml:space="preserve">10 cubos. De este estilo, se puede cambiar la perspectiva, cambiar el color...
https://drive.google.com/file/d/1qiUzJhWASKW1NZWBVbT0yzrxVzEvBjZ-/view?usp=sharing</t>
  </si>
  <si>
    <t xml:space="preserve">M5_MyM_14c_9</t>
  </si>
  <si>
    <t xml:space="preserve">https://drive.google.com/file/d/1VANIaGEtARV2ghD7hgmQuMXuOVTl79B5/view?usp=sharing</t>
  </si>
  <si>
    <t xml:space="preserve">18 cubos. De este estilo, se puede cambiar la perspectiva, cambiar el color...
Otra versión, piedras en vez de cubos
https://drive.google.com/file/d/1UE_124Ro7ejoJuap9tOXyVSVeyywrJXf/view?usp=sharing</t>
  </si>
  <si>
    <t xml:space="preserve">M5_MyM_14c_10</t>
  </si>
  <si>
    <t xml:space="preserve">https://drive.google.com/file/d/1nAWy8Iqh6rzCDtuzo-44bx7zZWV1dZ1r/view?usp=sharing</t>
  </si>
  <si>
    <t xml:space="preserve">18 cubos de piedra apilados</t>
  </si>
  <si>
    <t xml:space="preserve">M5_MyM_14c_15</t>
  </si>
  <si>
    <t xml:space="preserve">https://drive.google.com/file/d/1jh-7Wb4NLGlMgclEqMIFs0J9Th9JsMj0/view?usp=sharing</t>
  </si>
  <si>
    <t xml:space="preserve">Unidades de tiempo</t>
  </si>
  <si>
    <t xml:space="preserve">M5-MyM-8a
Identificar HINT</t>
  </si>
  <si>
    <t xml:space="preserve">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</si>
  <si>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 xml:space="preserve">M5_MyM_8a_1</t>
  </si>
  <si>
    <t xml:space="preserve">Lo dejamos mejor todo junto, en una única tabla.</t>
  </si>
  <si>
    <t xml:space="preserve">https://drive.google.com/file/d/1lzUVTqIXLgjVONIp4NT_MHtP96zt8GUV/view?usp=sharing</t>
  </si>
  <si>
    <t xml:space="preserve">M5-MyM-14c-E-1</t>
  </si>
  <si>
    <t xml:space="preserve">18 cubos. De este estilo, se puede cambiar la perspectiva, cambiar el color...
Es el feedback para M5-MyM-14c-10 y M5-MyM-14c-15
https://drive.google.com/file/d/1Mf1xmMkAbXkZa0MtxhWL5W6H5z2af2Mu/view?usp=sharing</t>
  </si>
  <si>
    <t xml:space="preserve">M5_MyM_14c_16</t>
  </si>
  <si>
    <t xml:space="preserve">Desplaza la figura un poco más a la izquierda y quita el margen inferior.
Aplicar a todos los cubos aplilados del feedback (pte de corrección de aquí para abajo).
Ejemplo de cómo se ve ahora: https://gyazo.com/65e550e13d9e4bb77e21e9a9876c72f9 </t>
  </si>
  <si>
    <t xml:space="preserve">https://drive.google.com/file/d/1Ml1HYQUAx2d0joUrjMLQNNj4SdLBjMgO/view?usp=sharing</t>
  </si>
  <si>
    <t xml:space="preserve">M5-MyM-14c-E-2</t>
  </si>
  <si>
    <t xml:space="preserve">9 cubos. De este estilo, se puede cambiar la perspectiva, cambiar el color...
Es el feedback para M5-MyM-14c-3
https://drive.google.com/file/d/1wkogoar5pkSYKyHsF3e_5T3Nj9oF9lmh/view?usp=sharing</t>
  </si>
  <si>
    <t xml:space="preserve">M5_MyM_14c_17</t>
  </si>
  <si>
    <t xml:space="preserve">https://drive.google.com/file/d/1t7PrK-SkXZpX3Bclsp3vMBQfLro0aRdV/view?usp=sharing</t>
  </si>
  <si>
    <t xml:space="preserve">M5-MyM-14c-E-3</t>
  </si>
  <si>
    <t xml:space="preserve">8 cubos. De este estilo, se puede cambiar la perspectiva, cambiar el color...
M5-MyM-14c-1
https://drive.google.com/file/d/1W_rPSv3eTtWV4VX0OKitO32n89URfSdF/view?usp=sharing</t>
  </si>
  <si>
    <t xml:space="preserve">M5_MyM_14c_18</t>
  </si>
  <si>
    <t xml:space="preserve">https://drive.google.com/file/d/1JRA8aHIW4r60LqDWwegEZQjYxQkR3mLO/view?usp=sharing</t>
  </si>
  <si>
    <t xml:space="preserve">M5-MyM-14c-A-1</t>
  </si>
  <si>
    <t xml:space="preserve">8 cubos. De este estilo, se puede cambiar la perspectiva, cambiar el color...
Feedback de M5-MyM-14c-8
https://drive.google.com/file/d/1ASX6oZHAP32YwiwB8_HGIhPijof9F7L_/view?usp=sharing</t>
  </si>
  <si>
    <t xml:space="preserve">M5_MyM_14c_19</t>
  </si>
  <si>
    <t xml:space="preserve">https://drive.google.com/file/d/1iOwda942MGtkeSeb4vqXsdsBF0wbG8NO/view?usp=sharing</t>
  </si>
  <si>
    <t xml:space="preserve">M5-MyM-14c-A-2</t>
  </si>
  <si>
    <t xml:space="preserve">9 cubos. De este estilo, se puede cambiar la perspectiva, cambiar el color...
Es el feedback de M5-MyM-14c-12
https://drive.google.com/file/d/1jqH2AgYx8Uyic6jFr5gHCY-0ZxnfSulr/view?usp=sharing</t>
  </si>
  <si>
    <t xml:space="preserve">M5_MyM_14c_20</t>
  </si>
  <si>
    <t xml:space="preserve">https://drive.google.com/file/d/1Ti94fApVbZhG-HHma5Rv4o4Qw8EmOgtC/view?usp=sharing</t>
  </si>
  <si>
    <t xml:space="preserve">M5-MyM-14c-A-3</t>
  </si>
  <si>
    <t xml:space="preserve">9 cubos. De este estilo, se puede cambiar la perspectiva, cambiar el color...
Es el feedback de M5-MyM-14c-13
https://drive.google.com/file/d/1Mpr_pOYvAe2FeLG92RheFi3GSAcDDf9S/view?usp=sharing</t>
  </si>
  <si>
    <t xml:space="preserve">M5_MyM_14c_21</t>
  </si>
  <si>
    <t xml:space="preserve">https://drive.google.com/file/d/17RQSXVg9aHsRrviFf1147Ey8jdMC10FI/view?usp=sharing</t>
  </si>
  <si>
    <t xml:space="preserve">M5-MyM-14c-A-4</t>
  </si>
  <si>
    <t xml:space="preserve">11 cubos. De este estilo, se puede cambiar la perspectiva, cambiar el color...
Es el feedback de M5-MyM-14c-14
https://drive.google.com/file/d/19OTXwDuPoQFX2nvwkN6wqh1jiXmJZRV-/view?usp=sharing</t>
  </si>
  <si>
    <t xml:space="preserve">M5_MyM_14c_22</t>
  </si>
  <si>
    <t xml:space="preserve">https://drive.google.com/file/d/1-ZxIh0CBqd97O2jA9UVz-1Zh6igUETxe/view?usp=sharing</t>
  </si>
  <si>
    <t xml:space="preserve">Décimas, centésimas y milésimas</t>
  </si>
  <si>
    <t xml:space="preserve">Como las de conversión de unidades (mismos símbolos, colores...) pero con el texto: unidad, décima, centésima y milésima. Flechas hacia la derecha multiplicando por 10 y hacia la izquierda dividiendo entre 10.</t>
  </si>
  <si>
    <t xml:space="preserve">M5_NyO_26b_1</t>
  </si>
  <si>
    <t xml:space="preserve">https://drive.google.com/file/d/1AwEUT3p4Lxxld_7qQEV0cozhPpatCWX0/view?usp=sharing</t>
  </si>
  <si>
    <t xml:space="preserve">M5-NyO-26b-1</t>
  </si>
  <si>
    <t xml:space="preserve">Misma imagen pero tiene que poner: unit, tenth, hundredth, thousandth</t>
  </si>
  <si>
    <t xml:space="preserve">M5_NyO_26b_1b</t>
  </si>
  <si>
    <t xml:space="preserve">https://drive.google.com/file/d/1PBh4Z4WIE2TrR9R7-WwXQhyle5NzqTud/view?usp=share_link</t>
  </si>
  <si>
    <t xml:space="preserve">Misma imagen pero tiene que poner: unidade, décimo, centésimo, milésimo</t>
  </si>
  <si>
    <t xml:space="preserve">M5_NyO_26b_4</t>
  </si>
  <si>
    <t xml:space="preserve">https://drive.google.com/file/d/1yksXCWy1P0a9gkWZleo-YOLPXZNeCNMU/view?usp=share_link</t>
  </si>
  <si>
    <t xml:space="preserve">M5-NyO-26b
SCAFF ERROR 1</t>
  </si>
  <si>
    <t xml:space="preserve">Igual que la imagen anterior pero cambiando el orden de las operaciones. Hacia la derecha, la división. Hacia la izquierda, la multiplicación.</t>
  </si>
  <si>
    <t xml:space="preserve">M5_NyO_26b_2</t>
  </si>
  <si>
    <t xml:space="preserve">https://drive.google.com/file/d/1ZgQLaaRZSxABvaB11Bt8B1AKlMv9SzsN/view?usp=sharing</t>
  </si>
  <si>
    <t xml:space="preserve">M5-NyO-26b-2</t>
  </si>
  <si>
    <t xml:space="preserve">M5_NyO_26b_2b</t>
  </si>
  <si>
    <t xml:space="preserve">https://drive.google.com/file/d/1_3QwiNQpcZ4t6Y3UatQEgoLakUs3p8MN/view?usp=share_link</t>
  </si>
  <si>
    <t xml:space="preserve">M5_NyO_26b_5</t>
  </si>
  <si>
    <t xml:space="preserve">https://drive.google.com/file/d/16AR9S0tAXfzVmHTeO6CnONICLZmAAX-t/view?usp=share_link</t>
  </si>
  <si>
    <t xml:space="preserve">M5-NyO-26b
SCAFF ERROR 2</t>
  </si>
  <si>
    <t xml:space="preserve">Igual que la primera pero multiplicando y dividiendo por 100.</t>
  </si>
  <si>
    <t xml:space="preserve">M5_NyO_26b_3</t>
  </si>
  <si>
    <t xml:space="preserve">https://drive.google.com/file/d/1Z8JzNFhFCmmw4co0tnAvOgFw8U3cGWD2/view?usp=sharing</t>
  </si>
  <si>
    <t xml:space="preserve">M5-NyO-26b-3</t>
  </si>
  <si>
    <t xml:space="preserve">M5_NyO_26b_3b</t>
  </si>
  <si>
    <t xml:space="preserve">https://drive.google.com/file/d/1GYllNC-_ujajmTMak-z-wxao6h-WaSHZ/view?usp=share_link</t>
  </si>
  <si>
    <t xml:space="preserve">M5_NyO_26b_6</t>
  </si>
  <si>
    <t xml:space="preserve">https://drive.google.com/file/d/1D0nd2k8GEihOZd1elAeTQCa0HLf8ZRIk/view?usp=share_link</t>
  </si>
  <si>
    <t xml:space="preserve">cepillo de dientes</t>
  </si>
  <si>
    <t xml:space="preserve">Muy importante: Formato PNG, 140 px de alto y ancho, centrado, pegado al borde, como este: http://drive.google.com/uc?export=view&amp;id=1kqUnH-RQSAYGU-VgJZgS9eCGSrlSoF_9
Varios objetos. Lo suyo sería evitar el color azul dentro de lo posible:
- Cepillo de dientes</t>
  </si>
  <si>
    <t xml:space="preserve">M5_G_2c_1</t>
  </si>
  <si>
    <t xml:space="preserve">La imgen del tenedor y del cepillo de dientes debería ser completamente horizontal.</t>
  </si>
  <si>
    <t xml:space="preserve">https://drive.google.com/file/d/1IUDhZ4FFlAcNSSxT8G-9nUv-f4Ldzdr1/view?usp=sharing</t>
  </si>
  <si>
    <t xml:space="preserve">Bolígrafo bic</t>
  </si>
  <si>
    <t xml:space="preserve">M5_G_2c_2</t>
  </si>
  <si>
    <t xml:space="preserve">https://drive.google.com/file/d/1K-F-rs0BY7HvgO9xG5j1KbPLZOLbR7a9/view?usp=sharing</t>
  </si>
  <si>
    <t xml:space="preserve">Tenedor</t>
  </si>
  <si>
    <t xml:space="preserve">M5_G_2c_3</t>
  </si>
  <si>
    <t xml:space="preserve">https://drive.google.com/file/d/138DnLIkm-jHUdE5gjekfXJyW-8o76Ne6/view?usp=sharing</t>
  </si>
  <si>
    <t xml:space="preserve">Gafas</t>
  </si>
  <si>
    <t xml:space="preserve">M5_G_2c_4</t>
  </si>
  <si>
    <t xml:space="preserve">https://drive.google.com/file/d/1LWqxDZdJipMBurq1qXCmXu92NJKR1pA4/view?usp=sharing</t>
  </si>
  <si>
    <t xml:space="preserve">Silla</t>
  </si>
  <si>
    <t xml:space="preserve">M5_G_2c_5</t>
  </si>
  <si>
    <t xml:space="preserve">https://drive.google.com/file/d/1eUPawWCK0fjBMdI7DmKmXGRs6v-D2j-s/view?usp=sharing</t>
  </si>
  <si>
    <t xml:space="preserve">Ejemplos de giro</t>
  </si>
  <si>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https://drive.google.com/file/d/1q0rzAGbxdEIGqOx1opfBfLOO7oVJ_QrF/view?usp=share_link</t>
  </si>
  <si>
    <t xml:space="preserve">M5_G_2c_6</t>
  </si>
  <si>
    <t xml:space="preserve">Mejor los relojes con la cara blanca, el gris queda muy triste y extraño.</t>
  </si>
  <si>
    <t xml:space="preserve">https://drive.google.com/file/d/1mpEpxp5FQsxWIRoY4imSG9rLyL-3a_kp/view?usp=share_link</t>
  </si>
  <si>
    <t xml:space="preserve">Icono patata</t>
  </si>
  <si>
    <t xml:space="preserve">Un icono de una patata (ya sabes, sin detalle porque se va a ver muy pequeño)</t>
  </si>
  <si>
    <t xml:space="preserve">M5_EyP_6b_1</t>
  </si>
  <si>
    <t xml:space="preserve">https://drive.google.com/file/d/1Rh8vT97H_tZ29b1EO4VLX3vrlovYWHrX/view?usp=share_link</t>
  </si>
  <si>
    <t xml:space="preserve">Icono insecto</t>
  </si>
  <si>
    <t xml:space="preserve">Un icono de un insecto (ya sabes, sin detalle porque se va a ver muy pequeño). El que quieras, una hormiga, una cucaracha...</t>
  </si>
  <si>
    <t xml:space="preserve">M5_EyP_6b_2</t>
  </si>
  <si>
    <t xml:space="preserve">https://drive.google.com/file/d/1gm6IlKDeokrDzR33uuVDjbqmhcYzF263/view?usp=share_link</t>
  </si>
  <si>
    <t xml:space="preserve">Matemáticas</t>
  </si>
  <si>
    <t xml:space="preserve">Ortografía+cast</t>
  </si>
  <si>
    <t xml:space="preserve">Técnico</t>
  </si>
  <si>
    <t xml:space="preserve">JSON base</t>
  </si>
  <si>
    <t xml:space="preserve">Pendiente de OK TE+hint</t>
  </si>
  <si>
    <t xml:space="preserve">OK TE+hint</t>
  </si>
  <si>
    <t xml:space="preserve">JSON+TE+hint</t>
  </si>
  <si>
    <t xml:space="preserve">Pro((blema técnicoXxxXFx==s w</t>
  </si>
  <si>
    <t xml:space="preserve">Total</t>
  </si>
  <si>
    <t xml:space="preserve">Problema técnico</t>
  </si>
  <si>
    <t xml:space="preserve">Actividades</t>
  </si>
  <si>
    <t xml:space="preserve">Quien puede poner este estado</t>
  </si>
  <si>
    <t xml:space="preserve">Qué significa</t>
  </si>
  <si>
    <t xml:space="preserve">Se ha revisado que la actividad se corresponde con el concepto y el outcome, se ha copiado del excel ARG (hoja de actividades y de imágenes). Pendiente de revisar ortografía y castellano.</t>
  </si>
  <si>
    <t xml:space="preserve">Pendiente de revisar parámetros y cálculos.</t>
  </si>
  <si>
    <t xml:space="preserve">Pendiente de crear JSON base (sin TE+hint).</t>
  </si>
  <si>
    <t xml:space="preserve">Pablo</t>
  </si>
  <si>
    <t xml:space="preserve">Pendiente de copiar de excel ARG TE+hint y corregir ort+cast+técnico.</t>
  </si>
  <si>
    <t xml:space="preserve">Pendiente de añadir TE+hint al JSON base.</t>
  </si>
  <si>
    <t xml:space="preserve">Pendiente de revisar JSON con TE+hint.</t>
  </si>
  <si>
    <t xml:space="preserve">Alguien que no haya hecho el JSON</t>
  </si>
  <si>
    <t xml:space="preserve">JSON terminado.</t>
  </si>
  <si>
    <t xml:space="preserve">Pendiente de solución de Fran.</t>
  </si>
  <si>
    <t xml:space="preserve">Imágenes</t>
  </si>
  <si>
    <t xml:space="preserve">Se ha revisado que la actividad se corresponde con el concepto y el outcome, se ha copiado del excel ARG (hoja de actividades y de imágenes). Pendiente de revisar descripción de imagen.</t>
  </si>
  <si>
    <t xml:space="preserve">Pendiente de dibujar</t>
  </si>
  <si>
    <t xml:space="preserve">Editor</t>
  </si>
  <si>
    <t xml:space="preserve">Se puede dibujar la imagen.</t>
  </si>
  <si>
    <t xml:space="preserve">Pendiente de revisar</t>
  </si>
  <si>
    <t xml:space="preserve">Autor</t>
  </si>
  <si>
    <t xml:space="preserve">Se puede revisar la imagen para recibir OK o comentarios.</t>
  </si>
  <si>
    <t xml:space="preserve">Pendiente de corrección</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</si>
  <si>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</si>
  <si>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</si>
  <si>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</si>
  <si>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</si>
  <si>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</si>
  <si>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</si>
  <si>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</si>
  <si>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</si>
  <si>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</si>
  <si>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True/False</t>
  </si>
  <si>
    <t xml:space="preserve">clock</t>
  </si>
  <si>
    <t xml:space="preserve">Cloze with drag &amp; drop</t>
  </si>
  <si>
    <t xml:space="preserve">Cloze with drop down</t>
  </si>
  <si>
    <t xml:space="preserve">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</si>
  <si>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</si>
  <si>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</si>
  <si>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</si>
  <si>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</si>
  <si>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</si>
  <si>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</si>
  <si>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</si>
  <si>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</si>
  <si>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</si>
  <si>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 – standard</t>
  </si>
  <si>
    <t xml:space="preserve">numberline</t>
  </si>
  <si>
    <t xml:space="preserve">Numberline</t>
  </si>
  <si>
    <t xml:space="preserve">orderNumbers</t>
  </si>
  <si>
    <t xml:space="preserve">pathway</t>
  </si>
  <si>
    <t xml:space="preserve">pictograph</t>
  </si>
  <si>
    <t xml:space="preserve">Pictograma</t>
  </si>
  <si>
    <t xml:space="preserve">valor</t>
  </si>
</sst>
</file>

<file path=xl/styles.xml><?xml version="1.0" encoding="utf-8"?>
<styleSheet xmlns="http://schemas.openxmlformats.org/spreadsheetml/2006/main">
  <numFmts count="9">
    <numFmt numFmtId="164" formatCode="General"/>
    <numFmt numFmtId="165" formatCode="0.00E+00"/>
    <numFmt numFmtId="166" formatCode="#,##0.00\ [$€-1]"/>
    <numFmt numFmtId="167" formatCode="General"/>
    <numFmt numFmtId="168" formatCode="d/m"/>
    <numFmt numFmtId="169" formatCode="dd/mm/yyyy"/>
    <numFmt numFmtId="170" formatCode="#,##0.00\ %"/>
    <numFmt numFmtId="171" formatCode="0\ %"/>
    <numFmt numFmtId="172" formatCode="0.00\ %"/>
  </numFmts>
  <fonts count="33">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u val="single"/>
      <sz val="12"/>
      <color rgb="FF000000"/>
      <name val="Calibri"/>
      <family val="0"/>
      <charset val="1"/>
    </font>
    <font>
      <sz val="12"/>
      <color rgb="FFFFFFFF"/>
      <name val="Calibri"/>
      <family val="0"/>
      <charset val="1"/>
    </font>
    <font>
      <strike val="true"/>
      <sz val="12"/>
      <color rgb="FF000000"/>
      <name val="Calibri"/>
      <family val="0"/>
      <charset val="1"/>
    </font>
    <font>
      <sz val="12"/>
      <color rgb="FFFF0000"/>
      <name val="Calibri"/>
      <family val="0"/>
      <charset val="1"/>
    </font>
    <font>
      <sz val="12"/>
      <color rgb="FF9900FF"/>
      <name val="Calibri"/>
      <family val="0"/>
      <charset val="1"/>
    </font>
    <font>
      <u val="single"/>
      <sz val="12"/>
      <color rgb="FF0000FF"/>
      <name val="Calibri"/>
      <family val="0"/>
      <charset val="1"/>
    </font>
    <font>
      <sz val="12"/>
      <color rgb="FFEA4335"/>
      <name val="Calibri"/>
      <family val="0"/>
      <charset val="1"/>
    </font>
    <font>
      <sz val="12"/>
      <color rgb="FFFF00FF"/>
      <name val="Calibri"/>
      <family val="0"/>
      <charset val="1"/>
    </font>
    <font>
      <sz val="12"/>
      <color rgb="FF202124"/>
      <name val="Calibri"/>
      <family val="0"/>
      <charset val="1"/>
    </font>
    <font>
      <sz val="11"/>
      <color rgb="FF000000"/>
      <name val="Arial"/>
      <family val="0"/>
      <charset val="1"/>
    </font>
    <font>
      <sz val="12"/>
      <color rgb="FF4285F4"/>
      <name val="Calibri"/>
      <family val="0"/>
      <charset val="1"/>
    </font>
    <font>
      <b val="true"/>
      <sz val="12"/>
      <color rgb="FF4285F4"/>
      <name val="Calibri"/>
      <family val="0"/>
      <charset val="1"/>
    </font>
    <font>
      <b val="true"/>
      <sz val="12"/>
      <color rgb="FFEA4335"/>
      <name val="Calibri"/>
      <family val="0"/>
      <charset val="1"/>
    </font>
    <font>
      <sz val="12"/>
      <color rgb="FF3C4043"/>
      <name val="Calibri"/>
      <family val="0"/>
      <charset val="1"/>
    </font>
    <font>
      <sz val="12"/>
      <color rgb="FF202122"/>
      <name val="Calibri"/>
      <family val="0"/>
      <charset val="1"/>
    </font>
    <font>
      <sz val="12"/>
      <color rgb="FF0000FF"/>
      <name val="Calibri"/>
      <family val="0"/>
      <charset val="1"/>
    </font>
    <font>
      <sz val="12"/>
      <color rgb="FF333333"/>
      <name val="Calibri"/>
      <family val="0"/>
      <charset val="1"/>
    </font>
    <font>
      <u val="single"/>
      <sz val="12"/>
      <color rgb="FF1155CC"/>
      <name val="Calibri"/>
      <family val="0"/>
      <charset val="1"/>
    </font>
    <font>
      <sz val="12"/>
      <color rgb="FF000000"/>
      <name val="Docs-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2"/>
      <color rgb="FF000000"/>
      <name val="Arial"/>
      <family val="0"/>
      <charset val="1"/>
    </font>
    <font>
      <b val="true"/>
      <sz val="11"/>
      <color rgb="FF000000"/>
      <name val="Arial"/>
      <family val="0"/>
      <charset val="1"/>
    </font>
    <font>
      <u val="single"/>
      <sz val="11"/>
      <color rgb="FF0000FF"/>
      <name val="Cambria"/>
      <family val="0"/>
      <charset val="1"/>
    </font>
  </fonts>
  <fills count="21">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ECD3EB"/>
      </patternFill>
    </fill>
    <fill>
      <patternFill patternType="solid">
        <fgColor rgb="FFFFFFFF"/>
        <bgColor rgb="FFFFF2CC"/>
      </patternFill>
    </fill>
    <fill>
      <patternFill patternType="solid">
        <fgColor rgb="FFFFF2CC"/>
        <bgColor rgb="FFFCE5CD"/>
      </patternFill>
    </fill>
    <fill>
      <patternFill patternType="solid">
        <fgColor rgb="FFC9DAF8"/>
        <bgColor rgb="FFCFE2F3"/>
      </patternFill>
    </fill>
    <fill>
      <patternFill patternType="solid">
        <fgColor rgb="FFF4CCCC"/>
        <bgColor rgb="FFEAD1DC"/>
      </patternFill>
    </fill>
    <fill>
      <patternFill patternType="solid">
        <fgColor rgb="FF6D9EEB"/>
        <bgColor rgb="FF4285F4"/>
      </patternFill>
    </fill>
    <fill>
      <patternFill patternType="solid">
        <fgColor rgb="FFA4C2F4"/>
        <bgColor rgb="FFC9DAF8"/>
      </patternFill>
    </fill>
    <fill>
      <patternFill patternType="solid">
        <fgColor rgb="FFB7E1CD"/>
        <bgColor rgb="FFC9DAF8"/>
      </patternFill>
    </fill>
    <fill>
      <patternFill patternType="solid">
        <fgColor rgb="FFEA9999"/>
        <bgColor rgb="FFDD7E6B"/>
      </patternFill>
    </fill>
    <fill>
      <patternFill patternType="solid">
        <fgColor rgb="FFCFE2F3"/>
        <bgColor rgb="FFC9DAF8"/>
      </patternFill>
    </fill>
    <fill>
      <patternFill patternType="solid">
        <fgColor rgb="FF1155CC"/>
        <bgColor rgb="FF3C78D8"/>
      </patternFill>
    </fill>
    <fill>
      <patternFill patternType="solid">
        <fgColor rgb="FFD9EAD3"/>
        <bgColor rgb="FFCFE2F3"/>
      </patternFill>
    </fill>
    <fill>
      <patternFill patternType="solid">
        <fgColor rgb="FF3C78D8"/>
        <bgColor rgb="FF4285F4"/>
      </patternFill>
    </fill>
    <fill>
      <patternFill patternType="solid">
        <fgColor rgb="FFFFE599"/>
        <bgColor rgb="FFFCE5CD"/>
      </patternFill>
    </fill>
    <fill>
      <patternFill patternType="solid">
        <fgColor rgb="FFF9CB9C"/>
        <bgColor rgb="FFF4CCCC"/>
      </patternFill>
    </fill>
    <fill>
      <patternFill patternType="solid">
        <fgColor rgb="FFDD7E6B"/>
        <bgColor rgb="FFEA9999"/>
      </patternFill>
    </fill>
    <fill>
      <patternFill patternType="solid">
        <fgColor rgb="FFFF0000"/>
        <bgColor rgb="FFEA4335"/>
      </patternFill>
    </fill>
  </fills>
  <borders count="9">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5" fontId="5" fillId="5" borderId="0" xfId="0" applyFont="true" applyBorder="false" applyAlignment="true" applyProtection="false">
      <alignment horizontal="general" vertical="center" textRotation="0" wrapText="true" indent="0" shrinkToFit="false"/>
      <protection locked="true" hidden="false"/>
    </xf>
    <xf numFmtId="164" fontId="7" fillId="6"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8"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9" fillId="5" borderId="0" xfId="0" applyFont="true" applyBorder="false" applyAlignment="true" applyProtection="false">
      <alignment horizontal="general" vertical="center" textRotation="0" wrapText="true" indent="0" shrinkToFit="false"/>
      <protection locked="true" hidden="false"/>
    </xf>
    <xf numFmtId="164" fontId="20" fillId="5"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5" fillId="10"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7" fontId="5" fillId="6" borderId="0" xfId="0" applyFont="true" applyBorder="false" applyAlignment="true" applyProtection="false">
      <alignment horizontal="center" vertical="center" textRotation="0" wrapText="true" indent="0" shrinkToFit="false"/>
      <protection locked="true" hidden="false"/>
    </xf>
    <xf numFmtId="167" fontId="5" fillId="3" borderId="0" xfId="0" applyFont="true" applyBorder="false" applyAlignment="true" applyProtection="false">
      <alignment horizontal="center" vertical="center" textRotation="0" wrapText="true" indent="0" shrinkToFit="false"/>
      <protection locked="true" hidden="false"/>
    </xf>
    <xf numFmtId="167" fontId="5" fillId="8" borderId="0" xfId="0" applyFont="true" applyBorder="false" applyAlignment="true" applyProtection="false">
      <alignment horizontal="center" vertical="center" textRotation="0" wrapText="true" indent="0" shrinkToFit="false"/>
      <protection locked="true" hidden="false"/>
    </xf>
    <xf numFmtId="167" fontId="5" fillId="11"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24" fillId="5"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3" fillId="0" borderId="2" xfId="0" applyFont="true" applyBorder="true" applyAlignment="true" applyProtection="false">
      <alignment horizontal="general" vertical="center" textRotation="0" wrapText="tru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24" fillId="5"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25" fillId="13" borderId="3" xfId="0" applyFont="true" applyBorder="true" applyAlignment="true" applyProtection="false">
      <alignment horizontal="center" vertical="bottom" textRotation="0" wrapText="false" indent="0" shrinkToFit="false"/>
      <protection locked="true" hidden="false"/>
    </xf>
    <xf numFmtId="169" fontId="26" fillId="14" borderId="0" xfId="0" applyFont="true" applyBorder="true" applyAlignment="true" applyProtection="false">
      <alignment horizontal="center" vertical="bottom" textRotation="0" wrapText="false" indent="0" shrinkToFit="false"/>
      <protection locked="true" hidden="false"/>
    </xf>
    <xf numFmtId="164" fontId="26" fillId="14" borderId="0" xfId="0" applyFont="true" applyBorder="false" applyAlignment="true" applyProtection="false">
      <alignment horizontal="general" vertical="bottom" textRotation="0" wrapText="false" indent="0" shrinkToFit="false"/>
      <protection locked="true" hidden="false"/>
    </xf>
    <xf numFmtId="167" fontId="27" fillId="0" borderId="4" xfId="0" applyFont="true" applyBorder="true" applyAlignment="false" applyProtection="false">
      <alignment horizontal="general" vertical="bottom" textRotation="0" wrapText="false" indent="0" shrinkToFit="false"/>
      <protection locked="true" hidden="false"/>
    </xf>
    <xf numFmtId="170" fontId="27" fillId="0" borderId="3" xfId="0" applyFont="true" applyBorder="true" applyAlignment="false" applyProtection="false">
      <alignment horizontal="general" vertical="bottom" textRotation="0" wrapText="false" indent="0" shrinkToFit="false"/>
      <protection locked="true" hidden="false"/>
    </xf>
    <xf numFmtId="164" fontId="27" fillId="13" borderId="3" xfId="0" applyFont="true" applyBorder="true" applyAlignment="true" applyProtection="false">
      <alignment horizontal="center" vertical="bottom" textRotation="0" wrapText="false" indent="0" shrinkToFit="false"/>
      <protection locked="true" hidden="false"/>
    </xf>
    <xf numFmtId="171" fontId="27" fillId="0" borderId="3" xfId="0" applyFont="true" applyBorder="true" applyAlignment="true" applyProtection="false">
      <alignment horizontal="general" vertical="bottom" textRotation="0" wrapText="false" indent="0" shrinkToFit="false"/>
      <protection locked="true" hidden="false"/>
    </xf>
    <xf numFmtId="171" fontId="27" fillId="15" borderId="3" xfId="0" applyFont="true" applyBorder="true" applyAlignment="true" applyProtection="false">
      <alignment horizontal="general" vertical="bottom" textRotation="0" wrapText="false" indent="0" shrinkToFit="false"/>
      <protection locked="true" hidden="false"/>
    </xf>
    <xf numFmtId="167" fontId="27" fillId="0" borderId="4" xfId="0" applyFont="true" applyBorder="true" applyAlignment="true" applyProtection="false">
      <alignment horizontal="general" vertical="bottom" textRotation="0" wrapText="false" indent="0" shrinkToFit="false"/>
      <protection locked="true" hidden="false"/>
    </xf>
    <xf numFmtId="170" fontId="27" fillId="13" borderId="3"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1" fontId="27" fillId="13" borderId="3" xfId="0" applyFont="true" applyBorder="true" applyAlignment="true" applyProtection="false">
      <alignment horizontal="general" vertical="bottom" textRotation="0" wrapText="false" indent="0" shrinkToFit="false"/>
      <protection locked="true" hidden="false"/>
    </xf>
    <xf numFmtId="172" fontId="27" fillId="0" borderId="3" xfId="0" applyFont="true" applyBorder="true" applyAlignment="false" applyProtection="false">
      <alignment horizontal="general" vertical="bottom" textRotation="0" wrapText="false" indent="0" shrinkToFit="false"/>
      <protection locked="true" hidden="false"/>
    </xf>
    <xf numFmtId="169" fontId="26" fillId="14" borderId="3" xfId="0" applyFont="true" applyBorder="true" applyAlignment="true" applyProtection="false">
      <alignment horizontal="center" vertical="bottom" textRotation="0" wrapText="false" indent="0" shrinkToFit="false"/>
      <protection locked="true" hidden="false"/>
    </xf>
    <xf numFmtId="169" fontId="26" fillId="0" borderId="0"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71" fontId="27" fillId="0" borderId="0" xfId="0" applyFont="true" applyBorder="false" applyAlignment="true" applyProtection="false">
      <alignment horizontal="general" vertical="bottom" textRotation="0" wrapText="false" indent="0" shrinkToFit="false"/>
      <protection locked="true" hidden="false"/>
    </xf>
    <xf numFmtId="170" fontId="27" fillId="15" borderId="3" xfId="0" applyFont="true" applyBorder="true" applyAlignment="true" applyProtection="false">
      <alignment horizontal="general" vertical="bottom" textRotation="0" wrapText="false" indent="0" shrinkToFit="false"/>
      <protection locked="true" hidden="false"/>
    </xf>
    <xf numFmtId="171" fontId="27" fillId="8" borderId="3" xfId="0" applyFont="true" applyBorder="true" applyAlignment="true" applyProtection="false">
      <alignment horizontal="general" vertical="bottom" textRotation="0" wrapText="false" indent="0" shrinkToFit="false"/>
      <protection locked="true" hidden="false"/>
    </xf>
    <xf numFmtId="171" fontId="27" fillId="4" borderId="3" xfId="0" applyFont="true" applyBorder="true" applyAlignment="true" applyProtection="false">
      <alignment horizontal="general" vertical="bottom" textRotation="0" wrapText="false" indent="0" shrinkToFit="false"/>
      <protection locked="true" hidden="false"/>
    </xf>
    <xf numFmtId="164" fontId="28" fillId="16" borderId="5" xfId="0" applyFont="true" applyBorder="true" applyAlignment="true" applyProtection="false">
      <alignment horizontal="center" vertical="center" textRotation="0" wrapText="false" indent="0" shrinkToFit="false"/>
      <protection locked="true" hidden="false"/>
    </xf>
    <xf numFmtId="164" fontId="28" fillId="16" borderId="5"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general" vertical="center" textRotation="0" wrapText="false" indent="0" shrinkToFit="false"/>
      <protection locked="true" hidden="false"/>
    </xf>
    <xf numFmtId="164" fontId="29" fillId="0" borderId="6"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general" vertical="center" textRotation="0" wrapText="true" indent="0" shrinkToFit="false"/>
      <protection locked="true" hidden="false"/>
    </xf>
    <xf numFmtId="164" fontId="29" fillId="17" borderId="3" xfId="0" applyFont="true" applyBorder="true" applyAlignment="true" applyProtection="false">
      <alignment horizontal="general" vertical="center" textRotation="0" wrapText="false" indent="0" shrinkToFit="false"/>
      <protection locked="true" hidden="false"/>
    </xf>
    <xf numFmtId="164" fontId="29" fillId="17" borderId="3" xfId="0" applyFont="true" applyBorder="true" applyAlignment="true" applyProtection="false">
      <alignment horizontal="center" vertical="center" textRotation="0" wrapText="true" indent="0" shrinkToFit="false"/>
      <protection locked="true" hidden="false"/>
    </xf>
    <xf numFmtId="164" fontId="29" fillId="17" borderId="3" xfId="0" applyFont="true" applyBorder="true" applyAlignment="true" applyProtection="false">
      <alignment horizontal="general" vertical="center" textRotation="0" wrapText="true" indent="0" shrinkToFit="false"/>
      <protection locked="true" hidden="false"/>
    </xf>
    <xf numFmtId="164" fontId="29" fillId="18" borderId="3" xfId="0" applyFont="true" applyBorder="true" applyAlignment="true" applyProtection="false">
      <alignment horizontal="general" vertical="center" textRotation="0" wrapText="false" indent="0" shrinkToFit="false"/>
      <protection locked="true" hidden="false"/>
    </xf>
    <xf numFmtId="164" fontId="29" fillId="18" borderId="3" xfId="0" applyFont="true" applyBorder="true" applyAlignment="true" applyProtection="false">
      <alignment horizontal="center" vertical="center" textRotation="0" wrapText="true" indent="0" shrinkToFit="false"/>
      <protection locked="true" hidden="false"/>
    </xf>
    <xf numFmtId="164" fontId="29" fillId="18" borderId="3" xfId="0" applyFont="true" applyBorder="true" applyAlignment="true" applyProtection="false">
      <alignment horizontal="general" vertical="center" textRotation="0" wrapText="true" indent="0" shrinkToFit="false"/>
      <protection locked="true" hidden="false"/>
    </xf>
    <xf numFmtId="164" fontId="29" fillId="19" borderId="3" xfId="0" applyFont="true" applyBorder="true" applyAlignment="true" applyProtection="false">
      <alignment horizontal="general" vertical="center" textRotation="0" wrapText="false" indent="0" shrinkToFit="false"/>
      <protection locked="true" hidden="false"/>
    </xf>
    <xf numFmtId="164" fontId="29" fillId="19" borderId="3" xfId="0" applyFont="true" applyBorder="true" applyAlignment="true" applyProtection="false">
      <alignment horizontal="center" vertical="center" textRotation="0" wrapText="true" indent="0" shrinkToFit="false"/>
      <protection locked="true" hidden="false"/>
    </xf>
    <xf numFmtId="164" fontId="29" fillId="19" borderId="3" xfId="0" applyFont="true" applyBorder="true" applyAlignment="true" applyProtection="false">
      <alignment horizontal="general" vertical="center" textRotation="0" wrapText="true" indent="0" shrinkToFit="false"/>
      <protection locked="true" hidden="false"/>
    </xf>
    <xf numFmtId="164" fontId="29" fillId="3" borderId="3" xfId="0" applyFont="true" applyBorder="true" applyAlignment="true" applyProtection="false">
      <alignment horizontal="general" vertical="center" textRotation="0" wrapText="false" indent="0" shrinkToFit="false"/>
      <protection locked="true" hidden="false"/>
    </xf>
    <xf numFmtId="164" fontId="29" fillId="3" borderId="3" xfId="0" applyFont="true" applyBorder="true" applyAlignment="true" applyProtection="false">
      <alignment horizontal="center" vertical="center" textRotation="0" wrapText="true" indent="0" shrinkToFit="false"/>
      <protection locked="true" hidden="false"/>
    </xf>
    <xf numFmtId="164" fontId="29" fillId="3" borderId="3" xfId="0" applyFont="true" applyBorder="true" applyAlignment="true" applyProtection="false">
      <alignment horizontal="general" vertical="center" textRotation="0" wrapText="true" indent="0" shrinkToFit="false"/>
      <protection locked="true" hidden="false"/>
    </xf>
    <xf numFmtId="164" fontId="29" fillId="13" borderId="3" xfId="0" applyFont="true" applyBorder="true" applyAlignment="true" applyProtection="false">
      <alignment horizontal="general" vertical="center" textRotation="0" wrapText="false" indent="0" shrinkToFit="false"/>
      <protection locked="true" hidden="false"/>
    </xf>
    <xf numFmtId="164" fontId="29" fillId="13" borderId="3" xfId="0" applyFont="true" applyBorder="true" applyAlignment="true" applyProtection="false">
      <alignment horizontal="center" vertical="center" textRotation="0" wrapText="true" indent="0" shrinkToFit="false"/>
      <protection locked="true" hidden="false"/>
    </xf>
    <xf numFmtId="164" fontId="29" fillId="13" borderId="3" xfId="0" applyFont="true" applyBorder="true" applyAlignment="true" applyProtection="false">
      <alignment horizontal="general" vertical="center" textRotation="0" wrapText="true" indent="0" shrinkToFit="false"/>
      <protection locked="true" hidden="false"/>
    </xf>
    <xf numFmtId="164" fontId="30" fillId="11" borderId="3" xfId="0" applyFont="true" applyBorder="true" applyAlignment="true" applyProtection="false">
      <alignment horizontal="general" vertical="center" textRotation="0" wrapText="false" indent="0" shrinkToFit="false"/>
      <protection locked="true" hidden="false"/>
    </xf>
    <xf numFmtId="164" fontId="30" fillId="11" borderId="3" xfId="0" applyFont="true" applyBorder="true" applyAlignment="true" applyProtection="false">
      <alignment horizontal="center" vertical="center" textRotation="0" wrapText="true" indent="0" shrinkToFit="false"/>
      <protection locked="true" hidden="false"/>
    </xf>
    <xf numFmtId="164" fontId="30" fillId="11" borderId="3" xfId="0" applyFont="true" applyBorder="true" applyAlignment="true" applyProtection="false">
      <alignment horizontal="general" vertical="center" textRotation="0" wrapText="true" indent="0" shrinkToFit="false"/>
      <protection locked="true" hidden="false"/>
    </xf>
    <xf numFmtId="164" fontId="28" fillId="20" borderId="3" xfId="0" applyFont="true" applyBorder="true" applyAlignment="true" applyProtection="false">
      <alignment horizontal="general" vertical="center" textRotation="0" wrapText="false" indent="0" shrinkToFit="false"/>
      <protection locked="true" hidden="false"/>
    </xf>
    <xf numFmtId="164" fontId="28" fillId="20" borderId="3" xfId="0" applyFont="true" applyBorder="true" applyAlignment="true" applyProtection="false">
      <alignment horizontal="center" vertical="center" textRotation="0" wrapText="true" indent="0" shrinkToFit="false"/>
      <protection locked="true" hidden="false"/>
    </xf>
    <xf numFmtId="164" fontId="28" fillId="20" borderId="3" xfId="0" applyFont="true" applyBorder="true" applyAlignment="true" applyProtection="false">
      <alignment horizontal="general" vertical="center" textRotation="0" wrapText="true" indent="0" shrinkToFit="false"/>
      <protection locked="true" hidden="false"/>
    </xf>
    <xf numFmtId="164" fontId="29" fillId="0" borderId="7" xfId="0" applyFont="true" applyBorder="true" applyAlignment="true" applyProtection="false">
      <alignment horizontal="general" vertical="center" textRotation="0" wrapText="false" indent="0" shrinkToFit="false"/>
      <protection locked="true" hidden="false"/>
    </xf>
    <xf numFmtId="164" fontId="29" fillId="0" borderId="7" xfId="0" applyFont="true" applyBorder="true" applyAlignment="true" applyProtection="false">
      <alignment horizontal="center" vertical="center" textRotation="0" wrapText="true" indent="0" shrinkToFit="false"/>
      <protection locked="true" hidden="false"/>
    </xf>
    <xf numFmtId="164" fontId="29" fillId="0" borderId="7" xfId="0" applyFont="true" applyBorder="true" applyAlignment="true" applyProtection="false">
      <alignment horizontal="general" vertical="center" textRotation="0" wrapText="true" indent="0" shrinkToFit="false"/>
      <protection locked="true" hidden="false"/>
    </xf>
    <xf numFmtId="164" fontId="29" fillId="6" borderId="3" xfId="0" applyFont="true" applyBorder="true" applyAlignment="true" applyProtection="false">
      <alignment horizontal="center" vertical="center" textRotation="0" wrapText="true" indent="0" shrinkToFit="false"/>
      <protection locked="true" hidden="false"/>
    </xf>
    <xf numFmtId="164" fontId="29" fillId="6" borderId="3" xfId="0" applyFont="true" applyBorder="true" applyAlignment="true" applyProtection="false">
      <alignment horizontal="left" vertical="center" textRotation="0" wrapText="true" indent="0" shrinkToFit="false"/>
      <protection locked="true" hidden="false"/>
    </xf>
    <xf numFmtId="164" fontId="29" fillId="4" borderId="3" xfId="0" applyFont="true" applyBorder="true" applyAlignment="true" applyProtection="false">
      <alignment horizontal="center" vertical="center" textRotation="0" wrapText="true" indent="0" shrinkToFit="false"/>
      <protection locked="true" hidden="false"/>
    </xf>
    <xf numFmtId="164" fontId="29" fillId="3" borderId="3" xfId="0" applyFont="true" applyBorder="true" applyAlignment="true" applyProtection="false">
      <alignment horizontal="left" vertical="center" textRotation="0" wrapText="true" indent="0" shrinkToFit="false"/>
      <protection locked="true" hidden="false"/>
    </xf>
    <xf numFmtId="164" fontId="29" fillId="8" borderId="3" xfId="0" applyFont="true" applyBorder="true" applyAlignment="true" applyProtection="false">
      <alignment horizontal="center" vertical="center" textRotation="0" wrapText="true" indent="0" shrinkToFit="false"/>
      <protection locked="true" hidden="false"/>
    </xf>
    <xf numFmtId="164" fontId="29" fillId="8" borderId="3" xfId="0" applyFont="true" applyBorder="true" applyAlignment="true" applyProtection="false">
      <alignment horizontal="left" vertical="center" textRotation="0" wrapText="true" indent="0" shrinkToFit="false"/>
      <protection locked="true" hidden="false"/>
    </xf>
    <xf numFmtId="164" fontId="29" fillId="11" borderId="3" xfId="0" applyFont="true" applyBorder="true" applyAlignment="true" applyProtection="false">
      <alignment horizontal="center" vertical="center" textRotation="0" wrapText="true" indent="0" shrinkToFit="false"/>
      <protection locked="true" hidden="false"/>
    </xf>
    <xf numFmtId="164" fontId="29" fillId="11" borderId="3" xfId="0" applyFont="true" applyBorder="tru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31" fillId="7" borderId="4" xfId="0" applyFont="true" applyBorder="true" applyAlignment="true" applyProtection="false">
      <alignment horizontal="center" vertical="bottom" textRotation="0" wrapText="false" indent="0" shrinkToFit="false"/>
      <protection locked="true" hidden="false"/>
    </xf>
    <xf numFmtId="164" fontId="15" fillId="7" borderId="6" xfId="0" applyFont="true" applyBorder="true" applyAlignment="true" applyProtection="false">
      <alignment horizontal="general" vertical="bottom" textRotation="0" wrapText="false" indent="0" shrinkToFit="false"/>
      <protection locked="true" hidden="false"/>
    </xf>
    <xf numFmtId="164" fontId="15" fillId="7" borderId="8" xfId="0" applyFont="true" applyBorder="true" applyAlignment="true" applyProtection="false">
      <alignment horizontal="general" vertical="bottom" textRotation="0" wrapText="false" indent="0" shrinkToFit="false"/>
      <protection locked="true" hidden="false"/>
    </xf>
    <xf numFmtId="167" fontId="15" fillId="0" borderId="8" xfId="0" applyFont="true" applyBorder="true" applyAlignment="true" applyProtection="false">
      <alignment horizontal="center" vertical="bottom" textRotation="0" wrapText="false" indent="0" shrinkToFit="false"/>
      <protection locked="true" hidden="false"/>
    </xf>
    <xf numFmtId="167" fontId="31" fillId="6" borderId="0" xfId="0" applyFont="true" applyBorder="false" applyAlignment="true" applyProtection="false">
      <alignment horizontal="center"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3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
    <dxf>
      <fill>
        <patternFill patternType="solid">
          <fgColor rgb="FFFCE5CD"/>
        </patternFill>
      </fill>
    </dxf>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6D9EEB"/>
        </patternFill>
      </fill>
    </dxf>
    <dxf>
      <fill>
        <patternFill patternType="solid">
          <fgColor rgb="FFA4C2F4"/>
        </patternFill>
      </fill>
    </dxf>
    <dxf>
      <fill>
        <patternFill patternType="solid">
          <fgColor rgb="FFC9DAF8"/>
        </patternFill>
      </fill>
    </dxf>
    <dxf>
      <fill>
        <patternFill patternType="solid">
          <fgColor rgb="FFB7E1CD"/>
        </patternFill>
      </fill>
    </dxf>
    <dxf>
      <fill>
        <patternFill patternType="solid">
          <fgColor rgb="FFEA4335"/>
        </patternFill>
      </fill>
    </dxf>
    <dxf>
      <fill>
        <patternFill patternType="solid">
          <fgColor rgb="FF0000FF"/>
        </patternFill>
      </fill>
    </dxf>
    <dxf>
      <fill>
        <patternFill patternType="solid">
          <fgColor rgb="FF3C4043"/>
        </patternFill>
      </fill>
    </dxf>
    <dxf>
      <fill>
        <patternFill patternType="solid">
          <fgColor rgb="FFF4CCCC"/>
        </patternFill>
      </fill>
    </dxf>
    <dxf>
      <fill>
        <patternFill patternType="solid">
          <fgColor rgb="FFD9D2E9"/>
        </patternFill>
      </fill>
    </dxf>
    <dxf>
      <fill>
        <patternFill patternType="solid">
          <fgColor rgb="FF202124"/>
        </patternFill>
      </fill>
    </dxf>
    <dxf>
      <fill>
        <patternFill patternType="solid">
          <fgColor rgb="FFEAD1DC"/>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000000"/>
      </font>
      <fill>
        <patternFill>
          <bgColor rgb="FFFFE599"/>
        </patternFill>
      </fill>
    </dxf>
    <dxf>
      <font>
        <color rgb="FF000000"/>
      </font>
      <fill>
        <patternFill>
          <bgColor rgb="FFF9CB9C"/>
        </patternFill>
      </fill>
    </dxf>
    <dxf>
      <font>
        <b val="1"/>
        <color rgb="FFFFFFFF"/>
      </font>
      <fill>
        <patternFill>
          <bgColor rgb="FFDD7E6B"/>
        </patternFill>
      </fill>
    </dxf>
    <dxf>
      <font>
        <color rgb="FFEA4335"/>
      </font>
      <fill>
        <patternFill>
          <bgColor rgb="00FFFFFF"/>
        </patternFill>
      </fill>
    </dxf>
    <dxf>
      <font>
        <b val="1"/>
        <color rgb="FFFFFFFF"/>
      </font>
      <fill>
        <patternFill>
          <bgColor rgb="FFEA4335"/>
        </patternFill>
      </fill>
    </dxf>
    <dxf>
      <font>
        <color rgb="FF000000"/>
      </font>
      <fill>
        <patternFill>
          <bgColor rgb="00FFFFFF"/>
        </patternFill>
      </fill>
    </dxf>
    <dxf>
      <font>
        <color rgb="FFFFFFFF"/>
      </font>
      <fill>
        <patternFill>
          <bgColor rgb="FF741B47"/>
        </patternFill>
      </fill>
    </dxf>
    <dxf>
      <font>
        <strike val="1"/>
      </font>
      <fill>
        <patternFill>
          <bgColor rgb="00FFFFFF"/>
        </patternFill>
      </fill>
    </dxf>
    <dxf>
      <font>
        <b val="1"/>
        <color rgb="FFFFFFFF"/>
      </font>
      <fill>
        <patternFill>
          <bgColor rgb="FFFF0000"/>
        </patternFill>
      </fill>
    </dxf>
    <dxf>
      <font>
        <color rgb="FF000000"/>
      </font>
      <fill>
        <patternFill>
          <bgColor rgb="FFD9D2E9"/>
        </patternFill>
      </fill>
    </dxf>
    <dxf>
      <font>
        <color rgb="FF000000"/>
      </font>
      <fill>
        <patternFill>
          <bgColor rgb="FFDD7E6B"/>
        </patternFill>
      </fill>
    </dxf>
    <dxf>
      <font>
        <color rgb="FF000000"/>
      </font>
      <fill>
        <patternFill>
          <bgColor rgb="FFECD3EB"/>
        </patternFill>
      </fill>
    </dxf>
    <dxf>
      <fill>
        <patternFill>
          <bgColor rgb="FFFFF2CC"/>
        </patternFill>
      </fill>
    </dxf>
    <dxf>
      <fill>
        <patternFill>
          <bgColor rgb="FFB7E1CD"/>
        </patternFill>
      </fill>
    </dxf>
    <dxf>
      <fill>
        <patternFill>
          <bgColor rgb="FFD9D2E9"/>
        </patternFill>
      </fill>
    </dxf>
    <dxf>
      <fill>
        <patternFill>
          <bgColor rgb="FFF4CCCC"/>
        </patternFill>
      </fill>
    </dxf>
  </dxfs>
  <colors>
    <indexedColors>
      <rgbColor rgb="FF000000"/>
      <rgbColor rgb="FFFFFFFF"/>
      <rgbColor rgb="FFFF0000"/>
      <rgbColor rgb="FF00FF00"/>
      <rgbColor rgb="FF0000FF"/>
      <rgbColor rgb="FFFCE5CD"/>
      <rgbColor rgb="FFFF00FF"/>
      <rgbColor rgb="FF00FFFF"/>
      <rgbColor rgb="FF800000"/>
      <rgbColor rgb="FF008000"/>
      <rgbColor rgb="FF000080"/>
      <rgbColor rgb="FF808000"/>
      <rgbColor rgb="FF9900FF"/>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B7E1CD"/>
      <rgbColor rgb="FFD9EAD3"/>
      <rgbColor rgb="FFFFE599"/>
      <rgbColor rgb="FFA4C2F4"/>
      <rgbColor rgb="FFEA9999"/>
      <rgbColor rgb="FFEAD1DC"/>
      <rgbColor rgb="FFF9CB9C"/>
      <rgbColor rgb="FF3C78D8"/>
      <rgbColor rgb="FF33CCCC"/>
      <rgbColor rgb="FF99CC00"/>
      <rgbColor rgb="FFF4CCCC"/>
      <rgbColor rgb="FFFF9900"/>
      <rgbColor rgb="FFEA4335"/>
      <rgbColor rgb="FF4285F4"/>
      <rgbColor rgb="FFECD3EB"/>
      <rgbColor rgb="FF003366"/>
      <rgbColor rgb="FF339966"/>
      <rgbColor rgb="FF202124"/>
      <rgbColor rgb="FF202122"/>
      <rgbColor rgb="FF993300"/>
      <rgbColor rgb="FF993366"/>
      <rgbColor rgb="FF3C40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7_kjzNqA69JYQk7Op2CasQM4vvX0YuyX" TargetMode="External"/><Relationship Id="rId3" Type="http://schemas.openxmlformats.org/officeDocument/2006/relationships/hyperlink" Target="https://blueberry-assets.oneclick.es/M5_G_2b_15.svg" TargetMode="External"/><Relationship Id="rId4" Type="http://schemas.openxmlformats.org/officeDocument/2006/relationships/hyperlink" Target="http://drive.google.com/uc?export=view&amp;id=1dT_KT9cIL4RI0inX1Z-m7QQCgj2pxtFG" TargetMode="External"/><Relationship Id="rId5" Type="http://schemas.openxmlformats.org/officeDocument/2006/relationships/hyperlink" Target="http://drive.google.com/uc?export=view&amp;id=" TargetMode="External"/><Relationship Id="rId6" Type="http://schemas.openxmlformats.org/officeDocument/2006/relationships/hyperlink" Target="https://drive.google.com/file/d/1dig7Etv5QgexQFMSxtVGs5yNWIGitQbR/view?usp=sharing" TargetMode="External"/><Relationship Id="rId7" Type="http://schemas.openxmlformats.org/officeDocument/2006/relationships/hyperlink" Target="https://blueberry-assets.oneclick.es/M5_G_9e_6.svg" TargetMode="External"/><Relationship Id="rId8" Type="http://schemas.openxmlformats.org/officeDocument/2006/relationships/hyperlink" Target="https://drive.google.com/file/d/1QZ54VvWsNpI9sbNSJ9noOpbCcAP70X3T/view?usp=sharing" TargetMode="External"/><Relationship Id="rId9" Type="http://schemas.openxmlformats.org/officeDocument/2006/relationships/hyperlink" Target="https://drive.google.com/file/d/1vk3T3IXblH1q95KkeCQOl32lcBdVhbTn/view?usp=sharing" TargetMode="External"/><Relationship Id="rId10" Type="http://schemas.openxmlformats.org/officeDocument/2006/relationships/hyperlink" Target="https://drive.google.com/file/d/1WG2Ijpq_jIRJPvI19xXH4fUlFwm4UWLg/view?usp=sharing)" TargetMode="External"/><Relationship Id="rId11" Type="http://schemas.openxmlformats.org/officeDocument/2006/relationships/hyperlink" Target="https://blueberry-assets.oneclick.es/M5_G_13c_8.svg" TargetMode="External"/><Relationship Id="rId12" Type="http://schemas.openxmlformats.org/officeDocument/2006/relationships/hyperlink" Target="https://blueberry-assets.oneclick.es/M5_G_13c_11.svg" TargetMode="External"/><Relationship Id="rId13" Type="http://schemas.openxmlformats.org/officeDocument/2006/relationships/hyperlink" Target="http://drive.google.com/uc?export=view&amp;id=1eSLGCfNTIjBvQi9U6SOhn_kGVuAuUfIt" TargetMode="External"/><Relationship Id="rId14" Type="http://schemas.openxmlformats.org/officeDocument/2006/relationships/hyperlink" Target="http://drive.google.com/uc?export=view&amp;id=14m16TZGZEnJ1gDiOzX7SVP0G_vLICiZs" TargetMode="External"/><Relationship Id="rId15" Type="http://schemas.openxmlformats.org/officeDocument/2006/relationships/hyperlink" Target="http://drive.google.com/uc?export=view&amp;id=10Jn8ewCEWsNFSfHFrQ9me3k3wLjvKMQF" TargetMode="External"/><Relationship Id="rId16" Type="http://schemas.openxmlformats.org/officeDocument/2006/relationships/hyperlink" Target="https://drive.google.com/file/d/1W94F8q7U9zsHpFsXSpSJ9ZhqzCeEEqe4/view?usp=sharing)" TargetMode="External"/><Relationship Id="rId17" Type="http://schemas.openxmlformats.org/officeDocument/2006/relationships/hyperlink" Target="https://drive.google.com/file/d/10_u1JbB0pUo_rywYLpCE75JgVv_KMXiV/view?usp=sharing" TargetMode="External"/><Relationship Id="rId18" Type="http://schemas.openxmlformats.org/officeDocument/2006/relationships/hyperlink" Target="https://drive.google.com/file/d/1W94F8q7U9zsHpFsXSpSJ9ZhqzCeEEqe4/view?usp=sharing)" TargetMode="External"/><Relationship Id="rId19" Type="http://schemas.openxmlformats.org/officeDocument/2006/relationships/hyperlink" Target="https://drive.google.com/file/d/10_u1JbB0pUo_rywYLpCE75JgVv_KMXiV/view?usp=sharing" TargetMode="External"/><Relationship Id="rId20" Type="http://schemas.openxmlformats.org/officeDocument/2006/relationships/hyperlink" Target="https://blueberry-assets.oneclick.es/" TargetMode="External"/><Relationship Id="rId2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4" Type="http://schemas.openxmlformats.org/officeDocument/2006/relationships/hyperlink" Target="https://drive.google.com/file/d/1kiDn89i2O2Gt5Gy8D_jbVMrsoFTQeW3u/view?usp=sharing" TargetMode="External"/><Relationship Id="rId5" Type="http://schemas.openxmlformats.org/officeDocument/2006/relationships/hyperlink" Target="https://drive.google.com/file/d/1iXsNxOGl8vfYZSszozKTB0wBpWgXz-O3/view?usp=sharing" TargetMode="External"/><Relationship Id="rId6" Type="http://schemas.openxmlformats.org/officeDocument/2006/relationships/hyperlink" Target="https://drive.google.com/file/d/1t-f3chlVsW7zvgPObnPA-p2JFcbCZDB4/view?usp=sharing" TargetMode="External"/><Relationship Id="rId7" Type="http://schemas.openxmlformats.org/officeDocument/2006/relationships/hyperlink" Target="https://drive.google.com/file/d/1kbb6gKxGaeV6TGSToKnOS0-RTI7WLFWT/view?usp=sharing" TargetMode="External"/><Relationship Id="rId8" Type="http://schemas.openxmlformats.org/officeDocument/2006/relationships/hyperlink" Target="https://drive.google.com/file/d/1fSUT7CZ7h_BBt1zt_euoGFIu-zANBGcp/view?usp=sharing" TargetMode="External"/><Relationship Id="rId9" Type="http://schemas.openxmlformats.org/officeDocument/2006/relationships/hyperlink" Target="https://drive.google.com/file/d/1yp_wZt1FGPcTnT2MjCcQGrs7pFkiqqHV/view?usp=sharing" TargetMode="External"/><Relationship Id="rId10" Type="http://schemas.openxmlformats.org/officeDocument/2006/relationships/hyperlink" Target="https://drive.google.com/file/d/11unAX7Ws642xuIu1PxmOjMUPso6vCkPs/view?usp=sharing" TargetMode="External"/><Relationship Id="rId11" Type="http://schemas.openxmlformats.org/officeDocument/2006/relationships/hyperlink" Target="https://drive.google.com/file/d/1eLL-EUuZ81Wz1wB0C1Pcd3uwSK-CFgMK/view?usp=sharing" TargetMode="External"/><Relationship Id="rId12" Type="http://schemas.openxmlformats.org/officeDocument/2006/relationships/hyperlink" Target="https://drive.google.com/file/d/1xMFypAAlENLK3rG9pfzcO-eKLvAaxQuT/view?usp=sharing" TargetMode="External"/><Relationship Id="rId13" Type="http://schemas.openxmlformats.org/officeDocument/2006/relationships/hyperlink" Target="https://drive.google.com/file/d/190C8GTdRMQX4z0LZDqfA_8SgBKmFs8wp/view?usp=sharing" TargetMode="External"/><Relationship Id="rId14" Type="http://schemas.openxmlformats.org/officeDocument/2006/relationships/hyperlink" Target="https://drive.google.com/file/d/1HoC6VHJoV63ewWTnwwuEqIRbJ2BE4_y2/view?usp=sharing" TargetMode="External"/><Relationship Id="rId15" Type="http://schemas.openxmlformats.org/officeDocument/2006/relationships/hyperlink" Target="https://drive.google.com/file/d/1VqI3VsNzqu7vB4xzkanvi78kuKxEGMO4/view?usp=sharing" TargetMode="External"/><Relationship Id="rId16" Type="http://schemas.openxmlformats.org/officeDocument/2006/relationships/hyperlink" Target="https://drive.google.com/file/d/1aP2DS39pJfZDbANsPpOpPMuW0Sfy6_d8/view?usp=sharing" TargetMode="External"/><Relationship Id="rId17" Type="http://schemas.openxmlformats.org/officeDocument/2006/relationships/hyperlink" Target="https://gyazo.com/1d692ab51e169ff3d8f8757152ffe6c2" TargetMode="External"/><Relationship Id="rId18" Type="http://schemas.openxmlformats.org/officeDocument/2006/relationships/hyperlink" Target="https://drive.google.com/file/d/1fTP0eR8vMsUxLDLGdbk6-N7LpHJWncjF/view?usp=sharing" TargetMode="External"/><Relationship Id="rId19" Type="http://schemas.openxmlformats.org/officeDocument/2006/relationships/hyperlink" Target="https://drive.google.com/file/d/1_f5TYSE_NIL6mqNMaLIaB8xb-zd-HYsO/view?usp=sharing" TargetMode="External"/><Relationship Id="rId20" Type="http://schemas.openxmlformats.org/officeDocument/2006/relationships/hyperlink" Target="https://drive.google.com/file/d/1T1O0_c4sNFexcalbnHGIhKf-OPYK-CHm/view?usp=sharing" TargetMode="External"/><Relationship Id="rId21" Type="http://schemas.openxmlformats.org/officeDocument/2006/relationships/hyperlink" Target="https://drive.google.com/file/d/1UjdbduLO6J1_gXG77XgIHIEozeVUzT3E/view?usp=sharing" TargetMode="External"/><Relationship Id="rId22" Type="http://schemas.openxmlformats.org/officeDocument/2006/relationships/hyperlink" Target="https://drive.google.com/file/d/1XF2wqiX23gZjJvvYQQVmbWmvxyxdSSi7/view?usp=sharing" TargetMode="External"/><Relationship Id="rId23" Type="http://schemas.openxmlformats.org/officeDocument/2006/relationships/hyperlink" Target="https://drive.google.com/file/d/1RVzFRGJs5Ewk5I1EojzvkJGdqdA74-aX/view?usp=sharing" TargetMode="External"/><Relationship Id="rId24" Type="http://schemas.openxmlformats.org/officeDocument/2006/relationships/hyperlink" Target="https://drive.google.com/file/d/1_rPSdFBP8ilM41RZLu_v-KnyIDecfFwU/view?usp=sharing" TargetMode="External"/><Relationship Id="rId25" Type="http://schemas.openxmlformats.org/officeDocument/2006/relationships/hyperlink" Target="https://drive.google.com/file/d/16y6RUV2S_yw3WJn4pXbFef3OH_j7hPpd/view?usp=sharing" TargetMode="External"/><Relationship Id="rId26" Type="http://schemas.openxmlformats.org/officeDocument/2006/relationships/hyperlink" Target="https://drive.google.com/file/d/1mKKKow61dHAHrxATGiBAkDclt1DXGyfb/view?usp=sharing" TargetMode="External"/><Relationship Id="rId27" Type="http://schemas.openxmlformats.org/officeDocument/2006/relationships/hyperlink" Target="https://drive.google.com/file/d/16oqjkWJ2JyuAvGH8CtOBlRpXfyUCle_G/view?usp=sharing" TargetMode="External"/><Relationship Id="rId28" Type="http://schemas.openxmlformats.org/officeDocument/2006/relationships/hyperlink" Target="https://drive.google.com/file/d/1Wn_ua5O736VPcNY0kg0xN0CR12eMR6zG/view?usp=sharing" TargetMode="External"/><Relationship Id="rId29" Type="http://schemas.openxmlformats.org/officeDocument/2006/relationships/hyperlink" Target="https://drive.google.com/file/d/1Ucgu6uBC72VSxKIx9YskMJ6bCWtf9ivP/view?usp=sharing" TargetMode="External"/><Relationship Id="rId30" Type="http://schemas.openxmlformats.org/officeDocument/2006/relationships/hyperlink" Target="https://drive.google.com/file/d/138hOl7iA6NJT8CiIpmb8slRdqUtwk7Ne/view?usp=sharing" TargetMode="External"/><Relationship Id="rId31" Type="http://schemas.openxmlformats.org/officeDocument/2006/relationships/hyperlink" Target="https://drive.google.com/file/d/10Fq4OXC7Pt94UYw3T6n7g8HEiwwb-Sk9/view?usp=sharing" TargetMode="External"/><Relationship Id="rId32" Type="http://schemas.openxmlformats.org/officeDocument/2006/relationships/hyperlink" Target="https://drive.google.com/file/d/1a6yFNg4GgU36CHMEari5PAe88e5rBPsx/view?usp=sharing" TargetMode="External"/><Relationship Id="rId33" Type="http://schemas.openxmlformats.org/officeDocument/2006/relationships/hyperlink" Target="https://drive.google.com/file/d/1Ucgu6uBC72VSxKIx9YskMJ6bCWtf9ivP/view?usp=sharing" TargetMode="External"/><Relationship Id="rId34" Type="http://schemas.openxmlformats.org/officeDocument/2006/relationships/hyperlink" Target="https://drive.google.com/file/d/118rWwH4k44lPb7FCQXUFN0sIggxZ4cEV/view?usp=sharing" TargetMode="External"/><Relationship Id="rId35" Type="http://schemas.openxmlformats.org/officeDocument/2006/relationships/hyperlink" Target="https://drive.google.com/file/d/1CskEEWQoU40IFkMLIKMd8YF9rKAetEO1/view?usp=sharing" TargetMode="External"/><Relationship Id="rId36" Type="http://schemas.openxmlformats.org/officeDocument/2006/relationships/hyperlink" Target="https://drive.google.com/file/d/1X6wMCBAGolI2LepicLqI9M-UoivWLqsh/view?usp=sharing" TargetMode="External"/><Relationship Id="rId37" Type="http://schemas.openxmlformats.org/officeDocument/2006/relationships/hyperlink" Target="https://drive.google.com/file/d/1bbddPFDz-EZqcuY_m_CsYAEinLL68Ek5/view?usp=sharing" TargetMode="External"/><Relationship Id="rId38" Type="http://schemas.openxmlformats.org/officeDocument/2006/relationships/hyperlink" Target="https://drive.google.com/file/d/1sKtZR4EMtQGY8f60-mgKCe6tTnkFQ9OF/view?usp=sharing" TargetMode="External"/><Relationship Id="rId39" Type="http://schemas.openxmlformats.org/officeDocument/2006/relationships/hyperlink" Target="https://drive.google.com/file/d/1mry2mk6IeWQbIZLfZJpJpxX698NWjHAK/view?usp=sharing" TargetMode="External"/><Relationship Id="rId40" Type="http://schemas.openxmlformats.org/officeDocument/2006/relationships/hyperlink" Target="https://drive.google.com/file/d/1JoG1yF79JIu8ky8Xspi2Cz3ctruAonrJ/view?usp=sharing" TargetMode="External"/><Relationship Id="rId41" Type="http://schemas.openxmlformats.org/officeDocument/2006/relationships/hyperlink" Target="https://drive.google.com/file/d/1OfNosz7voGXVxlR_AE5BtCHxOBvS-3Nd/view?usp=sharing" TargetMode="External"/><Relationship Id="rId42" Type="http://schemas.openxmlformats.org/officeDocument/2006/relationships/hyperlink" Target="https://drive.google.com/file/d/1LdzABl3VwEd9qt1_TGI64cu8VLN3uVoY/view?usp=sharing" TargetMode="External"/><Relationship Id="rId43" Type="http://schemas.openxmlformats.org/officeDocument/2006/relationships/hyperlink" Target="https://drive.google.com/file/d/1_zzHKoOzRkgS17g6A94a-W6fzS-uGgRQ/view?usp=sharing" TargetMode="External"/><Relationship Id="rId44" Type="http://schemas.openxmlformats.org/officeDocument/2006/relationships/hyperlink" Target="https://drive.google.com/file/d/1zfVlSwwVJ1FOZnknlIy3GmfSl-q8164b/view?usp=sharing" TargetMode="External"/><Relationship Id="rId45" Type="http://schemas.openxmlformats.org/officeDocument/2006/relationships/hyperlink" Target="https://drive.google.com/file/d/1848Wa2azZxo5WYHOBl1LhI4xUNIp7KfV/view?usp=sharing" TargetMode="External"/><Relationship Id="rId46" Type="http://schemas.openxmlformats.org/officeDocument/2006/relationships/hyperlink" Target="https://drive.google.com/file/d/1D6r1yXRpg3vc0KTeE4TOFCwEE-jIv-yq/view?usp=sharing" TargetMode="External"/><Relationship Id="rId47" Type="http://schemas.openxmlformats.org/officeDocument/2006/relationships/hyperlink" Target="https://drive.google.com/file/d/1YyfcxftptFt0IYO-lrEGZt3DIoooQSTW/view?usp=sharing" TargetMode="External"/><Relationship Id="rId48" Type="http://schemas.openxmlformats.org/officeDocument/2006/relationships/hyperlink" Target="https://drive.google.com/file/d/1Lh6mhZVNDMJrxMPgZgCRyoPSJSOQ_c--/view?usp=sharing" TargetMode="External"/><Relationship Id="rId49" Type="http://schemas.openxmlformats.org/officeDocument/2006/relationships/hyperlink" Target="https://drive.google.com/file/d/1zUZcbV8WWxg9jFgpZ-Px7vvgsudIFFX9/view?usp=sharing" TargetMode="External"/><Relationship Id="rId50" Type="http://schemas.openxmlformats.org/officeDocument/2006/relationships/hyperlink" Target="https://drive.google.com/file/d/1aiweCaTKZAGAlzqB-YyOB-vx4OwzagL5/view?usp=sharing" TargetMode="External"/><Relationship Id="rId51" Type="http://schemas.openxmlformats.org/officeDocument/2006/relationships/hyperlink" Target="https://drive.google.com/file/d/1vHFrblKeZXAu1DXbIq1KMBwoWTNhdtDq/view?usp=sharing" TargetMode="External"/><Relationship Id="rId52" Type="http://schemas.openxmlformats.org/officeDocument/2006/relationships/hyperlink" Target="https://drive.google.com/file/d/1X-dGD0nEu3pePMrHPQ02GMfNzBJMIlTC/view?usp=sharing" TargetMode="External"/><Relationship Id="rId53" Type="http://schemas.openxmlformats.org/officeDocument/2006/relationships/hyperlink" Target="https://drive.google.com/file/d/1dWrPLSbVCuHwn9Xq1BzaMGQbW4AUJFIy/view?usp=sharing" TargetMode="External"/><Relationship Id="rId54" Type="http://schemas.openxmlformats.org/officeDocument/2006/relationships/hyperlink" Target="https://drive.google.com/file/d/1OyNwsN1JO3PRJnsjWVto_cp2q_UvShu4/view?usp=sharing" TargetMode="External"/><Relationship Id="rId55" Type="http://schemas.openxmlformats.org/officeDocument/2006/relationships/hyperlink" Target="https://drive.google.com/file/d/1dAo-2xf6YgO5AGpaASelGvHhFc_qhR6q/view?usp=sharing" TargetMode="External"/><Relationship Id="rId56" Type="http://schemas.openxmlformats.org/officeDocument/2006/relationships/hyperlink" Target="https://drive.google.com/file/d/18uSwfRn0dsFXHXZhfLBzvdyUYdeWI9p0/view?usp=sharing" TargetMode="External"/><Relationship Id="rId57" Type="http://schemas.openxmlformats.org/officeDocument/2006/relationships/hyperlink" Target="https://drive.google.com/file/d/1m5QBIDFe_6qJyKmxtNoxuTt9iieIrl-o/view?usp=sharing" TargetMode="External"/><Relationship Id="rId58" Type="http://schemas.openxmlformats.org/officeDocument/2006/relationships/hyperlink" Target="https://drive.google.com/file/d/1tm0ybbBrS5dBjpjYBbPnJOMLgpRRE4l-/view?usp=sharing" TargetMode="External"/><Relationship Id="rId59" Type="http://schemas.openxmlformats.org/officeDocument/2006/relationships/hyperlink" Target="https://drive.google.com/file/d/1TtDkXuE8jl7unUNTVOzFjm6IpXM8mRCh/view?usp=sharing" TargetMode="External"/><Relationship Id="rId60" Type="http://schemas.openxmlformats.org/officeDocument/2006/relationships/hyperlink" Target="https://drive.google.com/file/d/1Y7IAcjHm4klRVNPu-XzoSaZE9z0Wv9mv/view?usp=sharing" TargetMode="External"/><Relationship Id="rId61" Type="http://schemas.openxmlformats.org/officeDocument/2006/relationships/hyperlink" Target="https://drive.google.com/file/d/1ctKqisTZ4LnxQEReurU_kknl1PpqRRPK/view?usp=sharing" TargetMode="External"/><Relationship Id="rId62" Type="http://schemas.openxmlformats.org/officeDocument/2006/relationships/hyperlink" Target="https://drive.google.com/file/d/1VVWtMSQA5JEAW-mPyDQA-qfzvxwXQ3vO/view?usp=sharing" TargetMode="External"/><Relationship Id="rId63" Type="http://schemas.openxmlformats.org/officeDocument/2006/relationships/hyperlink" Target="https://drive.google.com/file/d/1P_MNfUeE15QQnimAp9TiaR7akEuw_7Ab/view?usp=sharing" TargetMode="External"/><Relationship Id="rId64" Type="http://schemas.openxmlformats.org/officeDocument/2006/relationships/hyperlink" Target="https://drive.google.com/file/d/1JvFzYuH4KkHjcfHhQl6bdeBWiiypkQDs/view?usp=sharing" TargetMode="External"/><Relationship Id="rId65" Type="http://schemas.openxmlformats.org/officeDocument/2006/relationships/hyperlink" Target="https://drive.google.com/file/d/1scRj_SnOO07qY_7_a2EvXq44lGEXLlcX/view?usp=sharing" TargetMode="External"/><Relationship Id="rId66" Type="http://schemas.openxmlformats.org/officeDocument/2006/relationships/hyperlink" Target="https://drive.google.com/file/d/1_kX6WHqughiZQkhAC7e5PboGgCYrQ-dy/view?usp=sharing" TargetMode="External"/><Relationship Id="rId67" Type="http://schemas.openxmlformats.org/officeDocument/2006/relationships/hyperlink" Target="https://drive.google.com/file/d/1HX55Io6jr5iBzsRxevTnMiTuNiu5e6aQ/view?usp=sharing" TargetMode="External"/><Relationship Id="rId68" Type="http://schemas.openxmlformats.org/officeDocument/2006/relationships/hyperlink" Target="https://drive.google.com/file/d/1dJjRjZ5fxMV_b4-ds0nZ71UZG5pT2k8-/view?usp=sharing" TargetMode="External"/><Relationship Id="rId69" Type="http://schemas.openxmlformats.org/officeDocument/2006/relationships/hyperlink" Target="https://drive.google.com/file/d/1zHv39C4ju36MQf4wlhvu9r3xgbEEfJvF/view?usp=sharing" TargetMode="External"/><Relationship Id="rId70" Type="http://schemas.openxmlformats.org/officeDocument/2006/relationships/hyperlink" Target="https://drive.google.com/file/d/1QdnQKzWUMfwy8yVneiIMq1UtmiFs-m2Y/view?usp=sharing" TargetMode="External"/><Relationship Id="rId71" Type="http://schemas.openxmlformats.org/officeDocument/2006/relationships/hyperlink" Target="https://drive.google.com/file/d/14RR7pFHIAjCq4J8rejp8Cj_47QAqpay_/view?usp=sharing" TargetMode="External"/><Relationship Id="rId72" Type="http://schemas.openxmlformats.org/officeDocument/2006/relationships/hyperlink" Target="https://drive.google.com/file/d/1Tg9uAZv8hz3O2NI_Wfs-m2buIRH3gDNH/view?usp=sharing" TargetMode="External"/><Relationship Id="rId73" Type="http://schemas.openxmlformats.org/officeDocument/2006/relationships/hyperlink" Target="https://drive.google.com/file/d/17KwhXNAwbepOm2HwX62I7XXf7l0TARSd/view?usp=sharing" TargetMode="External"/><Relationship Id="rId74" Type="http://schemas.openxmlformats.org/officeDocument/2006/relationships/hyperlink" Target="https://drive.google.com/file/d/1ONokL1d631SfpTQE9fd5gxiT4Y0OP6xc/view?usp=sharing" TargetMode="External"/><Relationship Id="rId75" Type="http://schemas.openxmlformats.org/officeDocument/2006/relationships/hyperlink" Target="https://drive.google.com/file/d/1CfihxhgOwxokszu3jnNF4llJVkhjZBsJ/view?usp=sharing" TargetMode="External"/><Relationship Id="rId76" Type="http://schemas.openxmlformats.org/officeDocument/2006/relationships/hyperlink" Target="https://drive.google.com/file/d/1tqZIXSCnoiNfK4kd8g2eVJ4LYLoTWOjS/view?usp=sharing" TargetMode="External"/><Relationship Id="rId77" Type="http://schemas.openxmlformats.org/officeDocument/2006/relationships/hyperlink" Target="https://drive.google.com/file/d/1meHWRTa1-fXbH6bUWMF8gqiXiFijwtKV/view?usp=sharing" TargetMode="External"/><Relationship Id="rId78" Type="http://schemas.openxmlformats.org/officeDocument/2006/relationships/hyperlink" Target="https://drive.google.com/file/d/1qt2xAWmjDKn8UFURbtlG2E5xeSjjNHH5/view?usp=sharing" TargetMode="External"/><Relationship Id="rId79" Type="http://schemas.openxmlformats.org/officeDocument/2006/relationships/hyperlink" Target="https://drive.google.com/file/d/1LuZb76EcG0zr2i_Xu0JGvbhHpb80FA-8/view?usp=sharing" TargetMode="External"/><Relationship Id="rId80" Type="http://schemas.openxmlformats.org/officeDocument/2006/relationships/hyperlink" Target="https://drive.google.com/file/d/1MrPEtI3neY6qAJKdi5aaer7Yqlx34oPv/view?usp=sharing" TargetMode="External"/><Relationship Id="rId81" Type="http://schemas.openxmlformats.org/officeDocument/2006/relationships/hyperlink" Target="https://drive.google.com/file/d/15DK47vb3dZGy4fVG5S0EsBfTDf0l3Sx7/view?usp=sharing" TargetMode="External"/><Relationship Id="rId82" Type="http://schemas.openxmlformats.org/officeDocument/2006/relationships/hyperlink" Target="https://drive.google.com/file/d/1Nmh743NCVTk4FKc4I247ZQaB245clrAG/view?usp=sharing" TargetMode="External"/><Relationship Id="rId83" Type="http://schemas.openxmlformats.org/officeDocument/2006/relationships/hyperlink" Target="https://drive.google.com/file/d/1gJHcA1xSPY4ZF4013ae9zxW3R8RCycgn/view?usp=sharing" TargetMode="External"/><Relationship Id="rId84" Type="http://schemas.openxmlformats.org/officeDocument/2006/relationships/hyperlink" Target="https://drive.google.com/file/d/1k-DxksrGSudMD1n2dOHm9KHOC5rBabHk/view?usp=sharing" TargetMode="External"/><Relationship Id="rId85" Type="http://schemas.openxmlformats.org/officeDocument/2006/relationships/hyperlink" Target="https://drive.google.com/file/d/1aeuey3JmOj_8kEPaRkhycs9rY_p1jZRg/view?usp=sharing" TargetMode="External"/><Relationship Id="rId86" Type="http://schemas.openxmlformats.org/officeDocument/2006/relationships/hyperlink" Target="https://gyazo.com/506eeee41e8086cf96083b69db5a9319" TargetMode="External"/><Relationship Id="rId87" Type="http://schemas.openxmlformats.org/officeDocument/2006/relationships/hyperlink" Target="https://drive.google.com/file/d/1u5KfCZBqNxc4MR61hiWHpjo0LamOe72W/view?usp=sharing" TargetMode="External"/><Relationship Id="rId88" Type="http://schemas.openxmlformats.org/officeDocument/2006/relationships/hyperlink" Target="https://drive.google.com/file/d/1LdkgZZu9i_cUgRj8y4nxjc841lOtbc6u/view?usp=sharing" TargetMode="External"/><Relationship Id="rId89" Type="http://schemas.openxmlformats.org/officeDocument/2006/relationships/hyperlink" Target="https://drive.google.com/file/d/1abmVLYCpyN_5p_47BVtaUgDV2R939VsT/view?usp=sharing" TargetMode="External"/><Relationship Id="rId90" Type="http://schemas.openxmlformats.org/officeDocument/2006/relationships/hyperlink" Target="https://drive.google.com/file/d/1IZf9jemT0jhlfK8NoWAmshENaxm7x0aj/view?usp=sharing" TargetMode="External"/><Relationship Id="rId91" Type="http://schemas.openxmlformats.org/officeDocument/2006/relationships/hyperlink" Target="https://drive.google.com/file/d/15aLCuWeZo-IgyjdkxU-8iWQRWJ3JlvTj/view?usp=sharing" TargetMode="External"/><Relationship Id="rId92" Type="http://schemas.openxmlformats.org/officeDocument/2006/relationships/hyperlink" Target="https://drive.google.com/file/d/1m0i6mCUAJmyRdIN5Jk44jUpwz1H6jelh/view?usp=sharing" TargetMode="External"/><Relationship Id="rId93" Type="http://schemas.openxmlformats.org/officeDocument/2006/relationships/hyperlink" Target="https://drive.google.com/file/d/1Dkc-OxYuBB4QSToyBDE8FaTUa9mUb1of/view?usp=sharing" TargetMode="External"/><Relationship Id="rId94" Type="http://schemas.openxmlformats.org/officeDocument/2006/relationships/hyperlink" Target="https://drive.google.com/file/d/1xGV-AAmX4XjbXp2NAILcpx3QnLjdFlfT/view?usp=sharing" TargetMode="External"/><Relationship Id="rId95" Type="http://schemas.openxmlformats.org/officeDocument/2006/relationships/hyperlink" Target="https://drive.google.com/file/d/1aOEbVFEWbVFs2YoCpCq3VGtu3ALpXPte/view?usp=sharing" TargetMode="External"/><Relationship Id="rId96" Type="http://schemas.openxmlformats.org/officeDocument/2006/relationships/hyperlink" Target="https://drive.google.com/file/d/1bkfLqA1BULec6DjrssvHq3tDBazoLbr2/view?usp=sharing" TargetMode="External"/><Relationship Id="rId97" Type="http://schemas.openxmlformats.org/officeDocument/2006/relationships/hyperlink" Target="https://drive.google.com/file/d/1S6_ml3vpnHkakFklZIAN51TtWzKi04o9/view?usp=sharing" TargetMode="External"/><Relationship Id="rId98" Type="http://schemas.openxmlformats.org/officeDocument/2006/relationships/hyperlink" Target="https://drive.google.com/file/d/1e8acnGN7LWKenc3lMJ5T5alqRgFT8WNB/view?usp=sharing" TargetMode="External"/><Relationship Id="rId99" Type="http://schemas.openxmlformats.org/officeDocument/2006/relationships/hyperlink" Target="https://drive.google.com/file/d/1FomucwJzCuBC0iHijF7iikO80v8VtxBQ/view?usp=sharing" TargetMode="External"/><Relationship Id="rId100" Type="http://schemas.openxmlformats.org/officeDocument/2006/relationships/hyperlink" Target="https://drive.google.com/file/d/122yuSJZ6MbetJ13Ue25xd0J4SwSmZD37/view?usp=sharing" TargetMode="External"/><Relationship Id="rId101" Type="http://schemas.openxmlformats.org/officeDocument/2006/relationships/hyperlink" Target="https://drive.google.com/file/d/1VPkyqd93sNDHlNd8HChgPvmW5KEaqqct/view?usp=sharing" TargetMode="External"/><Relationship Id="rId102" Type="http://schemas.openxmlformats.org/officeDocument/2006/relationships/hyperlink" Target="https://drive.google.com/file/d/1hMoFuhgOBBUJjBopHwX8-zr4EWSVGhez/view?usp=sharing" TargetMode="External"/><Relationship Id="rId103" Type="http://schemas.openxmlformats.org/officeDocument/2006/relationships/hyperlink" Target="https://drive.google.com/file/d/1UuiIiYvtadBznTVFeOfOxuuRvSHc-Cz6/view?usp=sharing" TargetMode="External"/><Relationship Id="rId104" Type="http://schemas.openxmlformats.org/officeDocument/2006/relationships/hyperlink" Target="https://drive.google.com/file/d/1vT2oKKfcYm4otJe_v7ssfF5tn3C2TC0I/view?usp=sharing" TargetMode="External"/><Relationship Id="rId105" Type="http://schemas.openxmlformats.org/officeDocument/2006/relationships/hyperlink" Target="https://drive.google.com/file/d/1JrNs3Cx4Hc9m-bD6za6rLf9E8K2iBmqo/view?usp=sharing" TargetMode="External"/><Relationship Id="rId106" Type="http://schemas.openxmlformats.org/officeDocument/2006/relationships/hyperlink" Target="https://drive.google.com/file/d/16NcVuBQl5m30d4EA4JlIPnPJgzB2YUih/view?usp=sharing" TargetMode="External"/><Relationship Id="rId107" Type="http://schemas.openxmlformats.org/officeDocument/2006/relationships/hyperlink" Target="https://drive.google.com/file/d/19dvLnRNRHG7e4wjV_NYthYTp_9zgCpQd/view?usp=sharing" TargetMode="External"/><Relationship Id="rId108" Type="http://schemas.openxmlformats.org/officeDocument/2006/relationships/hyperlink" Target="https://drive.google.com/file/d/1o7zb4spSwxCdM2qKtT7JA5gMJhoqMY5X/view?usp=sharing" TargetMode="External"/><Relationship Id="rId109" Type="http://schemas.openxmlformats.org/officeDocument/2006/relationships/hyperlink" Target="https://drive.google.com/file/d/1h7-slmoXxz1BjUAIIaCWQSfn2Io9Rn3h/view?usp=sharing" TargetMode="External"/><Relationship Id="rId110" Type="http://schemas.openxmlformats.org/officeDocument/2006/relationships/hyperlink" Target="https://drive.google.com/file/d/1uGf-mCfuK7azbdB_D5xUHcIw73Lc9rdu/view?usp=sharing" TargetMode="External"/><Relationship Id="rId111" Type="http://schemas.openxmlformats.org/officeDocument/2006/relationships/hyperlink" Target="https://drive.google.com/file/d/1J9iQtA6zk0ZKzTn-znIoa0pjzR1vDvcm/view?usp=sharing" TargetMode="External"/><Relationship Id="rId112" Type="http://schemas.openxmlformats.org/officeDocument/2006/relationships/hyperlink" Target="https://drive.google.com/file/d/1x6-YA7jX6YPmkTfd5Cnr95kEln7svuLu/view?usp=sharing" TargetMode="External"/><Relationship Id="rId113" Type="http://schemas.openxmlformats.org/officeDocument/2006/relationships/hyperlink" Target="https://drive.google.com/file/d/1dhEYjAlKtmLZMWjnsQpQMHZXv1jNLDqZ/view?usp=sharing" TargetMode="External"/><Relationship Id="rId114" Type="http://schemas.openxmlformats.org/officeDocument/2006/relationships/hyperlink" Target="https://drive.google.com/file/d/1TYhDMk-6WfLSqP2PuBNFupN6IcD8NLrD/view?usp=sharing" TargetMode="External"/><Relationship Id="rId115" Type="http://schemas.openxmlformats.org/officeDocument/2006/relationships/hyperlink" Target="https://drive.google.com/file/d/1hJFqxrVIJcFy3PLs-AQX2Zqi-xmCjbE0/view?usp=sharing" TargetMode="External"/><Relationship Id="rId116" Type="http://schemas.openxmlformats.org/officeDocument/2006/relationships/hyperlink" Target="https://drive.google.com/drive/folders/1NuAjnI4rOI0-yxIsiCQ6ydKFVlE9AHx-" TargetMode="External"/><Relationship Id="rId117" Type="http://schemas.openxmlformats.org/officeDocument/2006/relationships/hyperlink" Target="https://drive.google.com/file/d/1kKHddgxUb52X-kdzxQtsbRLKDyjFDLrq/view?usp=sharing" TargetMode="External"/><Relationship Id="rId118" Type="http://schemas.openxmlformats.org/officeDocument/2006/relationships/hyperlink" Target="https://drive.google.com/file/d/1UdnT5xoNJhYPBnrR52xSwD0476vK-ute/view?usp=sharing" TargetMode="External"/><Relationship Id="rId119" Type="http://schemas.openxmlformats.org/officeDocument/2006/relationships/hyperlink" Target="https://drive.google.com/file/d/1C-P8A2qyAntHn1BxYeAHtirdNFzjznW4/view?usp=sharing" TargetMode="External"/><Relationship Id="rId120" Type="http://schemas.openxmlformats.org/officeDocument/2006/relationships/hyperlink" Target="https://drive.google.com/file/d/17_kjzNqA69JYQk7Op2CasQM4vvX0YuyX/view?usp=sharing" TargetMode="External"/><Relationship Id="rId121" Type="http://schemas.openxmlformats.org/officeDocument/2006/relationships/hyperlink" Target="https://drive.google.com/file/d/1gq-eZi09AMyOg3G_SxIbIUnb1io8HfAD/view?usp=sharing" TargetMode="External"/><Relationship Id="rId122" Type="http://schemas.openxmlformats.org/officeDocument/2006/relationships/hyperlink" Target="https://drive.google.com/file/d/1kKHddgxUb52X-kdzxQtsbRLKDyjFDLrq/view?usp=sharing" TargetMode="External"/><Relationship Id="rId123" Type="http://schemas.openxmlformats.org/officeDocument/2006/relationships/hyperlink" Target="https://drive.google.com/file/d/1R9VyZjei1Xs8fve4fgovq7Lbl9whFFUQ/view?usp=sharing" TargetMode="External"/><Relationship Id="rId124" Type="http://schemas.openxmlformats.org/officeDocument/2006/relationships/hyperlink" Target="https://drive.google.com/file/d/1taQagcp1H4a1HgeozGr87Dq0hjc3LCS3/view?usp=sharing" TargetMode="External"/><Relationship Id="rId125" Type="http://schemas.openxmlformats.org/officeDocument/2006/relationships/hyperlink" Target="https://drive.google.com/file/d/10C4xdVhoISZUAkr41LYKDC1p6BirmBCH/view?usp=sharing" TargetMode="External"/><Relationship Id="rId126" Type="http://schemas.openxmlformats.org/officeDocument/2006/relationships/hyperlink" Target="https://drive.google.com/file/d/1BzKofSzBzLZ9exwLDI4_fCZWwXa5bmDx/view?usp=sharing" TargetMode="External"/><Relationship Id="rId127" Type="http://schemas.openxmlformats.org/officeDocument/2006/relationships/hyperlink" Target="https://drive.google.com/file/d/1kKHddgxUb52X-kdzxQtsbRLKDyjFDLrq/view?usp=sharing" TargetMode="External"/><Relationship Id="rId128" Type="http://schemas.openxmlformats.org/officeDocument/2006/relationships/hyperlink" Target="https://drive.google.com/file/d/1HOZT8D0q3_qdsH78jmJuFHxe15nB6R-4/view?usp=sharing" TargetMode="External"/><Relationship Id="rId129" Type="http://schemas.openxmlformats.org/officeDocument/2006/relationships/hyperlink" Target="https://drive.google.com/file/d/1I7vABLgVs6LVM6X_xreviKZ0nU3_0x7T/view?usp=sharing" TargetMode="External"/><Relationship Id="rId130" Type="http://schemas.openxmlformats.org/officeDocument/2006/relationships/hyperlink" Target="https://drive.google.com/file/d/1lJYdlMAiL0Qnfh4_SDk8IudL41SAcXG1/view?usp=sharing" TargetMode="External"/><Relationship Id="rId131" Type="http://schemas.openxmlformats.org/officeDocument/2006/relationships/hyperlink" Target="https://drive.google.com/file/d/1B75081lCplu3aXnHKKkR6M0JK73MWjQf/view?usp=sharing" TargetMode="External"/><Relationship Id="rId132" Type="http://schemas.openxmlformats.org/officeDocument/2006/relationships/hyperlink" Target="https://gyazo.com/2f68f380235c74b6b3d9c5e0dd6aa0bb" TargetMode="External"/><Relationship Id="rId133" Type="http://schemas.openxmlformats.org/officeDocument/2006/relationships/hyperlink" Target="https://drive.google.com/file/d/1mXhOBrgvdgG--MesKU5ykH6SKld2NH34/view?usp=sharing" TargetMode="External"/><Relationship Id="rId134" Type="http://schemas.openxmlformats.org/officeDocument/2006/relationships/hyperlink" Target="https://drive.google.com/file/d/19ARmp36YK_yKHxEwc8Mznr2Pqvvhmn0a/view?usp=sharing" TargetMode="External"/><Relationship Id="rId135" Type="http://schemas.openxmlformats.org/officeDocument/2006/relationships/hyperlink" Target="https://drive.google.com/file/d/1mlrEQaqleKQUobP5KRE1A-NOZv-vAPRt/view?usp=sharing" TargetMode="External"/><Relationship Id="rId136" Type="http://schemas.openxmlformats.org/officeDocument/2006/relationships/hyperlink" Target="https://drive.google.com/file/d/1cGOIsRL4BMRW5PzBKNTev_-hwsGN5BWw/view?usp=sharing" TargetMode="External"/><Relationship Id="rId137" Type="http://schemas.openxmlformats.org/officeDocument/2006/relationships/hyperlink" Target="https://drive.google.com/file/d/178QYsiZwMQxGrjgoaAI1DRsPBC_psKGn/view?usp=sharing" TargetMode="External"/><Relationship Id="rId138" Type="http://schemas.openxmlformats.org/officeDocument/2006/relationships/hyperlink" Target="https://drive.google.com/file/d/14r3o2EzKY0_nXu5IVMKqNmduXD_yFeqo/view?usp=sharing" TargetMode="External"/><Relationship Id="rId139" Type="http://schemas.openxmlformats.org/officeDocument/2006/relationships/hyperlink" Target="https://gyazo.com/2f68f380235c74b6b3d9c5e0dd6aa0bb" TargetMode="External"/><Relationship Id="rId140" Type="http://schemas.openxmlformats.org/officeDocument/2006/relationships/hyperlink" Target="https://drive.google.com/file/d/1i99KuCa3vzsYcOLqlcED7_A5CoB31tlk/view?usp=sharing" TargetMode="External"/><Relationship Id="rId141" Type="http://schemas.openxmlformats.org/officeDocument/2006/relationships/hyperlink" Target="https://drive.google.com/file/d/1ePehnRQ3gPy6Wl6ePl84bcKqkUWJimXp/view?usp=sharing" TargetMode="External"/><Relationship Id="rId142" Type="http://schemas.openxmlformats.org/officeDocument/2006/relationships/hyperlink" Target="https://drive.google.com/file/d/1rMzNQt7czIHSuO3Kzmb9IB5Lod36ga_e/view?usp=sharing" TargetMode="External"/><Relationship Id="rId143" Type="http://schemas.openxmlformats.org/officeDocument/2006/relationships/hyperlink" Target="https://drive.google.com/file/d/1CM_VE3yQ38tvpaIl5-pn0n-m7uYCSscp/view?usp=sharing" TargetMode="External"/><Relationship Id="rId144" Type="http://schemas.openxmlformats.org/officeDocument/2006/relationships/hyperlink" Target="https://drive.google.com/file/d/1sn7hDBWOE3d-rQLfIQBHbOCKQO7QFOGg/view?usp=sharing" TargetMode="External"/><Relationship Id="rId145" Type="http://schemas.openxmlformats.org/officeDocument/2006/relationships/hyperlink" Target="https://drive.google.com/file/d/14t80lSfFNiJ_GMcPIekhJrf7Z_u1TM5V/view?usp=sharing" TargetMode="External"/><Relationship Id="rId146" Type="http://schemas.openxmlformats.org/officeDocument/2006/relationships/hyperlink" Target="https://drive.google.com/file/d/17DWTy0ta5jCnOXKbCWHO6MrAwaxQxKAE/view?usp=sharing" TargetMode="External"/><Relationship Id="rId147" Type="http://schemas.openxmlformats.org/officeDocument/2006/relationships/hyperlink" Target="https://drive.google.com/file/d/1jHRhInTjH1YVF5RS18ZkpJV-wweeT-6O/view?usp=sharing" TargetMode="External"/><Relationship Id="rId148" Type="http://schemas.openxmlformats.org/officeDocument/2006/relationships/hyperlink" Target="https://drive.google.com/file/d/1D0spctbzANBX-sq-hZvAHNlWlR8nrZa6/view?usp=sharing" TargetMode="External"/><Relationship Id="rId149" Type="http://schemas.openxmlformats.org/officeDocument/2006/relationships/hyperlink" Target="https://drive.google.com/file/d/1GJbtGo48AZliEWtRXDGM-KYGVtW2srS7/view?usp=sharing" TargetMode="External"/><Relationship Id="rId150" Type="http://schemas.openxmlformats.org/officeDocument/2006/relationships/hyperlink" Target="https://drive.google.com/file/d/1p7i9Q0z7KsP3cHaW7LLBJj2HG07fjtSy/view?usp=sharing" TargetMode="External"/><Relationship Id="rId151" Type="http://schemas.openxmlformats.org/officeDocument/2006/relationships/hyperlink" Target="https://drive.google.com/file/d/1K-9z4Eylq9Ut1nR0hclAleVQ8pt_NucI/view?usp=sharing" TargetMode="External"/><Relationship Id="rId152" Type="http://schemas.openxmlformats.org/officeDocument/2006/relationships/hyperlink" Target="https://drive.google.com/file/d/1jDiqPCtGM5gu5HdxQEBrq_XuW-VcHqln/view?usp=sharing" TargetMode="External"/><Relationship Id="rId153" Type="http://schemas.openxmlformats.org/officeDocument/2006/relationships/hyperlink" Target="https://drive.google.com/file/d/1SlPsOFp2qRGkykPScDOm2-fqFu3NXbTE/view?usp=sharing" TargetMode="External"/><Relationship Id="rId154" Type="http://schemas.openxmlformats.org/officeDocument/2006/relationships/hyperlink" Target="https://drive.google.com/file/d/1D0spctbzANBX-sq-hZvAHNlWlR8nrZa6/view?usp=sharing" TargetMode="External"/><Relationship Id="rId155" Type="http://schemas.openxmlformats.org/officeDocument/2006/relationships/hyperlink" Target="https://drive.google.com/file/d/1nfbNYGdceEiZ-d5zY5Tvqixhdn4W1eoA/view?usp=sharing" TargetMode="External"/><Relationship Id="rId156" Type="http://schemas.openxmlformats.org/officeDocument/2006/relationships/hyperlink" Target="https://gyazo.com/cfead94b66dd2610f559bf33d4852d73" TargetMode="External"/><Relationship Id="rId157" Type="http://schemas.openxmlformats.org/officeDocument/2006/relationships/hyperlink" Target="https://drive.google.com/file/d/16MoIVskiVUv-tZCPT3WwXFYEkGe9zWPW/view?usp=sharing" TargetMode="External"/><Relationship Id="rId158" Type="http://schemas.openxmlformats.org/officeDocument/2006/relationships/hyperlink" Target="https://drive.google.com/file/d/1PXI4UJdtm1Jpu6To35KOargUnoeyNoX6/view?usp=sharing" TargetMode="External"/><Relationship Id="rId159" Type="http://schemas.openxmlformats.org/officeDocument/2006/relationships/hyperlink" Target="https://drive.google.com/file/d/1UV9EW0P-40CD-8QU1w7AXmp26H67bLBD/view?usp=sharing" TargetMode="External"/><Relationship Id="rId160" Type="http://schemas.openxmlformats.org/officeDocument/2006/relationships/hyperlink" Target="https://drive.google.com/file/d/1WIX6SpPbUA49SVFFN-7YjBXk-uRgYGPA/view?usp=sharing" TargetMode="External"/><Relationship Id="rId161" Type="http://schemas.openxmlformats.org/officeDocument/2006/relationships/hyperlink" Target="https://drive.google.com/file/d/1SwCl2QoB1MnuuPZ2-1rEoQP_x0l5zud3/view?usp=sharing" TargetMode="External"/><Relationship Id="rId162" Type="http://schemas.openxmlformats.org/officeDocument/2006/relationships/hyperlink" Target="https://drive.google.com/file/d/1rzgCa1Z0AcSM72DYxt8Q9YT_UNjbS54B/view?usp=sharing" TargetMode="External"/><Relationship Id="rId163" Type="http://schemas.openxmlformats.org/officeDocument/2006/relationships/hyperlink" Target="https://drive.google.com/file/d/1tLOR4kdNIfIVafEu91oa7cxW8gpb-fDI/view?usp=sharing" TargetMode="External"/><Relationship Id="rId164" Type="http://schemas.openxmlformats.org/officeDocument/2006/relationships/hyperlink" Target="https://drive.google.com/file/d/1Un1grFReUcDqiFCz8Toi4vVT8W_AoBLS/view?usp=sharing" TargetMode="External"/><Relationship Id="rId165" Type="http://schemas.openxmlformats.org/officeDocument/2006/relationships/hyperlink" Target="https://drive.google.com/file/d/1yeX6m-zeFRJstDy3L1zDNxe2SEkTjLns/view?usp=sharing" TargetMode="External"/><Relationship Id="rId166" Type="http://schemas.openxmlformats.org/officeDocument/2006/relationships/hyperlink" Target="https://drive.google.com/file/d/1VXs2xBtX3hREf7-TFvRWakrI3VGyW_49/view?usp=sharing" TargetMode="External"/><Relationship Id="rId167" Type="http://schemas.openxmlformats.org/officeDocument/2006/relationships/hyperlink" Target="https://drive.google.com/file/d/1mTkLrIAaC6wwMuMfHW2BT1mBnygEQWip/view?usp=sharing" TargetMode="External"/><Relationship Id="rId168" Type="http://schemas.openxmlformats.org/officeDocument/2006/relationships/hyperlink" Target="https://drive.google.com/file/d/1SMNnwiYTSfsflqZW42--GrUesktOBkXo/view?usp=sharing" TargetMode="External"/><Relationship Id="rId169" Type="http://schemas.openxmlformats.org/officeDocument/2006/relationships/hyperlink" Target="https://drive.google.com/file/d/1QdGGftuq0tOtc0uQqyzgNrIMUpW2ktaj/view?usp=sharing" TargetMode="External"/><Relationship Id="rId170" Type="http://schemas.openxmlformats.org/officeDocument/2006/relationships/hyperlink" Target="https://drive.google.com/file/d/1N5ZzMOrlgzm6U-PxvxLTVPHBLOF7E4JN/view?usp=sharing" TargetMode="External"/><Relationship Id="rId171" Type="http://schemas.openxmlformats.org/officeDocument/2006/relationships/hyperlink" Target="https://drive.google.com/file/d/1fFwbG8rT56JibMzsvUrQOOANz-RBEPzE/view?usp=sharing" TargetMode="External"/><Relationship Id="rId172" Type="http://schemas.openxmlformats.org/officeDocument/2006/relationships/hyperlink" Target="https://drive.google.com/file/d/1EH2HxjgULWBJiRxOpemD2CEyAlz97sap/view?usp=sharing" TargetMode="External"/><Relationship Id="rId173" Type="http://schemas.openxmlformats.org/officeDocument/2006/relationships/hyperlink" Target="https://drive.google.com/drive/folders/1SfFcbnyXZA1_3W57Kgnc5WjcMm1WFGTp?usp=sharing" TargetMode="External"/><Relationship Id="rId174" Type="http://schemas.openxmlformats.org/officeDocument/2006/relationships/hyperlink" Target="https://drive.google.com/file/d/1GWabo04VLiG48RLJTmbciAmbIC51WNsD/view?usp=sharing" TargetMode="External"/><Relationship Id="rId175" Type="http://schemas.openxmlformats.org/officeDocument/2006/relationships/hyperlink" Target="https://drive.google.com/file/d/15xt_hmRuy7m4L3RkF2FEYifKL8Rviult/view?usp=sharing" TargetMode="External"/><Relationship Id="rId176" Type="http://schemas.openxmlformats.org/officeDocument/2006/relationships/hyperlink" Target="https://drive.google.com/file/d/1DYMrmdF4RLIdimI-2yYJfJCl1djz5A19/view?usp=sharing" TargetMode="External"/><Relationship Id="rId177" Type="http://schemas.openxmlformats.org/officeDocument/2006/relationships/hyperlink" Target="https://drive.google.com/file/d/1OJrCDpTwAldOM6zgCFthDir9y0tekrCF/view?usp=sharing" TargetMode="External"/><Relationship Id="rId178" Type="http://schemas.openxmlformats.org/officeDocument/2006/relationships/hyperlink" Target="https://drive.google.com/file/d/14N1-aeBugZn1rx6I42FpEAZuBucsmpEz/view?usp=sharing" TargetMode="External"/><Relationship Id="rId179" Type="http://schemas.openxmlformats.org/officeDocument/2006/relationships/hyperlink" Target="https://drive.google.com/file/d/1VIfvKR-8unPU9mq0fh5F-0MByAnmsTpf/view?usp=sharing" TargetMode="External"/><Relationship Id="rId180" Type="http://schemas.openxmlformats.org/officeDocument/2006/relationships/hyperlink" Target="https://drive.google.com/file/d/1-ziAkSFlBtJiM2k4gZIIU6Nqc8PX7MLv/view?usp=sharing" TargetMode="External"/><Relationship Id="rId181" Type="http://schemas.openxmlformats.org/officeDocument/2006/relationships/hyperlink" Target="https://drive.google.com/file/d/1sByW661rUc7Ikyu3Ef7Qv5KQmnQv3yQZ/view?usp=sharing" TargetMode="External"/><Relationship Id="rId182" Type="http://schemas.openxmlformats.org/officeDocument/2006/relationships/hyperlink" Target="https://drive.google.com/file/d/1k5z_ZrUWAYeRNVum_024U4TBvjKgcq5Z/view?usp=sharing" TargetMode="External"/><Relationship Id="rId183" Type="http://schemas.openxmlformats.org/officeDocument/2006/relationships/hyperlink" Target="https://drive.google.com/file/d/1Jhvxzjj_fx_CGzbxS0iYQrq-A-7wjsBH/view?usp=sharing" TargetMode="External"/><Relationship Id="rId184" Type="http://schemas.openxmlformats.org/officeDocument/2006/relationships/hyperlink" Target="https://drive.google.com/file/d/1rloPYjHPYS-iySfPBvNnr5I0QcpK8rBZ/view?usp=sharing" TargetMode="External"/><Relationship Id="rId185" Type="http://schemas.openxmlformats.org/officeDocument/2006/relationships/hyperlink" Target="https://drive.google.com/file/d/1nBDQe-k_VMR1yy---t0TN9CxgPUr-QwR/view?usp=sharing" TargetMode="External"/><Relationship Id="rId186" Type="http://schemas.openxmlformats.org/officeDocument/2006/relationships/hyperlink" Target="https://drive.google.com/file/d/1CupqKC1ui_8BzLMAN-ZhxZgv9a7wTAQD/view?usp=sharing" TargetMode="External"/><Relationship Id="rId187" Type="http://schemas.openxmlformats.org/officeDocument/2006/relationships/hyperlink" Target="https://gyazo.com/35e4975f710e86ea58948358a548558e" TargetMode="External"/><Relationship Id="rId188" Type="http://schemas.openxmlformats.org/officeDocument/2006/relationships/hyperlink" Target="https://drive.google.com/file/d/1nHXEzKOWv-R8oaJN8HOKavHWPicm_JcM/view?usp=sharing" TargetMode="External"/><Relationship Id="rId189" Type="http://schemas.openxmlformats.org/officeDocument/2006/relationships/hyperlink" Target="https://drive.google.com/file/d/1egHC5962hVdZXYeNAj_g-vykWkLKz6Ir/view?usp=sharing" TargetMode="External"/><Relationship Id="rId190" Type="http://schemas.openxmlformats.org/officeDocument/2006/relationships/hyperlink" Target="https://drive.google.com/file/d/1TaQ1UVMWhyYAe5qWvYyyG771iPN-ivVI/view?usp=sharing" TargetMode="External"/><Relationship Id="rId191" Type="http://schemas.openxmlformats.org/officeDocument/2006/relationships/hyperlink" Target="https://drive.google.com/file/d/195oj5785Q61ScF-aQ3PBn4RQIVpOG27J/view?usp=sharing" TargetMode="External"/><Relationship Id="rId192" Type="http://schemas.openxmlformats.org/officeDocument/2006/relationships/hyperlink" Target="https://drive.google.com/file/d/1YwqfBqFI_q-7Q8KEW-Mn-iTZTSVsAMQ6/view?usp=sharing" TargetMode="External"/><Relationship Id="rId193" Type="http://schemas.openxmlformats.org/officeDocument/2006/relationships/hyperlink" Target="https://gyazo.com/e0bfe1f7802391712a20da51dc733427" TargetMode="External"/><Relationship Id="rId194" Type="http://schemas.openxmlformats.org/officeDocument/2006/relationships/hyperlink" Target="https://drive.google.com/file/d/1jNNF1ck0hN0nk_gqiT6Rw9wtsQmF7und/view?usp=sharing" TargetMode="External"/><Relationship Id="rId195" Type="http://schemas.openxmlformats.org/officeDocument/2006/relationships/hyperlink" Target="https://drive.google.com/file/d/17VPA0uRy3MUr2QInA164rrdaIKiMwo3V/view?usp=sharing" TargetMode="External"/><Relationship Id="rId196" Type="http://schemas.openxmlformats.org/officeDocument/2006/relationships/hyperlink" Target="https://drive.google.com/file/d/1qUczGqKNxnkhO7mGMGO79FzWCSrfKHlQ/view?usp=sharing" TargetMode="External"/><Relationship Id="rId197" Type="http://schemas.openxmlformats.org/officeDocument/2006/relationships/hyperlink" Target="https://drive.google.com/file/d/1DhaNeE4Uhsdz1rtv4XaXXus3XwcgNK3f/view?usp=sharing" TargetMode="External"/><Relationship Id="rId198" Type="http://schemas.openxmlformats.org/officeDocument/2006/relationships/hyperlink" Target="https://drive.google.com/file/d/1CibeOdBiXM7o0fmiVR8o_XnjLQ4ljAPe/view?usp=sharing" TargetMode="External"/><Relationship Id="rId199" Type="http://schemas.openxmlformats.org/officeDocument/2006/relationships/hyperlink" Target="https://drive.google.com/file/d/1UKXPu1IA4vo-g1EutNG_QseT9yDl0si9/view?usp=sharing" TargetMode="External"/><Relationship Id="rId200" Type="http://schemas.openxmlformats.org/officeDocument/2006/relationships/hyperlink" Target="https://drive.google.com/file/d/1DkKgl8UBQvp7e979ZEPgXpwjBzijWItn/view?usp=sharing" TargetMode="External"/><Relationship Id="rId201" Type="http://schemas.openxmlformats.org/officeDocument/2006/relationships/hyperlink" Target="https://drive.google.com/file/d/1S8tsRoOjx3XjsxnICGfXlgHn_mQI5-oa/view?usp=sharing" TargetMode="External"/><Relationship Id="rId202" Type="http://schemas.openxmlformats.org/officeDocument/2006/relationships/hyperlink" Target="https://drive.google.com/file/d/1k1kQSOE_o58G6sN2Fn_kYYu-s2S1iSsK/view?usp=sharing" TargetMode="External"/><Relationship Id="rId203" Type="http://schemas.openxmlformats.org/officeDocument/2006/relationships/hyperlink" Target="https://drive.google.com/file/d/1r_OZfndET5ILwUSzPiC5I4CkwII5cA31/view?usp=sharing" TargetMode="External"/><Relationship Id="rId204" Type="http://schemas.openxmlformats.org/officeDocument/2006/relationships/hyperlink" Target="https://drive.google.com/file/d/1zGBnSJxDOqiNiLaD7aXTwvcEDOTiRQeq/view?usp=sharing" TargetMode="External"/><Relationship Id="rId205" Type="http://schemas.openxmlformats.org/officeDocument/2006/relationships/hyperlink" Target="https://drive.google.com/file/d/1_3dv32tD3ie23icHzHoAJNOFEnvGk9vP/view?usp=sharing" TargetMode="External"/><Relationship Id="rId206" Type="http://schemas.openxmlformats.org/officeDocument/2006/relationships/hyperlink" Target="https://drive.google.com/file/d/14_vV6p8U4tRui_JDoyrD5j2CEoXadLZt/view?usp=sharing" TargetMode="External"/><Relationship Id="rId207" Type="http://schemas.openxmlformats.org/officeDocument/2006/relationships/hyperlink" Target="https://drive.google.com/file/d/1Uz2eCQqjOOWQErlMkw7h3yTC8Xk7AOE1/view?usp=sharing" TargetMode="External"/><Relationship Id="rId208" Type="http://schemas.openxmlformats.org/officeDocument/2006/relationships/hyperlink" Target="https://drive.google.com/file/d/1oSOkGTKPtofmIt-g6OJ1C3K6tfShnxvS/view?usp=sharing" TargetMode="External"/><Relationship Id="rId209" Type="http://schemas.openxmlformats.org/officeDocument/2006/relationships/hyperlink" Target="https://drive.google.com/file/d/1AQveigjbRVSIzujlpiYvSm3tOMX1BKve/view?usp=sharing" TargetMode="External"/><Relationship Id="rId210" Type="http://schemas.openxmlformats.org/officeDocument/2006/relationships/hyperlink" Target="https://gyazo.com/d274883a0af17006b3ae3b3d44c89c3b" TargetMode="External"/><Relationship Id="rId211" Type="http://schemas.openxmlformats.org/officeDocument/2006/relationships/hyperlink" Target="https://drive.google.com/file/d/1LMAAgI3L7hUKR3u3W7mlXNTKZxryOP1y/view?usp=sharing" TargetMode="External"/><Relationship Id="rId212" Type="http://schemas.openxmlformats.org/officeDocument/2006/relationships/hyperlink" Target="https://drive.google.com/file/d/1OSpqSrIpK_PxI2IHFak5og-OjrQxWnuN/view?usp=sharing" TargetMode="External"/><Relationship Id="rId213" Type="http://schemas.openxmlformats.org/officeDocument/2006/relationships/hyperlink" Target="https://gyazo.com/6b4f9dddb5769236d017ef2d9d10bf7f" TargetMode="External"/><Relationship Id="rId214" Type="http://schemas.openxmlformats.org/officeDocument/2006/relationships/hyperlink" Target="https://drive.google.com/file/d/1FmY3lJlvU7BFXpF_YZFBoM3FRZ-sK42y/view?usp=sharing" TargetMode="External"/><Relationship Id="rId215" Type="http://schemas.openxmlformats.org/officeDocument/2006/relationships/hyperlink" Target="https://drive.google.com/file/d/1X6OmRWQpJmcNxH-FNT4aIqTOhr2lAEW3/view?usp=sharing" TargetMode="External"/><Relationship Id="rId216" Type="http://schemas.openxmlformats.org/officeDocument/2006/relationships/hyperlink" Target="https://drive.google.com/file/d/1lqTyvxQW9Ys1hDuc5XJd3HqUoo9gDr1J/view?usp=sharing" TargetMode="External"/><Relationship Id="rId217" Type="http://schemas.openxmlformats.org/officeDocument/2006/relationships/hyperlink" Target="https://drive.google.com/file/d/1jrKTWaOofFiqAQ-PonKG83_nSxqDhP_d/view?usp=sharing" TargetMode="External"/><Relationship Id="rId218" Type="http://schemas.openxmlformats.org/officeDocument/2006/relationships/hyperlink" Target="https://drive.google.com/file/d/1rxBTvqamqwmx_GBCP0GgP_BF8WNN-myC/view?usp=sharing" TargetMode="External"/><Relationship Id="rId219" Type="http://schemas.openxmlformats.org/officeDocument/2006/relationships/hyperlink" Target="https://drive.google.com/file/d/1oXzDql6B_XIRVIAoT3ZeAtVGPMrWnNzQ/view?usp=sharing" TargetMode="External"/><Relationship Id="rId220" Type="http://schemas.openxmlformats.org/officeDocument/2006/relationships/hyperlink" Target="https://gyazo.com/fa1d65ff74addbb370cd5dda7d9ab52b" TargetMode="External"/><Relationship Id="rId221" Type="http://schemas.openxmlformats.org/officeDocument/2006/relationships/hyperlink" Target="https://drive.google.com/file/d/1kUGVgFnxfQWiEAmOyWMER4TP-4qfhcVg/view?usp=sharing" TargetMode="External"/><Relationship Id="rId222" Type="http://schemas.openxmlformats.org/officeDocument/2006/relationships/hyperlink" Target="https://drive.google.com/file/d/1P-5UjwuCnHr_JywLc43BZjM1IxVU6ETC/view?usp=sharing" TargetMode="External"/><Relationship Id="rId223" Type="http://schemas.openxmlformats.org/officeDocument/2006/relationships/hyperlink" Target="https://drive.google.com/file/d/1EaWC7qmMUbINe_TZ3FUlABSkBIjGU2UV/view?usp=sharing" TargetMode="External"/><Relationship Id="rId224" Type="http://schemas.openxmlformats.org/officeDocument/2006/relationships/hyperlink" Target="https://drive.google.com/file/d/1ERiYpfZ2F9_48OcamCj95ht6HD_axY16/view?usp=sharing" TargetMode="External"/><Relationship Id="rId225" Type="http://schemas.openxmlformats.org/officeDocument/2006/relationships/hyperlink" Target="https://drive.google.com/file/d/1c667eorv2rtetAxfdka1-eTFk8L5YLlq/view?usp=sharing" TargetMode="External"/><Relationship Id="rId226" Type="http://schemas.openxmlformats.org/officeDocument/2006/relationships/hyperlink" Target="https://drive.google.com/file/d/1D-GOd_hNJ3PhiNuvTZMwsKvBwOp4SWf6/view?usp=sharing" TargetMode="External"/><Relationship Id="rId227" Type="http://schemas.openxmlformats.org/officeDocument/2006/relationships/hyperlink" Target="https://drive.google.com/file/d/1vpM9pVC4h_HYiCrzhYbVc8eNL73dEwTO/view?usp=sharing" TargetMode="External"/><Relationship Id="rId228" Type="http://schemas.openxmlformats.org/officeDocument/2006/relationships/hyperlink" Target="https://drive.google.com/file/d/1rrxn9gjHddUCgQg7NSHeXwE_Ia4d4IHk/view?usp=sharing" TargetMode="External"/><Relationship Id="rId229" Type="http://schemas.openxmlformats.org/officeDocument/2006/relationships/hyperlink" Target="https://drive.google.com/file/d/1vpM9pVC4h_HYiCrzhYbVc8eNL73dEwTO/view?usp=sharing" TargetMode="External"/><Relationship Id="rId230" Type="http://schemas.openxmlformats.org/officeDocument/2006/relationships/hyperlink" Target="https://drive.google.com/file/d/1gH-i4GUCzgYwD4hEyjxZhrtitQL3tPsh/view?usp=sharing" TargetMode="External"/><Relationship Id="rId231" Type="http://schemas.openxmlformats.org/officeDocument/2006/relationships/hyperlink" Target="https://drive.google.com/file/d/1UDjmb_BlMdPylKuK-X5CDEN_SdKXwNdb/view?usp=sharing" TargetMode="External"/><Relationship Id="rId232" Type="http://schemas.openxmlformats.org/officeDocument/2006/relationships/hyperlink" Target="https://drive.google.com/file/d/1aNyLDyC9CxAg8RMrE5ITNbeVIkyfLJYo/view?usp=sharing" TargetMode="External"/><Relationship Id="rId233" Type="http://schemas.openxmlformats.org/officeDocument/2006/relationships/hyperlink" Target="https://drive.google.com/file/d/1Zndzu6UtchaSp59mhcQaE7P56zWp4gf0/view?usp=sharing" TargetMode="External"/><Relationship Id="rId234" Type="http://schemas.openxmlformats.org/officeDocument/2006/relationships/hyperlink" Target="https://drive.google.com/file/d/1CluOIFbaMb2eUt6TsQWhn-67BeKk4yPc/view?usp=sharing" TargetMode="External"/><Relationship Id="rId235" Type="http://schemas.openxmlformats.org/officeDocument/2006/relationships/hyperlink" Target="https://drive.google.com/file/d/1830NUubrIs9puIt4DL-1urcR5T-f7OXR/view?usp=sharing" TargetMode="External"/><Relationship Id="rId236" Type="http://schemas.openxmlformats.org/officeDocument/2006/relationships/hyperlink" Target="https://drive.google.com/file/d/1p2f4hwwfPZLpAKSZGk8F2rPl6KsiaXxT/view?usp=sharing" TargetMode="External"/><Relationship Id="rId237" Type="http://schemas.openxmlformats.org/officeDocument/2006/relationships/hyperlink" Target="https://drive.google.com/file/d/1FvlOK9SYk7LgL8AjSWKoIHgPNgwF6KVc/view?usp=sharing" TargetMode="External"/><Relationship Id="rId238" Type="http://schemas.openxmlformats.org/officeDocument/2006/relationships/hyperlink" Target="https://drive.google.com/file/d/1-Mjoc1Oibl4F_VMD_ErK2Qw1fQPWeOxh/view?usp=sharing" TargetMode="External"/><Relationship Id="rId239" Type="http://schemas.openxmlformats.org/officeDocument/2006/relationships/hyperlink" Target="https://drive.google.com/file/d/1xxiqPxmRut4ZMAff_JNOx2kDPPE1KSpt/view?usp=sharing" TargetMode="External"/><Relationship Id="rId240" Type="http://schemas.openxmlformats.org/officeDocument/2006/relationships/hyperlink" Target="https://drive.google.com/file/d/1DLiNrIZs6V64OSgrQkJLNbcHTskYA0GY/view?usp=sharing" TargetMode="External"/><Relationship Id="rId241" Type="http://schemas.openxmlformats.org/officeDocument/2006/relationships/hyperlink" Target="https://drive.google.com/file/d/1QKBgSfTQ7SNvBH5fDqStQJPepKNOqxmD/view?usp=sharing" TargetMode="External"/><Relationship Id="rId242" Type="http://schemas.openxmlformats.org/officeDocument/2006/relationships/hyperlink" Target="https://drive.google.com/file/d/1v9wXNQFqXpNQJhTxr2wK8zsXF-XwNPPj/view?usp=sharing" TargetMode="External"/><Relationship Id="rId243" Type="http://schemas.openxmlformats.org/officeDocument/2006/relationships/hyperlink" Target="https://drive.google.com/file/d/1HdldkzPgRT1Ui8D1B5pULbknola7K36B/view?usp=sharing" TargetMode="External"/><Relationship Id="rId244" Type="http://schemas.openxmlformats.org/officeDocument/2006/relationships/hyperlink" Target="https://drive.google.com/file/d/1sajSQQ89PjspfFPR5PPcNEnGDLjJjj2i/view?usp=sharing" TargetMode="External"/><Relationship Id="rId245" Type="http://schemas.openxmlformats.org/officeDocument/2006/relationships/hyperlink" Target="https://drive.google.com/file/d/1SJs7OAOk-wZqid1LrSSYOzSEjgr96qmk/view?usp=sharing" TargetMode="External"/><Relationship Id="rId246" Type="http://schemas.openxmlformats.org/officeDocument/2006/relationships/hyperlink" Target="https://drive.google.com/file/d/1WS00-dllSufm2ceh-5BzPDXaXkV7thnV/view?usp=sharing" TargetMode="External"/><Relationship Id="rId247" Type="http://schemas.openxmlformats.org/officeDocument/2006/relationships/hyperlink" Target="https://drive.google.com/file/d/1Jn_MNcnBMKHqmjhTScf6_Bgjhjj7x0Og/view?usp=sharing" TargetMode="External"/><Relationship Id="rId248" Type="http://schemas.openxmlformats.org/officeDocument/2006/relationships/hyperlink" Target="https://drive.google.com/file/d/1h8U1ewRdPCiEzqzTIajoWZmQGsjuEF9O/view?usp=sharing" TargetMode="External"/><Relationship Id="rId249" Type="http://schemas.openxmlformats.org/officeDocument/2006/relationships/hyperlink" Target="https://drive.google.com/file/d/1Cac2RhPdlMsqkusbvnn3uCc36-bOLu0o/view?usp=sharing" TargetMode="External"/><Relationship Id="rId250" Type="http://schemas.openxmlformats.org/officeDocument/2006/relationships/hyperlink" Target="https://drive.google.com/file/d/1A91UUL6ACwje4CxjRkhG8Tg89DR8sSgw/view?usp=sharing" TargetMode="External"/><Relationship Id="rId251" Type="http://schemas.openxmlformats.org/officeDocument/2006/relationships/hyperlink" Target="https://drive.google.com/file/d/1PgB0jgEfqZSViZd2yR64ql6h0zZwiLZp/view?usp=sharing" TargetMode="External"/><Relationship Id="rId252" Type="http://schemas.openxmlformats.org/officeDocument/2006/relationships/hyperlink" Target="https://drive.google.com/file/d/1Jo3UoWejh5-x-iGZRq8eLjGeyJzJW_Kv/view?usp=sharing" TargetMode="External"/><Relationship Id="rId253" Type="http://schemas.openxmlformats.org/officeDocument/2006/relationships/hyperlink" Target="https://drive.google.com/file/d/15OLYLmEXWoUJqbwZftFKwSiAWSRp1Tid/view?usp=sharing" TargetMode="External"/><Relationship Id="rId254" Type="http://schemas.openxmlformats.org/officeDocument/2006/relationships/hyperlink" Target="https://drive.google.com/file/d/1PlC4sSJ1FWbpUu-Zo5ajrd6u9hQ-wlGV/view?usp=sharing" TargetMode="External"/><Relationship Id="rId255" Type="http://schemas.openxmlformats.org/officeDocument/2006/relationships/hyperlink" Target="https://drive.google.com/file/d/1WvfuJbsk0r3xMc_lYM1F7AMawPZK-cl-/view?usp=sharing" TargetMode="External"/><Relationship Id="rId256" Type="http://schemas.openxmlformats.org/officeDocument/2006/relationships/hyperlink" Target="https://drive.google.com/file/d/13hn8ilhc0y_hXIF4hhY_zll5KKsUn3Gg/view?usp=sharing" TargetMode="External"/><Relationship Id="rId257" Type="http://schemas.openxmlformats.org/officeDocument/2006/relationships/hyperlink" Target="https://drive.google.com/file/d/1xHGqHlu9CrV245IdlqYmLyqPeW8JsD1v/view?usp=sharing" TargetMode="External"/><Relationship Id="rId258" Type="http://schemas.openxmlformats.org/officeDocument/2006/relationships/hyperlink" Target="https://drive.google.com/file/d/15MmM44_OApnPajFLQQCABHCgwpUKQEr_/view?usp=sharing" TargetMode="External"/><Relationship Id="rId259" Type="http://schemas.openxmlformats.org/officeDocument/2006/relationships/hyperlink" Target="https://drive.google.com/file/d/1SEcJ5wVqVJ6r-CzA8tJMPExoj6FaxMKO/view?usp=sharing" TargetMode="External"/><Relationship Id="rId260" Type="http://schemas.openxmlformats.org/officeDocument/2006/relationships/hyperlink" Target="https://drive.google.com/file/d/1OLKDdoozWytI7VlANpCYqQDywCb11MmU/view?usp=sharing" TargetMode="External"/><Relationship Id="rId261" Type="http://schemas.openxmlformats.org/officeDocument/2006/relationships/hyperlink" Target="https://drive.google.com/file/d/1JoBrvuig9Nd34bC5GkzUw-xePlMsDPbe/view?usp=sharing" TargetMode="External"/><Relationship Id="rId262" Type="http://schemas.openxmlformats.org/officeDocument/2006/relationships/hyperlink" Target="https://drive.google.com/file/d/17t22OLy87w3z8TYyEue01oGC79eU7GzT/view?usp=sharing" TargetMode="External"/><Relationship Id="rId263" Type="http://schemas.openxmlformats.org/officeDocument/2006/relationships/hyperlink" Target="https://drive.google.com/file/d/1vQ9Fv5y9T4LN4rj49RS2i8b1te6Qm6Le/view?usp=sharing" TargetMode="External"/><Relationship Id="rId264" Type="http://schemas.openxmlformats.org/officeDocument/2006/relationships/hyperlink" Target="https://drive.google.com/file/d/10jcq9UBJ65x2mxxMmnRmG1PcHc4GQGVk/view?usp=sharing" TargetMode="External"/><Relationship Id="rId265" Type="http://schemas.openxmlformats.org/officeDocument/2006/relationships/hyperlink" Target="https://drive.google.com/file/d/1v5QCaNUm4bvKZBIa2yPq2xM6TUqT0zDl/view?usp=sharing" TargetMode="External"/><Relationship Id="rId266" Type="http://schemas.openxmlformats.org/officeDocument/2006/relationships/hyperlink" Target="https://drive.google.com/file/d/1lrEuWmE9sCkHWyWokFRqe2I8nWuK05yb/view?usp=sharing" TargetMode="External"/><Relationship Id="rId267" Type="http://schemas.openxmlformats.org/officeDocument/2006/relationships/hyperlink" Target="https://drive.google.com/file/d/1KC2fFzc0PDLdCww0IToPXkoDJEV17VAL/view?usp=sharing" TargetMode="External"/><Relationship Id="rId268" Type="http://schemas.openxmlformats.org/officeDocument/2006/relationships/hyperlink" Target="https://gyazo.com/ec4b9788720802de9e9e6288ff35d988" TargetMode="External"/><Relationship Id="rId269" Type="http://schemas.openxmlformats.org/officeDocument/2006/relationships/hyperlink" Target="https://drive.google.com/file/d/1RP0PzavV1ZJrmsk8GM0Hcif4VkVXhnV2/view?usp=sharing" TargetMode="External"/><Relationship Id="rId270" Type="http://schemas.openxmlformats.org/officeDocument/2006/relationships/hyperlink" Target="https://drive.google.com/file/d/1j400BtSPLS3hohre8MH6fmEMVInyrK_N/view?usp=sharing" TargetMode="External"/><Relationship Id="rId271" Type="http://schemas.openxmlformats.org/officeDocument/2006/relationships/hyperlink" Target="https://drive.google.com/file/d/1ldSHeInFPVDWDtWDPMXZu77ZlYDOHFtR/view?usp=sharing" TargetMode="External"/><Relationship Id="rId272" Type="http://schemas.openxmlformats.org/officeDocument/2006/relationships/hyperlink" Target="https://drive.google.com/file/d/1Z7wj10ROHnN0mhh74ttE8K8VjdP-bNbD/view?usp=sharing" TargetMode="External"/><Relationship Id="rId273" Type="http://schemas.openxmlformats.org/officeDocument/2006/relationships/hyperlink" Target="https://drive.google.com/file/d/1dggQHdw06D231HLvmNXYolavdQFNQetB/view?usp=sharing" TargetMode="External"/><Relationship Id="rId274" Type="http://schemas.openxmlformats.org/officeDocument/2006/relationships/hyperlink" Target="https://drive.google.com/file/d/1aLFtSSEdRtvhfSZf7HcrtONZoR3cXi4_/view?usp=sharing" TargetMode="External"/><Relationship Id="rId275" Type="http://schemas.openxmlformats.org/officeDocument/2006/relationships/hyperlink" Target="https://gyazo.com/02d6f3b79cacd4baaba1cb6fe5504680" TargetMode="External"/><Relationship Id="rId276" Type="http://schemas.openxmlformats.org/officeDocument/2006/relationships/hyperlink" Target="https://drive.google.com/file/d/1QJS1AYzVaK0Y9DN94cexEXgcOpltx3Zj/view?usp=sharing" TargetMode="External"/><Relationship Id="rId277" Type="http://schemas.openxmlformats.org/officeDocument/2006/relationships/hyperlink" Target="https://gyazo.com/a3c954989cec04ca71a0c63dd6157cfd" TargetMode="External"/><Relationship Id="rId278" Type="http://schemas.openxmlformats.org/officeDocument/2006/relationships/hyperlink" Target="https://drive.google.com/file/d/1CgkYk0I0bYExKGpua_e2FmoF7x5FMyxf/view?usp=sharing" TargetMode="External"/><Relationship Id="rId279" Type="http://schemas.openxmlformats.org/officeDocument/2006/relationships/hyperlink" Target="https://gyazo.com/eb993a6d7bda1e4fa78cc123b787c832" TargetMode="External"/><Relationship Id="rId280" Type="http://schemas.openxmlformats.org/officeDocument/2006/relationships/hyperlink" Target="https://drive.google.com/file/d/1hzpo8hqPcpT9SAoV5Dhb2BgU6guTe29N/view?usp=sharing" TargetMode="External"/><Relationship Id="rId281" Type="http://schemas.openxmlformats.org/officeDocument/2006/relationships/hyperlink" Target="https://drive.google.com/file/d/1FRqkI9WFYarUBR00seJXd0lXW1dSGrYI/view?usp=sharing" TargetMode="External"/><Relationship Id="rId282" Type="http://schemas.openxmlformats.org/officeDocument/2006/relationships/hyperlink" Target="https://drive.google.com/file/d/1JXZ58QWNrp1jXxub5N6FsqYgFZ62ktsr/view?usp=sharing" TargetMode="External"/><Relationship Id="rId283" Type="http://schemas.openxmlformats.org/officeDocument/2006/relationships/hyperlink" Target="https://drive.google.com/file/d/1FZxUtqIxSrsfYfjy2ecz23LZezI_iUqu/view?usp=sharing" TargetMode="External"/><Relationship Id="rId284" Type="http://schemas.openxmlformats.org/officeDocument/2006/relationships/hyperlink" Target="https://drive.google.com/file/d/12O2WFv4uG-4U9A6LGKnWaDQbjVcgOxPF/view?usp=sharing" TargetMode="External"/><Relationship Id="rId285" Type="http://schemas.openxmlformats.org/officeDocument/2006/relationships/hyperlink" Target="https://drive.google.com/file/d/1vgeb7gCR7g1BbJWSpN2XmT4osgjlPtd-/view?usp=sharing" TargetMode="External"/><Relationship Id="rId286" Type="http://schemas.openxmlformats.org/officeDocument/2006/relationships/hyperlink" Target="https://drive.google.com/file/d/1sTGCqt4fogrwxeSW9VCqd9vraAc28bhW/view?usp=sharing" TargetMode="External"/><Relationship Id="rId287" Type="http://schemas.openxmlformats.org/officeDocument/2006/relationships/hyperlink" Target="https://drive.google.com/file/d/1q7hpxZfnuo53Psbed3ijr_lDcnT2poAJ/view?usp=sharing" TargetMode="External"/><Relationship Id="rId288" Type="http://schemas.openxmlformats.org/officeDocument/2006/relationships/hyperlink" Target="https://drive.google.com/file/d/1co7_JgKWWapF8n-8dHTGArvepvLfqA8d/view?usp=sharing" TargetMode="External"/><Relationship Id="rId289" Type="http://schemas.openxmlformats.org/officeDocument/2006/relationships/hyperlink" Target="https://drive.google.com/file/d/15oo-mHEHxD21JLnArhtMp3CkXL6v2Xsx/view?usp=sharing" TargetMode="External"/><Relationship Id="rId290" Type="http://schemas.openxmlformats.org/officeDocument/2006/relationships/hyperlink" Target="https://drive.google.com/file/d/1Iuz8ly7sQMsNS_hfH1GwyIRgIqmOFHtk/view?usp=sharing" TargetMode="External"/><Relationship Id="rId291" Type="http://schemas.openxmlformats.org/officeDocument/2006/relationships/hyperlink" Target="https://drive.google.com/file/d/1NXDsAWMkaWpCzZuY_eSPKSZhvUlm8aOU/view?usp=sharing" TargetMode="External"/><Relationship Id="rId292" Type="http://schemas.openxmlformats.org/officeDocument/2006/relationships/hyperlink" Target="https://drive.google.com/file/d/1HVwHB55SakSVGq0bsRYuzFMf57mB7UUT/view?usp=sharing" TargetMode="External"/><Relationship Id="rId293" Type="http://schemas.openxmlformats.org/officeDocument/2006/relationships/hyperlink" Target="https://drive.google.com/file/d/13AvY7WGMDgvSjqonL04fA1WzYJDkdPgK/view?usp=sharing" TargetMode="External"/><Relationship Id="rId294" Type="http://schemas.openxmlformats.org/officeDocument/2006/relationships/hyperlink" Target="https://drive.google.com/file/d/17x0XWH9sh_ZjMijOF0eWG4RkUdgOnblt/view?usp=sharing" TargetMode="External"/><Relationship Id="rId295" Type="http://schemas.openxmlformats.org/officeDocument/2006/relationships/hyperlink" Target="https://drive.google.com/file/d/1IeNxgYybGQGkAsjl-h_YKn_k-qtdjR8W/view?usp=sharing" TargetMode="External"/><Relationship Id="rId296" Type="http://schemas.openxmlformats.org/officeDocument/2006/relationships/hyperlink" Target="https://drive.google.com/file/d/1GoJcNYR57F3YUzoKZK5YU75mcfmWaehQ/view?usp=sharing" TargetMode="External"/><Relationship Id="rId297" Type="http://schemas.openxmlformats.org/officeDocument/2006/relationships/hyperlink" Target="https://drive.google.com/file/d/1UT5Dv3JfB79MbJ9WOcv5G3CzWX1PBZZT/view?usp=sharing" TargetMode="External"/><Relationship Id="rId298" Type="http://schemas.openxmlformats.org/officeDocument/2006/relationships/hyperlink" Target="https://drive.google.com/file/d/1dtg-I8H5wLvKYf5UbcG1XbXK_u1sFy6Q/view?usp=sharing" TargetMode="External"/><Relationship Id="rId299" Type="http://schemas.openxmlformats.org/officeDocument/2006/relationships/hyperlink" Target="https://gyazo.com/fac4b23f3154415b5eccd1198cb9eea0" TargetMode="External"/><Relationship Id="rId300" Type="http://schemas.openxmlformats.org/officeDocument/2006/relationships/hyperlink" Target="https://drive.google.com/file/d/1wisjdG8PT9yF9e4t2W_4n3fl3Sns4pAJ/view?usp=sharing" TargetMode="External"/><Relationship Id="rId301" Type="http://schemas.openxmlformats.org/officeDocument/2006/relationships/hyperlink" Target="https://drive.google.com/file/d/18wfnMq5ANvbOCA6R0GfXP9ZI6Wfjjrw4/view?usp=sharing" TargetMode="External"/><Relationship Id="rId302" Type="http://schemas.openxmlformats.org/officeDocument/2006/relationships/hyperlink" Target="https://drive.google.com/file/d/1jv7BY0qkT1YzoG_UvHU07IDqvcnBZ_QG/view?usp=sharing" TargetMode="External"/><Relationship Id="rId303" Type="http://schemas.openxmlformats.org/officeDocument/2006/relationships/hyperlink" Target="https://drive.google.com/file/d/1pnztg0tMf42Ep857auF4SJFLK18Cjw8u/view?usp=sharing" TargetMode="External"/><Relationship Id="rId304" Type="http://schemas.openxmlformats.org/officeDocument/2006/relationships/hyperlink" Target="https://drive.google.com/file/d/19UUAta-9XxKQmAgqQ5a9sisnmQjIjRcz/view?usp=sharing" TargetMode="External"/><Relationship Id="rId305" Type="http://schemas.openxmlformats.org/officeDocument/2006/relationships/hyperlink" Target="https://drive.google.com/file/d/1NJrSyKk2MgCTvwOlmNinfM6-hNCCbLu2/view?usp=sharing" TargetMode="External"/><Relationship Id="rId306" Type="http://schemas.openxmlformats.org/officeDocument/2006/relationships/hyperlink" Target="https://drive.google.com/file/d/1tDJdcVdScPjCrDP2iAj1bfcWXW7qWF_0/view?usp=sharing" TargetMode="External"/><Relationship Id="rId307" Type="http://schemas.openxmlformats.org/officeDocument/2006/relationships/hyperlink" Target="https://drive.google.com/file/d/1ABVkk8ryXLB4OvpXUCCn_Z6OwQ9ha5yh/view?usp=sharing" TargetMode="External"/><Relationship Id="rId308" Type="http://schemas.openxmlformats.org/officeDocument/2006/relationships/hyperlink" Target="https://drive.google.com/file/d/1SUAu9VzgdAs4TyQ_ycXZDoF3WYGflfG5/view?usp=sharing" TargetMode="External"/><Relationship Id="rId309" Type="http://schemas.openxmlformats.org/officeDocument/2006/relationships/hyperlink" Target="https://drive.google.com/file/d/1kJjZEHGpspGccgO9iN8yzxWHpA2hAfjZ/view?usp=sharing" TargetMode="External"/><Relationship Id="rId310" Type="http://schemas.openxmlformats.org/officeDocument/2006/relationships/hyperlink" Target="https://drive.google.com/file/d/1hCF7ulg6T3LIJOrTN20IDt7_8MRpEbTe/view?usp=sharing" TargetMode="External"/><Relationship Id="rId311" Type="http://schemas.openxmlformats.org/officeDocument/2006/relationships/hyperlink" Target="https://drive.google.com/file/d/1xjHFg9WxCVKrh53wG-gvVuJSmE7i8vvN/view?usp=sharing" TargetMode="External"/><Relationship Id="rId312" Type="http://schemas.openxmlformats.org/officeDocument/2006/relationships/hyperlink" Target="https://drive.google.com/file/d/16iISbPYZBOSXCM9u0BVQsSq6lXcI3ZJj/view?usp=sharing" TargetMode="External"/><Relationship Id="rId313" Type="http://schemas.openxmlformats.org/officeDocument/2006/relationships/hyperlink" Target="https://drive.google.com/file/d/1CjRY1Y8It24G8lOr1MPJOIVumbWKupy9/view?usp=sharing" TargetMode="External"/><Relationship Id="rId314" Type="http://schemas.openxmlformats.org/officeDocument/2006/relationships/hyperlink" Target="https://drive.google.com/file/d/1Oew7la8OiSAmSREOo3qgOQdJ56Ku26ax/view?usp=sharing" TargetMode="External"/><Relationship Id="rId315" Type="http://schemas.openxmlformats.org/officeDocument/2006/relationships/hyperlink" Target="https://drive.google.com/file/d/15dxSpuCLv3Zo1wj-KlvbRVbirryPD9B-/view?usp=sharing" TargetMode="External"/><Relationship Id="rId316" Type="http://schemas.openxmlformats.org/officeDocument/2006/relationships/hyperlink" Target="https://drive.google.com/file/d/1n_Yl8hL0Zd54EfQTT5qtZFqP41rMZsOa/view?usp=sharing" TargetMode="External"/><Relationship Id="rId317" Type="http://schemas.openxmlformats.org/officeDocument/2006/relationships/hyperlink" Target="https://drive.google.com/file/d/1r-mb-ARyg0_KItoI981E3Q5lV1zu8N-x/view?usp=sharing" TargetMode="External"/><Relationship Id="rId318" Type="http://schemas.openxmlformats.org/officeDocument/2006/relationships/hyperlink" Target="https://drive.google.com/file/d/1qVdtwOIUmJvcnd-SgQDSo5tMJtJPVlSS/view?usp=sharing" TargetMode="External"/><Relationship Id="rId319" Type="http://schemas.openxmlformats.org/officeDocument/2006/relationships/hyperlink" Target="https://drive.google.com/file/d/1SXLJk7Bnbr7Cdcqk69mkdc4OpT52Oikf/view?usp=sharing" TargetMode="External"/><Relationship Id="rId320" Type="http://schemas.openxmlformats.org/officeDocument/2006/relationships/hyperlink" Target="https://drive.google.com/file/d/1AMWQVgayyT4YiGqkcKwEhColTQEtUMCT/view?usp=sharing" TargetMode="External"/><Relationship Id="rId321" Type="http://schemas.openxmlformats.org/officeDocument/2006/relationships/hyperlink" Target="https://drive.google.com/file/d/1rsK1aqYR0kF463GiCXXPbs5FU2hTquBF/view?usp=sharing" TargetMode="External"/><Relationship Id="rId322" Type="http://schemas.openxmlformats.org/officeDocument/2006/relationships/hyperlink" Target="https://drive.google.com/file/d/1dfaaSgfp3A3QTWNZslHVEvpejnSYjF4f/view?usp=sharing" TargetMode="External"/><Relationship Id="rId323" Type="http://schemas.openxmlformats.org/officeDocument/2006/relationships/hyperlink" Target="https://drive.google.com/file/d/1INSexWl1YK0hySfW8FwoI2Fbioj1qTrj/view?usp=sharing" TargetMode="External"/><Relationship Id="rId324" Type="http://schemas.openxmlformats.org/officeDocument/2006/relationships/hyperlink" Target="https://drive.google.com/file/d/1c4DD5pAiRWIN_T59srxRIvlBP44HpULK/view?usp=sharing" TargetMode="External"/><Relationship Id="rId325" Type="http://schemas.openxmlformats.org/officeDocument/2006/relationships/hyperlink" Target="https://drive.google.com/file/d/1rfr9Z7cqkxYMhdGp7Pf-sRo76OMDwNw0/view?usp=sharing" TargetMode="External"/><Relationship Id="rId326" Type="http://schemas.openxmlformats.org/officeDocument/2006/relationships/hyperlink" Target="https://drive.google.com/file/d/1YCN6_5KcmJUFxB2-MX94sTKvXzD6_QAC/view?usp=sharing" TargetMode="External"/><Relationship Id="rId327" Type="http://schemas.openxmlformats.org/officeDocument/2006/relationships/hyperlink" Target="https://drive.google.com/file/d/1oT3bG7fNPyjyVRi1T737xT7hfc73jTRE/view?usp=sharing" TargetMode="External"/><Relationship Id="rId328" Type="http://schemas.openxmlformats.org/officeDocument/2006/relationships/hyperlink" Target="https://drive.google.com/file/d/1eAHuZwK-yriXSAJMdNFrBRQhuty2UAvo/view?usp=sharing" TargetMode="External"/><Relationship Id="rId329" Type="http://schemas.openxmlformats.org/officeDocument/2006/relationships/hyperlink" Target="https://drive.google.com/file/d/1fhm37232xyHrvJI4ntwaGT0IfgmseEw8/view?usp=sharing" TargetMode="External"/><Relationship Id="rId330" Type="http://schemas.openxmlformats.org/officeDocument/2006/relationships/hyperlink" Target="https://drive.google.com/file/d/1i8E2nbGxPPu2rvJkotfc4YyWaH5hahOB/view?usp=sharing" TargetMode="External"/><Relationship Id="rId331" Type="http://schemas.openxmlformats.org/officeDocument/2006/relationships/hyperlink" Target="https://drive.google.com/file/d/1ucfCKOLVnQBQt9OpG-3mvniBejRZG4aW/view?usp=sharing" TargetMode="External"/><Relationship Id="rId332" Type="http://schemas.openxmlformats.org/officeDocument/2006/relationships/hyperlink" Target="https://drive.google.com/file/d/17Xp1soOiG6ODCHsU_Thy0LdUIXJbViy-/view?usp=sharing" TargetMode="External"/><Relationship Id="rId333" Type="http://schemas.openxmlformats.org/officeDocument/2006/relationships/hyperlink" Target="https://drive.google.com/file/d/1pkZ3pciumGGj9buruv4vqjjpNf2wpGXy/view?usp=sharing" TargetMode="External"/><Relationship Id="rId334" Type="http://schemas.openxmlformats.org/officeDocument/2006/relationships/hyperlink" Target="https://drive.google.com/file/d/1ZlrESJw29pzmM-I4DIw6z87RoZJTRSS6/view?usp=sharing" TargetMode="External"/><Relationship Id="rId335" Type="http://schemas.openxmlformats.org/officeDocument/2006/relationships/hyperlink" Target="https://drive.google.com/file/d/1aeRKiaFfepHzbe1QBK8xFk0d-IFXv9Mn/view?usp=sharing" TargetMode="External"/><Relationship Id="rId336" Type="http://schemas.openxmlformats.org/officeDocument/2006/relationships/hyperlink" Target="https://drive.google.com/file/d/1dT_KT9cIL4RI0inX1Z-m7QQCgj2pxtFG/view?usp=sharing" TargetMode="External"/><Relationship Id="rId337" Type="http://schemas.openxmlformats.org/officeDocument/2006/relationships/hyperlink" Target="https://drive.google.com/file/d/1TWtrZgqH0KIXJgB_PstO7fa1AcQlj670/view?usp=sharing" TargetMode="External"/><Relationship Id="rId338" Type="http://schemas.openxmlformats.org/officeDocument/2006/relationships/hyperlink" Target="https://gyazo.com/2d2a97929616415fa1f7611043551986" TargetMode="External"/><Relationship Id="rId339" Type="http://schemas.openxmlformats.org/officeDocument/2006/relationships/hyperlink" Target="https://drive.google.com/file/d/15suXd4e6FSs1DkmMsxTQKgsLOMLvkM70/view?usp=share_link" TargetMode="External"/><Relationship Id="rId340" Type="http://schemas.openxmlformats.org/officeDocument/2006/relationships/hyperlink" Target="https://gyazo.com/fd345595d730fb5cafc263c40b67972f" TargetMode="External"/><Relationship Id="rId341" Type="http://schemas.openxmlformats.org/officeDocument/2006/relationships/hyperlink" Target="https://drive.google.com/file/d/1ncWZkAJhcA-eUXBPYxcf4saYwAnXO-D0/view?usp=share_link" TargetMode="External"/><Relationship Id="rId342" Type="http://schemas.openxmlformats.org/officeDocument/2006/relationships/hyperlink" Target="https://gyazo.com/e162002ad72b856f9049be7cd0f6618c" TargetMode="External"/><Relationship Id="rId343" Type="http://schemas.openxmlformats.org/officeDocument/2006/relationships/hyperlink" Target="https://drive.google.com/file/d/1ywSECbu4dX2mSnkLxIcHPcpPx4roxxBJ/view?usp=share_link" TargetMode="External"/><Relationship Id="rId344" Type="http://schemas.openxmlformats.org/officeDocument/2006/relationships/hyperlink" Target="https://drive.google.com/file/d/1CqAMBNZ9LS0pew3iZhMDJm8DAH1qZJ97/view?usp=sharing" TargetMode="External"/><Relationship Id="rId345" Type="http://schemas.openxmlformats.org/officeDocument/2006/relationships/hyperlink" Target="https://drive.google.com/file/d/14W7hVF5pEMetT-_HkHeYpyjB6yHLFO4D/view?usp=sharing" TargetMode="External"/><Relationship Id="rId346" Type="http://schemas.openxmlformats.org/officeDocument/2006/relationships/hyperlink" Target="https://drive.google.com/file/d/1SH5fQ0bsSu61-dNnpsGOhkCqpVlNJV9S/view?usp=sharing" TargetMode="External"/><Relationship Id="rId347" Type="http://schemas.openxmlformats.org/officeDocument/2006/relationships/hyperlink" Target="https://drive.google.com/file/d/1BC_vqK5Q3NoVSNcfwVOe7cgUBoLFXYAa/view?usp=sharing" TargetMode="External"/><Relationship Id="rId348" Type="http://schemas.openxmlformats.org/officeDocument/2006/relationships/hyperlink" Target="https://drive.google.com/file/d/1zvOhSA_5Y2vLs9bqyUZbCwcfjqMZmzOv/view?usp=sharing" TargetMode="External"/><Relationship Id="rId349" Type="http://schemas.openxmlformats.org/officeDocument/2006/relationships/hyperlink" Target="https://drive.google.com/file/d/1HEj9bGsx6CXUAGDKwUBvhfgERxka7Jzl/view?usp=sharing" TargetMode="External"/><Relationship Id="rId350" Type="http://schemas.openxmlformats.org/officeDocument/2006/relationships/hyperlink" Target="https://drive.google.com/file/d/1u-6FEzWKzH4-HIhUBe95KM8PuSqg_ZGm/view?usp=sharing" TargetMode="External"/><Relationship Id="rId351" Type="http://schemas.openxmlformats.org/officeDocument/2006/relationships/hyperlink" Target="https://drive.google.com/file/d/1OyQiZbXyBgNdjQAr2rR4iIXplJX_TXfn/view?usp=sharing" TargetMode="External"/><Relationship Id="rId352" Type="http://schemas.openxmlformats.org/officeDocument/2006/relationships/hyperlink" Target="https://drive.google.com/file/d/1spiyfs5f6Ufl9UQgUxM_W93HRD2LTOfj/view?usp=sharing" TargetMode="External"/><Relationship Id="rId353" Type="http://schemas.openxmlformats.org/officeDocument/2006/relationships/hyperlink" Target="https://drive.google.com/file/d/1IT-1bLeu23xK_U8cpr21PepraRKn3g96/view?usp=sharing" TargetMode="External"/><Relationship Id="rId354" Type="http://schemas.openxmlformats.org/officeDocument/2006/relationships/hyperlink" Target="https://drive.google.com/file/d/19WUgOA4XqnMk3UWvlmsmiGylkqC6WB6M/view?usp=sharing" TargetMode="External"/><Relationship Id="rId355" Type="http://schemas.openxmlformats.org/officeDocument/2006/relationships/hyperlink" Target="https://drive.google.com/file/d/1tdHKLqDA4gx6rRH1cZPi3V1ce5gnekpn/view?usp=sharing" TargetMode="External"/><Relationship Id="rId356" Type="http://schemas.openxmlformats.org/officeDocument/2006/relationships/hyperlink" Target="https://drive.google.com/file/d/1oZ7DeiKnMx4ysleIS1Sq8bj5TrDsabhP/view?usp=sharing" TargetMode="External"/><Relationship Id="rId357" Type="http://schemas.openxmlformats.org/officeDocument/2006/relationships/hyperlink" Target="https://drive.google.com/file/d/1AqoQ5SikKqGnfA0BhEnnLtNij0ey3Y8s/view?usp=sharing" TargetMode="External"/><Relationship Id="rId358" Type="http://schemas.openxmlformats.org/officeDocument/2006/relationships/hyperlink" Target="https://drive.google.com/file/d/1yrY1oPV4qUKz3-KO2tmlUzcm7wKMRqQs/view?usp=sharing" TargetMode="External"/><Relationship Id="rId359" Type="http://schemas.openxmlformats.org/officeDocument/2006/relationships/hyperlink" Target="https://drive.google.com/file/d/1HA27-Hn3SHJRaV2qwhkmC2BF4Zo_BNXt/view?usp=sharing" TargetMode="External"/><Relationship Id="rId360" Type="http://schemas.openxmlformats.org/officeDocument/2006/relationships/hyperlink" Target="https://drive.google.com/file/d/1Xcl6H9mkmhflTr2C3dzR64IeXfpEefL1/view?usp=sharing" TargetMode="External"/><Relationship Id="rId361" Type="http://schemas.openxmlformats.org/officeDocument/2006/relationships/hyperlink" Target="https://drive.google.com/file/d/1OxPariQIKTUvE94QHK_zSnza8mNK8Ji4/view?usp=sharing" TargetMode="External"/><Relationship Id="rId362" Type="http://schemas.openxmlformats.org/officeDocument/2006/relationships/hyperlink" Target="https://drive.google.com/file/d/1XU1Ykco5Wbx_gh6E0BPA8pfLEfUe-LN2/view?usp=share_link" TargetMode="External"/><Relationship Id="rId363" Type="http://schemas.openxmlformats.org/officeDocument/2006/relationships/hyperlink" Target="https://drive.google.com/file/d/1o6WvRlqnKHXJz1KXVBy8Odh72Se63mm8/view?usp=share_link" TargetMode="External"/><Relationship Id="rId364" Type="http://schemas.openxmlformats.org/officeDocument/2006/relationships/hyperlink" Target="https://drive.google.com/file/d/12YyXiAq6hpUF9j2-GJhBccrlgXvGtfXe/view?usp=share_link" TargetMode="External"/><Relationship Id="rId365" Type="http://schemas.openxmlformats.org/officeDocument/2006/relationships/hyperlink" Target="https://gyazo.com/53398ba9e7240e12580d084aedff508f" TargetMode="External"/><Relationship Id="rId366" Type="http://schemas.openxmlformats.org/officeDocument/2006/relationships/hyperlink" Target="https://gyazo.com/37ec853688abd81e0203249b3e0c606e" TargetMode="External"/><Relationship Id="rId367" Type="http://schemas.openxmlformats.org/officeDocument/2006/relationships/hyperlink" Target="https://drive.google.com/file/d/1OwfMW_idSGul2sTnrU5ArySkB0n5T1Eo/view?usp=sharing" TargetMode="External"/><Relationship Id="rId368" Type="http://schemas.openxmlformats.org/officeDocument/2006/relationships/hyperlink" Target="https://drive.google.com/file/d/1ubR1-CzqaTIIYeUicLyMed1xBqU4K1M_/view?usp=share_link" TargetMode="External"/><Relationship Id="rId369" Type="http://schemas.openxmlformats.org/officeDocument/2006/relationships/hyperlink" Target="https://drive.google.com/file/d/1mzBuu8DABJa6W2jLImsWzW15YboeelUZ/view?usp=sharing" TargetMode="External"/><Relationship Id="rId370" Type="http://schemas.openxmlformats.org/officeDocument/2006/relationships/hyperlink" Target="https://drive.google.com/file/d/1mLXC5mbNZ9PWPFUHe72gA0Aov8Acnx1U/view?usp=sharing" TargetMode="External"/><Relationship Id="rId371" Type="http://schemas.openxmlformats.org/officeDocument/2006/relationships/hyperlink" Target="https://drive.google.com/file/d/1SR2tZBpB-CoZ2qldobN8qkQox7W4vfZo/view?usp=sharing" TargetMode="External"/><Relationship Id="rId372" Type="http://schemas.openxmlformats.org/officeDocument/2006/relationships/hyperlink" Target="https://drive.google.com/file/d/1DLXPwwiqJna7Cf6pUpZdzoYgkXk40K6l/view?usp=sharing" TargetMode="External"/><Relationship Id="rId373" Type="http://schemas.openxmlformats.org/officeDocument/2006/relationships/hyperlink" Target="https://drive.google.com/file/d/1QK4-OWMWtR_DC4s3V6Q5G_-TXr68isb9/view?usp=sharing" TargetMode="External"/><Relationship Id="rId374" Type="http://schemas.openxmlformats.org/officeDocument/2006/relationships/hyperlink" Target="https://drive.google.com/file/d/1_l2mZgNnCDn8tbHaGeDoHCvqLdN338qC/view?usp=sharing" TargetMode="External"/><Relationship Id="rId375" Type="http://schemas.openxmlformats.org/officeDocument/2006/relationships/hyperlink" Target="https://drive.google.com/file/d/1-SY02UhkI8tiklwEDoq_TLLL025OZ1s2/view?usp=sharing" TargetMode="External"/><Relationship Id="rId376" Type="http://schemas.openxmlformats.org/officeDocument/2006/relationships/hyperlink" Target="https://drive.google.com/file/d/1u8TsJkDGMxg5S1ptSzHsHCNAzPwNJjAj/view?usp=sharing" TargetMode="External"/><Relationship Id="rId377" Type="http://schemas.openxmlformats.org/officeDocument/2006/relationships/hyperlink" Target="https://drive.google.com/file/d/1hfMz5lndX-72m9qgeLCGfOSIfGNTt3Y5/view?usp=sharing" TargetMode="External"/><Relationship Id="rId378" Type="http://schemas.openxmlformats.org/officeDocument/2006/relationships/hyperlink" Target="https://drive.google.com/file/d/1yOO6neEN4TUSsZoGn-TdjJtzkjmRLTM4/view?usp=sharing" TargetMode="External"/><Relationship Id="rId379" Type="http://schemas.openxmlformats.org/officeDocument/2006/relationships/hyperlink" Target="https://drive.google.com/file/d/1H71iV9nBRJdKXhwqpmNuixQDfxhTaH5Q/view?usp=sharing" TargetMode="External"/><Relationship Id="rId380" Type="http://schemas.openxmlformats.org/officeDocument/2006/relationships/hyperlink" Target="https://drive.google.com/file/d/10AMGL_5LnVdvkT6RMbn68leG5IZFqxoD/view?usp=sharing" TargetMode="External"/><Relationship Id="rId381" Type="http://schemas.openxmlformats.org/officeDocument/2006/relationships/hyperlink" Target="https://drive.google.com/file/d/1Ekqxtp54Hy8CEbfvrcsw-Pn1rstMFlyT/view?usp=sharing" TargetMode="External"/><Relationship Id="rId382" Type="http://schemas.openxmlformats.org/officeDocument/2006/relationships/hyperlink" Target="https://drive.google.com/file/d/1UgAo3kOavCYqlP2kZQhyTBZHikEW6vRN/view?usp=share_link" TargetMode="External"/><Relationship Id="rId383" Type="http://schemas.openxmlformats.org/officeDocument/2006/relationships/hyperlink" Target="https://drive.google.com/file/d/1kfVhxGbKbR-OfJXwtdPBugMOMRZoHPLp/view?usp=sharing" TargetMode="External"/><Relationship Id="rId384" Type="http://schemas.openxmlformats.org/officeDocument/2006/relationships/hyperlink" Target="https://drive.google.com/file/d/1wuUDfDytAlHyV71-dUcANIaAmVYhUP1M/view?usp=share_link" TargetMode="External"/><Relationship Id="rId385" Type="http://schemas.openxmlformats.org/officeDocument/2006/relationships/hyperlink" Target="https://drive.google.com/file/d/1tQZJCVUnu5VHzXmz4PU8Y70d86tzTzTv/view?usp=sharing" TargetMode="External"/><Relationship Id="rId386" Type="http://schemas.openxmlformats.org/officeDocument/2006/relationships/hyperlink" Target="https://drive.google.com/file/d/1RTZ6VUGakZZjN8pwjQl7VFmNlU3f_6nl/view?usp=share_link" TargetMode="External"/><Relationship Id="rId387" Type="http://schemas.openxmlformats.org/officeDocument/2006/relationships/hyperlink" Target="https://drive.google.com/file/d/1CggUvgF9GMiSaG-ULMjmNft55qvKgBWE/view?usp=sharing" TargetMode="External"/><Relationship Id="rId388" Type="http://schemas.openxmlformats.org/officeDocument/2006/relationships/hyperlink" Target="https://drive.google.com/file/d/1bC2HNmkhjkb7GOfksGRXF52ZKUfOnaoE/view?usp=sharing" TargetMode="External"/><Relationship Id="rId389" Type="http://schemas.openxmlformats.org/officeDocument/2006/relationships/hyperlink" Target="https://drive.google.com/file/d/1hVx03agmGs_WWH4dEE2aj-CyuWeMG6TJ/view?usp=sharing" TargetMode="External"/><Relationship Id="rId390" Type="http://schemas.openxmlformats.org/officeDocument/2006/relationships/hyperlink" Target="https://drive.google.com/file/d/1AWkcf2W2bBiazDhvdFogcUJpa2h_HJpY/view?usp=sharing" TargetMode="External"/><Relationship Id="rId391" Type="http://schemas.openxmlformats.org/officeDocument/2006/relationships/hyperlink" Target="https://drive.google.com/file/d/1jb14w0_Pp115TaVmYEpHjMT3R_ckihJj/view?usp=sharing" TargetMode="External"/><Relationship Id="rId392" Type="http://schemas.openxmlformats.org/officeDocument/2006/relationships/hyperlink" Target="https://drive.google.com/file/d/1x2XjJRtc8n5ZfMuoCysZoEiZ7ri-F8zw/view?usp=sharing" TargetMode="External"/><Relationship Id="rId393" Type="http://schemas.openxmlformats.org/officeDocument/2006/relationships/hyperlink" Target="https://drive.google.com/file/d/1nGVEWo_IGhbH_IkAzqyJPDgQMpAvwcBl/view?usp=sharing" TargetMode="External"/><Relationship Id="rId394" Type="http://schemas.openxmlformats.org/officeDocument/2006/relationships/hyperlink" Target="https://drive.google.com/file/d/1Ibe1-ukqvC4CHBv-v4G1cBFsvhcSCjm0/view?usp=sharing" TargetMode="External"/><Relationship Id="rId395" Type="http://schemas.openxmlformats.org/officeDocument/2006/relationships/hyperlink" Target="https://drive.google.com/file/d/1edhHI-upEpeyMpD9LZhf7bvGKjXw9r24/view?usp=sharing" TargetMode="External"/><Relationship Id="rId396" Type="http://schemas.openxmlformats.org/officeDocument/2006/relationships/hyperlink" Target="https://drive.google.com/file/d/1GwjTWDRaBhLchPSTAB3SiKSDp1YPBjY4/view?usp=sharing" TargetMode="External"/><Relationship Id="rId397" Type="http://schemas.openxmlformats.org/officeDocument/2006/relationships/hyperlink" Target="https://drive.google.com/file/d/1UHrPPR0f6hrLwXvjYWMoaNVKC69GJEgS/view?usp=sharing" TargetMode="External"/><Relationship Id="rId398" Type="http://schemas.openxmlformats.org/officeDocument/2006/relationships/hyperlink" Target="https://drive.google.com/file/d/1XfWusissJ485MP6pb2lLN7GPYTX1HXFh/view?usp=sharing" TargetMode="External"/><Relationship Id="rId399" Type="http://schemas.openxmlformats.org/officeDocument/2006/relationships/hyperlink" Target="https://drive.google.com/file/d/1ZlO_sTY1Q8pHSaWBgOkL0nAl8s8vqOX5/view?usp=sharing" TargetMode="External"/><Relationship Id="rId400" Type="http://schemas.openxmlformats.org/officeDocument/2006/relationships/hyperlink" Target="https://drive.google.com/file/d/1giYqD_ulsTB0I1HQF4D7evGDuE8Yqwu4/view?usp=sharing" TargetMode="External"/><Relationship Id="rId401" Type="http://schemas.openxmlformats.org/officeDocument/2006/relationships/hyperlink" Target="https://drive.google.com/file/d/1HYo4tU37u0zzRmVnk9r7Or3dTFeQ793S/view?usp=sharing" TargetMode="External"/><Relationship Id="rId402" Type="http://schemas.openxmlformats.org/officeDocument/2006/relationships/hyperlink" Target="https://drive.google.com/file/d/1gT82BECaqY2bxSpEtKyKLoLR88r9kngo/view?usp=sharing" TargetMode="External"/><Relationship Id="rId403" Type="http://schemas.openxmlformats.org/officeDocument/2006/relationships/hyperlink" Target="https://drive.google.com/drive/folders/1_80svbGuQhY035cGgZRom3Lc3XPIcsk-" TargetMode="External"/><Relationship Id="rId404" Type="http://schemas.openxmlformats.org/officeDocument/2006/relationships/hyperlink" Target="https://drive.google.com/file/d/1NtmOyiua_Y3AweDHBRsFDEoxzUacUnRg/view?usp=sharing" TargetMode="External"/><Relationship Id="rId405" Type="http://schemas.openxmlformats.org/officeDocument/2006/relationships/hyperlink" Target="https://drive.google.com/file/d/1n62D3Hm3fvHetP8DbRWgunUlfvvhtAHP/view?usp=sharing" TargetMode="External"/><Relationship Id="rId406" Type="http://schemas.openxmlformats.org/officeDocument/2006/relationships/hyperlink" Target="https://drive.google.com/file/d/1F6Re_XK0gTIqpih5-eybwEhhDhUCWM3o/view?usp=sharing" TargetMode="External"/><Relationship Id="rId407" Type="http://schemas.openxmlformats.org/officeDocument/2006/relationships/hyperlink" Target="https://drive.google.com/file/d/1K_xaf2kFNzQjLE23cTgwRd5ehbwHSwc_/view?usp=sharing" TargetMode="External"/><Relationship Id="rId408" Type="http://schemas.openxmlformats.org/officeDocument/2006/relationships/hyperlink" Target="https://drive.google.com/file/d/1rTY7dtsnb7CvVRd_j6aoo7fqF78f2KZK/view?usp=sharing" TargetMode="External"/><Relationship Id="rId409" Type="http://schemas.openxmlformats.org/officeDocument/2006/relationships/hyperlink" Target="https://drive.google.com/file/d/1Cfq9xFL3tLlBPMUXoGrF-G-moMbadHd5/view?usp=sharing" TargetMode="External"/><Relationship Id="rId410" Type="http://schemas.openxmlformats.org/officeDocument/2006/relationships/hyperlink" Target="https://gyazo.com/d5f3e1b821bc487fa7951709fc7a2771" TargetMode="External"/><Relationship Id="rId411" Type="http://schemas.openxmlformats.org/officeDocument/2006/relationships/hyperlink" Target="https://gyazo.com/096c1b149d10af2057f834a7272a30d2" TargetMode="External"/><Relationship Id="rId412" Type="http://schemas.openxmlformats.org/officeDocument/2006/relationships/hyperlink" Target="https://drive.google.com/file/d/1rAUBQ0AJqab8pZbWGktnlvrwQRHjD4KA/view?usp=sharing" TargetMode="External"/><Relationship Id="rId413" Type="http://schemas.openxmlformats.org/officeDocument/2006/relationships/hyperlink" Target="https://drive.google.com/file/d/12mmyGwtWdhU2KqWU0qMQUVTGkw8F3YXI/view?usp=sharing" TargetMode="External"/><Relationship Id="rId414" Type="http://schemas.openxmlformats.org/officeDocument/2006/relationships/hyperlink" Target="https://drive.google.com/file/d/1tW4Ar3_YhjGzYPlTh_6_3yCUOvEvI8YK/view?usp=sharing" TargetMode="External"/><Relationship Id="rId415" Type="http://schemas.openxmlformats.org/officeDocument/2006/relationships/hyperlink" Target="https://drive.google.com/file/d/1-ZjwJVfRLLJjSGIcHxGUd3oOVupRh5OG/view?usp=sharing" TargetMode="External"/><Relationship Id="rId416" Type="http://schemas.openxmlformats.org/officeDocument/2006/relationships/hyperlink" Target="https://drive.google.com/file/d/1QbK47vIO95mVfuF7LZFLyDAK58luJwso/view?usp=sharing" TargetMode="External"/><Relationship Id="rId417" Type="http://schemas.openxmlformats.org/officeDocument/2006/relationships/hyperlink" Target="https://drive.google.com/file/d/1Rw7RSkle_kL3hm2ixnMjj6NeIrHOtaQw/view?usp=sharing" TargetMode="External"/><Relationship Id="rId418" Type="http://schemas.openxmlformats.org/officeDocument/2006/relationships/hyperlink" Target="https://drive.google.com/file/d/1NOC9BtYaFqQxcV6Z_0t0bUp3hCXPKJfQ/view?usp=sharing" TargetMode="External"/><Relationship Id="rId419" Type="http://schemas.openxmlformats.org/officeDocument/2006/relationships/hyperlink" Target="https://drive.google.com/drive/folders/1hQllQ-u7JMJtkKJ64iOR9uaDoDmXkH0s?usp=sharing" TargetMode="External"/><Relationship Id="rId420" Type="http://schemas.openxmlformats.org/officeDocument/2006/relationships/hyperlink" Target="https://drive.google.com/file/d/1-kStvFLZZQtINuc_kAXeAK0w6zuGRSfk/view?usp=sharing" TargetMode="External"/><Relationship Id="rId421" Type="http://schemas.openxmlformats.org/officeDocument/2006/relationships/hyperlink" Target="https://drive.google.com/file/d/16AJtc9mD5KQ8z90Cv4asy1loDb8zd-Tz/view?usp=sharing" TargetMode="External"/><Relationship Id="rId422" Type="http://schemas.openxmlformats.org/officeDocument/2006/relationships/hyperlink" Target="https://drive.google.com/file/d/1mmMbjswa84jOJpFYMJE18kjIFMndN7vT/view?usp=sharing" TargetMode="External"/><Relationship Id="rId423" Type="http://schemas.openxmlformats.org/officeDocument/2006/relationships/hyperlink" Target="https://drive.google.com/file/d/1KSdgHYpmshLMxBgPYpRt8v1NrYqRAM3H/view?usp=sharing" TargetMode="External"/><Relationship Id="rId424" Type="http://schemas.openxmlformats.org/officeDocument/2006/relationships/hyperlink" Target="https://drive.google.com/file/d/1E1fLp-ncQYtTwrlJOc7qObIgSDVRMGp4/view?usp=sharing" TargetMode="External"/><Relationship Id="rId425" Type="http://schemas.openxmlformats.org/officeDocument/2006/relationships/hyperlink" Target="https://drive.google.com/file/d/1Lxtt00X4n576lPrRt-MxBM8cdxJJjqWq/view?usp=sharing" TargetMode="External"/><Relationship Id="rId426" Type="http://schemas.openxmlformats.org/officeDocument/2006/relationships/hyperlink" Target="https://drive.google.com/file/d/1fQu_QP41GK2UntxE02HfN2SM25i-57z9/view?usp=sharing" TargetMode="External"/><Relationship Id="rId427" Type="http://schemas.openxmlformats.org/officeDocument/2006/relationships/hyperlink" Target="https://drive.google.com/file/d/14Kox7bHYMKE2qUNAhq7PYk4MBJjTw1Ge/view?usp=sharing" TargetMode="External"/><Relationship Id="rId428" Type="http://schemas.openxmlformats.org/officeDocument/2006/relationships/hyperlink" Target="https://drive.google.com/file/d/1BEvvnprPolyksB5ne6jhFwETlosUoKJw/view?usp=sharing" TargetMode="External"/><Relationship Id="rId429" Type="http://schemas.openxmlformats.org/officeDocument/2006/relationships/hyperlink" Target="https://drive.google.com/file/d/1ssbFvvX5_wXzmWNmjDyPThuHJLxUI5dR/view?usp=sharing" TargetMode="External"/><Relationship Id="rId430" Type="http://schemas.openxmlformats.org/officeDocument/2006/relationships/hyperlink" Target="https://drive.google.com/file/d/1VkMSjy5NhcK3pDXf_Uls-qNJ0Vof2d21/view?usp=sharing" TargetMode="External"/><Relationship Id="rId431" Type="http://schemas.openxmlformats.org/officeDocument/2006/relationships/hyperlink" Target="https://drive.google.com/file/d/1vFzyWtbwtua_i614XmVN2ebYWCg2X_VL/view?usp=sharing" TargetMode="External"/><Relationship Id="rId432" Type="http://schemas.openxmlformats.org/officeDocument/2006/relationships/hyperlink" Target="https://drive.google.com/file/d/1FepPklkED1fs1I_SvbjpOBUvSnnxZYTQ/view?usp=sharing" TargetMode="External"/><Relationship Id="rId433" Type="http://schemas.openxmlformats.org/officeDocument/2006/relationships/hyperlink" Target="https://drive.google.com/file/d/1gWdX4_NsbsDv_53vVxZ1KxvreEMKnSEe/view?usp=sharing" TargetMode="External"/><Relationship Id="rId434" Type="http://schemas.openxmlformats.org/officeDocument/2006/relationships/hyperlink" Target="https://drive.google.com/file/d/1igJSnnlYb2JdeqjVZrSZQu14uzhzhAcz/view?usp=sharing" TargetMode="External"/><Relationship Id="rId435" Type="http://schemas.openxmlformats.org/officeDocument/2006/relationships/hyperlink" Target="https://drive.google.com/file/d/1LbWEihGkmMuJEmZlK1ABsTAq-TIP2tSR/view?usp=sharing" TargetMode="External"/><Relationship Id="rId436" Type="http://schemas.openxmlformats.org/officeDocument/2006/relationships/hyperlink" Target="https://drive.google.com/file/d/1Jg1ZbtWSoPyPhlXCMhygcJI5-8gNacY7/view?usp=sharing" TargetMode="External"/><Relationship Id="rId437" Type="http://schemas.openxmlformats.org/officeDocument/2006/relationships/hyperlink" Target="https://drive.google.com/file/d/1wbmNHUcCkNKJjX0MBhPJHKEWAb5WQCFm/view?usp=sharing" TargetMode="External"/><Relationship Id="rId438" Type="http://schemas.openxmlformats.org/officeDocument/2006/relationships/hyperlink" Target="https://drive.google.com/file/d/1Q71TTsNjC49aShBPCO6ea4u9tGHvsRIx/view?usp=sharing" TargetMode="External"/><Relationship Id="rId439" Type="http://schemas.openxmlformats.org/officeDocument/2006/relationships/hyperlink" Target="https://drive.google.com/file/d/1N4uB0CO6Pm97y1B04lAEu49wlP-wDFpO/view?usp=sharing" TargetMode="External"/><Relationship Id="rId440" Type="http://schemas.openxmlformats.org/officeDocument/2006/relationships/hyperlink" Target="https://drive.google.com/file/d/1d-FHxDi7FJv0dhkfXOt0qA0bwiJGKdL0/view?usp=sharing" TargetMode="External"/><Relationship Id="rId441" Type="http://schemas.openxmlformats.org/officeDocument/2006/relationships/hyperlink" Target="https://drive.google.com/file/d/1Vfpg3vsRnG0l7VLYCq3dILz5-ESV0ipq/view?usp=sharing" TargetMode="External"/><Relationship Id="rId442" Type="http://schemas.openxmlformats.org/officeDocument/2006/relationships/hyperlink" Target="https://drive.google.com/file/d/1jca3S40rcT1kMiCIzmDNOP2Zwp4LiBfs/view?usp=sharing" TargetMode="External"/><Relationship Id="rId443" Type="http://schemas.openxmlformats.org/officeDocument/2006/relationships/hyperlink" Target="https://drive.google.com/file/d/1YHd1fzUMBHtVSZx-xJVI6aa38WluQgAq/view?usp=sharing" TargetMode="External"/><Relationship Id="rId444" Type="http://schemas.openxmlformats.org/officeDocument/2006/relationships/hyperlink" Target="https://drive.google.com/file/d/1HTO7cydMtSlTVXX3V8knv96k2Mp1O7OH/view?usp=sharing" TargetMode="External"/><Relationship Id="rId445" Type="http://schemas.openxmlformats.org/officeDocument/2006/relationships/hyperlink" Target="https://drive.google.com/file/d/1p4N0AdXhsmETceDtQPMYYcLCutfkjZ0v/view?usp=sharing" TargetMode="External"/><Relationship Id="rId446" Type="http://schemas.openxmlformats.org/officeDocument/2006/relationships/hyperlink" Target="https://drive.google.com/file/d/1KzRWaJ-NsZZZpbvOvhehqyf_NgZMg1wM/view?usp=sharing" TargetMode="External"/><Relationship Id="rId447" Type="http://schemas.openxmlformats.org/officeDocument/2006/relationships/hyperlink" Target="https://gyazo.com/25d652d16d1b095ee6a4f89075134b34" TargetMode="External"/><Relationship Id="rId448" Type="http://schemas.openxmlformats.org/officeDocument/2006/relationships/hyperlink" Target="https://drive.google.com/file/d/1E8oDn8oDlYFE3XGOoxoJRvAUnkX5gPG_/view?usp=sharing" TargetMode="External"/><Relationship Id="rId449" Type="http://schemas.openxmlformats.org/officeDocument/2006/relationships/hyperlink" Target="https://drive.google.com/file/d/1TXbmC1wmQvl45V0WVYMv-ZyQfJ_S0tZa/view?usp=sharing" TargetMode="External"/><Relationship Id="rId450" Type="http://schemas.openxmlformats.org/officeDocument/2006/relationships/hyperlink" Target="https://drive.google.com/file/d/1VKed8yW0qRR7ERh_vVIFzNf_w4j_AjRk/view?usp=sharing" TargetMode="External"/><Relationship Id="rId451" Type="http://schemas.openxmlformats.org/officeDocument/2006/relationships/hyperlink" Target="https://drive.google.com/file/d/1BSqUqNtLKGzg7dYRQAeje8s8ITumsRVN/view?usp=sharing" TargetMode="External"/><Relationship Id="rId452" Type="http://schemas.openxmlformats.org/officeDocument/2006/relationships/hyperlink" Target="https://drive.google.com/file/d/1uJ9TAtC07O6uwRJpK93-ddE_eg1l1e3z/view?usp=sharing" TargetMode="External"/><Relationship Id="rId453" Type="http://schemas.openxmlformats.org/officeDocument/2006/relationships/hyperlink" Target="https://drive.google.com/file/d/1AaMMPpgw0HQRxmjK3zed2VbvsSJdFqeB/view?usp=sharing" TargetMode="External"/><Relationship Id="rId454" Type="http://schemas.openxmlformats.org/officeDocument/2006/relationships/hyperlink" Target="https://drive.google.com/file/d/1GRvcX55ypPnmG3kng81zvmwoXiNivycG/view?usp=sharing" TargetMode="External"/><Relationship Id="rId455" Type="http://schemas.openxmlformats.org/officeDocument/2006/relationships/hyperlink" Target="https://drive.google.com/file/d/1K31wgyUnQhR04C7EvWTJs2u47BAHo7GP/view?usp=sharing" TargetMode="External"/><Relationship Id="rId456" Type="http://schemas.openxmlformats.org/officeDocument/2006/relationships/hyperlink" Target="https://drive.google.com/file/d/19kkegMMaAPARpnXvKVh_Ols3_aStmH7I/view?usp=sharing" TargetMode="External"/><Relationship Id="rId457" Type="http://schemas.openxmlformats.org/officeDocument/2006/relationships/hyperlink" Target="https://drive.google.com/file/d/1jXrwwK0RvoVzu4l6_o7UJ0BzVEyyoX2v/view?usp=sharing" TargetMode="External"/><Relationship Id="rId458" Type="http://schemas.openxmlformats.org/officeDocument/2006/relationships/hyperlink" Target="https://drive.google.com/file/d/1YVzvNc22b3AWI940lfbCgzjb6KQZVE9A/view?usp=sharing" TargetMode="External"/><Relationship Id="rId459" Type="http://schemas.openxmlformats.org/officeDocument/2006/relationships/hyperlink" Target="https://drive.google.com/file/d/1ruErykmjxhBQgpr7u5XCaUrzcHC0a9_z/view?usp=sharing" TargetMode="External"/><Relationship Id="rId460" Type="http://schemas.openxmlformats.org/officeDocument/2006/relationships/hyperlink" Target="https://drive.google.com/file/d/15LUPwXQ_IGjWmYmm-fjvJH1uKXIokEl3/view?usp=sharing" TargetMode="External"/><Relationship Id="rId461" Type="http://schemas.openxmlformats.org/officeDocument/2006/relationships/hyperlink" Target="https://drive.google.com/file/d/123iaLwU8uoTivJj9WBeT4jp7vzcs_MTY/view?usp=sharing" TargetMode="External"/><Relationship Id="rId462" Type="http://schemas.openxmlformats.org/officeDocument/2006/relationships/hyperlink" Target="https://drive.google.com/file/d/1gIIYgXRrtuvoXv79vnX29xHx-QLEgUYZ/view?usp=sharing" TargetMode="External"/><Relationship Id="rId463" Type="http://schemas.openxmlformats.org/officeDocument/2006/relationships/hyperlink" Target="https://drive.google.com/file/d/1WN8b3dlzpoye56m-eTo3FG7im1Mwm8rJ/view?usp=sharing" TargetMode="External"/><Relationship Id="rId464" Type="http://schemas.openxmlformats.org/officeDocument/2006/relationships/hyperlink" Target="https://drive.google.com/file/d/1UXKYPRaLXK2PX6k2fwL7Z_LG-9zxTGxH/view?usp=sharing" TargetMode="External"/><Relationship Id="rId465" Type="http://schemas.openxmlformats.org/officeDocument/2006/relationships/hyperlink" Target="https://drive.google.com/file/d/197T7-WPed9FbKK11qfbCkMgHYtvFmFpK/view?usp=sharing" TargetMode="External"/><Relationship Id="rId466" Type="http://schemas.openxmlformats.org/officeDocument/2006/relationships/hyperlink" Target="https://drive.google.com/file/d/1_oIW4vCww0IKhGMVTNh8LISkzsLxEDyE/view?usp=sharing" TargetMode="External"/><Relationship Id="rId467" Type="http://schemas.openxmlformats.org/officeDocument/2006/relationships/hyperlink" Target="https://drive.google.com/file/d/1lBEbHGO9uhyQB-iRaM65gicws1UKNihe/view?usp=sharing" TargetMode="External"/><Relationship Id="rId468" Type="http://schemas.openxmlformats.org/officeDocument/2006/relationships/hyperlink" Target="https://drive.google.com/file/d/1_VZm2UW8wT8bf6Q8Zo42t8O5lktR_4G5/view?usp=sharing" TargetMode="External"/><Relationship Id="rId469" Type="http://schemas.openxmlformats.org/officeDocument/2006/relationships/hyperlink" Target="https://drive.google.com/file/d/145qk7JNUHxCvSX5g1lN7YMzFIZK1DFLW/view?usp=sharing" TargetMode="External"/><Relationship Id="rId470" Type="http://schemas.openxmlformats.org/officeDocument/2006/relationships/hyperlink" Target="https://drive.google.com/file/d/1oVx0Zr-BKLMg5K_yAek_z1PuoXBYScwG/view?usp=sharing" TargetMode="External"/><Relationship Id="rId471" Type="http://schemas.openxmlformats.org/officeDocument/2006/relationships/hyperlink" Target="https://gyazo.com/9f71872e7681d2bbadd10966cef86a2e" TargetMode="External"/><Relationship Id="rId472" Type="http://schemas.openxmlformats.org/officeDocument/2006/relationships/hyperlink" Target="https://drive.google.com/file/d/1CiYwJpe2JEFf18pr4kM9nBK0bBU48Lnh/view?usp=share_link" TargetMode="External"/><Relationship Id="rId473" Type="http://schemas.openxmlformats.org/officeDocument/2006/relationships/hyperlink" Target="https://drive.google.com/file/d/1vHM6FXrwg_olPHgqPQ69FvDcDuxmFv4m/view?usp=sharing" TargetMode="External"/><Relationship Id="rId474" Type="http://schemas.openxmlformats.org/officeDocument/2006/relationships/hyperlink" Target="https://drive.google.com/file/d/147nbOsX7NwBGeyyQVIljqaX-x1OX1cPH/view?usp=sharing" TargetMode="External"/><Relationship Id="rId475" Type="http://schemas.openxmlformats.org/officeDocument/2006/relationships/hyperlink" Target="https://drive.google.com/file/d/1x1AZmYbVQfjUuSOGmvCTxc_4WYDmTRU-/view?usp=sharing" TargetMode="External"/><Relationship Id="rId476" Type="http://schemas.openxmlformats.org/officeDocument/2006/relationships/hyperlink" Target="https://drive.google.com/file/d/1bAPN7gPmq3mSPG7AOH7QvMqnaxDNEzr_/view?usp=sharing" TargetMode="External"/><Relationship Id="rId477" Type="http://schemas.openxmlformats.org/officeDocument/2006/relationships/hyperlink" Target="https://drive.google.com/file/d/17P4sOUAu6jdv7EHuERy2XZD1jQVFZK7l/view?usp=sharing" TargetMode="External"/><Relationship Id="rId478" Type="http://schemas.openxmlformats.org/officeDocument/2006/relationships/hyperlink" Target="https://gyazo.com/62ad30bf149c42a53ba286b2e020e9d6" TargetMode="External"/><Relationship Id="rId479" Type="http://schemas.openxmlformats.org/officeDocument/2006/relationships/hyperlink" Target="https://drive.google.com/file/d/1dgExzTEYZodMdQWiQcy05VTFL0cHLGLk/view?usp=sharing" TargetMode="External"/><Relationship Id="rId480" Type="http://schemas.openxmlformats.org/officeDocument/2006/relationships/hyperlink" Target="https://drive.google.com/file/d/1Pol7WM1wU67ThdONjsm6ro2WqxaAO29v/view?usp=sharing" TargetMode="External"/><Relationship Id="rId481" Type="http://schemas.openxmlformats.org/officeDocument/2006/relationships/hyperlink" Target="https://gyazo.com/62ad30bf149c42a53ba286b2e020e9d6" TargetMode="External"/><Relationship Id="rId482" Type="http://schemas.openxmlformats.org/officeDocument/2006/relationships/hyperlink" Target="https://drive.google.com/file/d/1HS5cw4GDcuk1q2NiNk73EJjlM9vCygEa/view?usp=sharing" TargetMode="External"/><Relationship Id="rId483" Type="http://schemas.openxmlformats.org/officeDocument/2006/relationships/hyperlink" Target="https://drive.google.com/file/d/13b3SwibiMVOGE_nVs0h5YP2y7-8uCJVK/view?usp=sharing" TargetMode="External"/><Relationship Id="rId484" Type="http://schemas.openxmlformats.org/officeDocument/2006/relationships/hyperlink" Target="https://gyazo.com/62ad30bf149c42a53ba286b2e020e9d6" TargetMode="External"/><Relationship Id="rId485" Type="http://schemas.openxmlformats.org/officeDocument/2006/relationships/hyperlink" Target="https://drive.google.com/file/d/1fc5nEkOOlVfqNCgDDK4Kg1sSGybKbnrT/view?usp=sharing" TargetMode="External"/><Relationship Id="rId486" Type="http://schemas.openxmlformats.org/officeDocument/2006/relationships/hyperlink" Target="https://drive.google.com/file/d/1tDb8z3T6mATc24o0ZQs01D6iOoS37i1e/view?usp=sharing" TargetMode="External"/><Relationship Id="rId487" Type="http://schemas.openxmlformats.org/officeDocument/2006/relationships/hyperlink" Target="https://gyazo.com/62ad30bf149c42a53ba286b2e020e9d6" TargetMode="External"/><Relationship Id="rId488" Type="http://schemas.openxmlformats.org/officeDocument/2006/relationships/hyperlink" Target="https://drive.google.com/file/d/1sonFhO2Zm6ces5pz8bknHEwCjd_2Is1Z/view?usp=sharing" TargetMode="External"/><Relationship Id="rId489" Type="http://schemas.openxmlformats.org/officeDocument/2006/relationships/hyperlink" Target="https://drive.google.com/file/d/16wxSyRA1SqbL5EsWRLCLAguHsMTNcd0G/view?usp=sharing" TargetMode="External"/><Relationship Id="rId490" Type="http://schemas.openxmlformats.org/officeDocument/2006/relationships/hyperlink" Target="https://gyazo.com/62ad30bf149c42a53ba286b2e020e9d6" TargetMode="External"/><Relationship Id="rId491" Type="http://schemas.openxmlformats.org/officeDocument/2006/relationships/hyperlink" Target="https://drive.google.com/file/d/132sp_Bd55TBdWBl3gX3btFJqLCgYfeg-/view?usp=sharing" TargetMode="External"/><Relationship Id="rId492" Type="http://schemas.openxmlformats.org/officeDocument/2006/relationships/hyperlink" Target="https://drive.google.com/file/d/1VNoEwnjIZOtv0VPxwAi8U99dwqsRBiKA/view?usp=sharing" TargetMode="External"/><Relationship Id="rId493" Type="http://schemas.openxmlformats.org/officeDocument/2006/relationships/hyperlink" Target="https://drive.google.com/file/d/1KSwf__mxQRRFakCQY0IMjm-HQ8cp3oqy/view?usp=sharing" TargetMode="External"/><Relationship Id="rId494" Type="http://schemas.openxmlformats.org/officeDocument/2006/relationships/hyperlink" Target="https://drive.google.com/file/d/1F04N78su4e50jfMv4X4IfaN4JFAFxogT/view?usp=sharing" TargetMode="External"/><Relationship Id="rId495" Type="http://schemas.openxmlformats.org/officeDocument/2006/relationships/hyperlink" Target="https://drive.google.com/file/d/11Jan4lzlkCU2-h6qq9mQPAcy2DOkofA9/view?usp=sharing" TargetMode="External"/><Relationship Id="rId496" Type="http://schemas.openxmlformats.org/officeDocument/2006/relationships/hyperlink" Target="https://gyazo.com/2b1f50061aae9d0fc64e392c477b7fa5" TargetMode="External"/><Relationship Id="rId497" Type="http://schemas.openxmlformats.org/officeDocument/2006/relationships/hyperlink" Target="https://drive.google.com/file/d/1UtOFvJ_bmur1WsmQ5foHZ6B-DXg5-QYG/view?usp=sharing" TargetMode="External"/><Relationship Id="rId498" Type="http://schemas.openxmlformats.org/officeDocument/2006/relationships/hyperlink" Target="https://drive.google.com/file/d/152lDZ12ZNvFwPwie5E1lfIeAETEtieZz/view?usp=sharing" TargetMode="External"/><Relationship Id="rId499" Type="http://schemas.openxmlformats.org/officeDocument/2006/relationships/hyperlink" Target="https://drive.google.com/file/d/1uYpRT90WvnDge0F4AUxGIRBOHnE1-Qws/view?usp=sharing" TargetMode="External"/><Relationship Id="rId500" Type="http://schemas.openxmlformats.org/officeDocument/2006/relationships/hyperlink" Target="https://drive.google.com/file/d/1SCh5CfVkZK7_lrueo6t9Lk9yz14aqoEQ/view?usp=sharing" TargetMode="External"/><Relationship Id="rId501" Type="http://schemas.openxmlformats.org/officeDocument/2006/relationships/hyperlink" Target="https://drive.google.com/file/d/1eSLGCfNTIjBvQi9U6SOhn_kGVuAuUfIt/view?usp=sharing" TargetMode="External"/><Relationship Id="rId502" Type="http://schemas.openxmlformats.org/officeDocument/2006/relationships/hyperlink" Target="https://drive.google.com/file/d/1gIMdi8nI3yrRphWnxzTmBr6B9aP5qs32/view?usp=sharing" TargetMode="External"/><Relationship Id="rId503" Type="http://schemas.openxmlformats.org/officeDocument/2006/relationships/hyperlink" Target="https://drive.google.com/file/d/1iM6H7tTLNmjGAAXlx2ExN7mUiIH_piaH/view?usp=sharing" TargetMode="External"/><Relationship Id="rId504" Type="http://schemas.openxmlformats.org/officeDocument/2006/relationships/hyperlink" Target="https://drive.google.com/file/d/1SCh5CfVkZK7_lrueo6t9Lk9yz14aqoEQ/view?usp=sharing" TargetMode="External"/><Relationship Id="rId505" Type="http://schemas.openxmlformats.org/officeDocument/2006/relationships/hyperlink" Target="https://drive.google.com/file/d/1MAUhCk4ZZvSWjCZp8D0m7hw3R9pm9Tqy/view?usp=sharing" TargetMode="External"/><Relationship Id="rId506" Type="http://schemas.openxmlformats.org/officeDocument/2006/relationships/hyperlink" Target="https://drive.google.com/file/d/1pTzKoXAX7S2WaYRzmFJsFMFWKvMkWvzh/view?usp=sharing" TargetMode="External"/><Relationship Id="rId507" Type="http://schemas.openxmlformats.org/officeDocument/2006/relationships/hyperlink" Target="https://drive.google.com/file/d/1ufLqX0jDIVSJIIZ0jQ7ydaWk4MgizdcZ/view?usp=sharing" TargetMode="External"/><Relationship Id="rId508" Type="http://schemas.openxmlformats.org/officeDocument/2006/relationships/hyperlink" Target="https://drive.google.com/file/d/1SCh5CfVkZK7_lrueo6t9Lk9yz14aqoEQ/view?usp=sharing" TargetMode="External"/><Relationship Id="rId509" Type="http://schemas.openxmlformats.org/officeDocument/2006/relationships/hyperlink" Target="https://drive.google.com/file/d/1k49g-88oKZZ_3IJjrnrEEZhVgIOnyYMK/view?usp=sharing" TargetMode="External"/><Relationship Id="rId510" Type="http://schemas.openxmlformats.org/officeDocument/2006/relationships/hyperlink" Target="https://drive.google.com/file/d/1OZdTknh1eS8KfYc-Ec5HEf4SY3cMzbry/view?usp=sharing" TargetMode="External"/><Relationship Id="rId511" Type="http://schemas.openxmlformats.org/officeDocument/2006/relationships/hyperlink" Target="https://gyazo.com/4a09cc14118b7d015d67200fa2022f19" TargetMode="External"/><Relationship Id="rId512" Type="http://schemas.openxmlformats.org/officeDocument/2006/relationships/hyperlink" Target="https://drive.google.com/file/d/1ky0yIVG5tKQeMolLH78r3j5cCcJL8uRC/view?usp=sharing" TargetMode="External"/><Relationship Id="rId513" Type="http://schemas.openxmlformats.org/officeDocument/2006/relationships/hyperlink" Target="https://drive.google.com/file/d/1_-15XB3mF6FIGLhS3-hZak7JfhnQiHGr/view?usp=sharing" TargetMode="External"/><Relationship Id="rId514" Type="http://schemas.openxmlformats.org/officeDocument/2006/relationships/hyperlink" Target="https://gyazo.com/a418ac55a801ede1fadce95e9496fb79" TargetMode="External"/><Relationship Id="rId515" Type="http://schemas.openxmlformats.org/officeDocument/2006/relationships/hyperlink" Target="https://drive.google.com/file/d/10Jn8ewCEWsNFSfHFrQ9me3k3wLjvKMQF/view?usp=sharing" TargetMode="External"/><Relationship Id="rId516" Type="http://schemas.openxmlformats.org/officeDocument/2006/relationships/hyperlink" Target="https://drive.google.com/file/d/1_-15XB3mF6FIGLhS3-hZak7JfhnQiHGr/view?usp=sharing" TargetMode="External"/><Relationship Id="rId517" Type="http://schemas.openxmlformats.org/officeDocument/2006/relationships/hyperlink" Target="https://drive.google.com/file/d/1vzcO3iQTYUt9M-1keX0NRxmzuoniPV7C/view?usp=sharing" TargetMode="External"/><Relationship Id="rId518" Type="http://schemas.openxmlformats.org/officeDocument/2006/relationships/hyperlink" Target="https://drive.google.com/file/d/1_-15XB3mF6FIGLhS3-hZak7JfhnQiHGr/view?usp=sharing" TargetMode="External"/><Relationship Id="rId519" Type="http://schemas.openxmlformats.org/officeDocument/2006/relationships/hyperlink" Target="https://drive.google.com/file/d/1WjUtXiT39NiT-a5gEsWSvEXSgqlgPS0T/view?usp=sharing" TargetMode="External"/><Relationship Id="rId520" Type="http://schemas.openxmlformats.org/officeDocument/2006/relationships/hyperlink" Target="https://gyazo.com/a9b3fa3c3db456a3df278c9c21d4e400" TargetMode="External"/><Relationship Id="rId521" Type="http://schemas.openxmlformats.org/officeDocument/2006/relationships/hyperlink" Target="https://drive.google.com/file/d/14m16TZGZEnJ1gDiOzX7SVP0G_vLICiZs/view?usp=sharing" TargetMode="External"/><Relationship Id="rId522" Type="http://schemas.openxmlformats.org/officeDocument/2006/relationships/hyperlink" Target="https://gyazo.com/ed477e4d06e264e10118147ecec29cfb" TargetMode="External"/><Relationship Id="rId523" Type="http://schemas.openxmlformats.org/officeDocument/2006/relationships/hyperlink" Target="https://gyazo.com/0e5304cf84b98690278f34c535d15ac5" TargetMode="External"/><Relationship Id="rId524" Type="http://schemas.openxmlformats.org/officeDocument/2006/relationships/hyperlink" Target="https://drive.google.com/file/d/1skOZUrZX4im7dxZOxoQTlH29yDLco9pC/view?usp=sharing" TargetMode="External"/><Relationship Id="rId525" Type="http://schemas.openxmlformats.org/officeDocument/2006/relationships/hyperlink" Target="https://drive.google.com/file/d/1NdNykHEYNpMbm8uLAgyzVfZoEeQzILyd/view?usp=sharing" TargetMode="External"/><Relationship Id="rId526" Type="http://schemas.openxmlformats.org/officeDocument/2006/relationships/hyperlink" Target="https://drive.google.com/file/d/1Xbvo95_JTqy1aiWVNvVhWj24HQnuWhyD/view?usp=sharing" TargetMode="External"/><Relationship Id="rId527" Type="http://schemas.openxmlformats.org/officeDocument/2006/relationships/hyperlink" Target="https://drive.google.com/file/d/10XmAp2I0E-qc6EO_Da4ja-LLg-vFwXG7/view?usp=sharing" TargetMode="External"/><Relationship Id="rId528" Type="http://schemas.openxmlformats.org/officeDocument/2006/relationships/hyperlink" Target="https://drive.google.com/file/d/1CFruuMbm7JkzFdpCpQY9xUMYruYPfBH8/view?usp=sharing" TargetMode="External"/><Relationship Id="rId529" Type="http://schemas.openxmlformats.org/officeDocument/2006/relationships/hyperlink" Target="https://drive.google.com/file/d/11-9jM26IBBwb4ZkM_-_XYp6UaxPZ6G9D/view?usp=sharing" TargetMode="External"/><Relationship Id="rId530" Type="http://schemas.openxmlformats.org/officeDocument/2006/relationships/hyperlink" Target="https://gyazo.com/738c43f8965f492e26c5e8423a6045ba" TargetMode="External"/><Relationship Id="rId531" Type="http://schemas.openxmlformats.org/officeDocument/2006/relationships/hyperlink" Target="https://drive.google.com/file/d/1Kv_E_LKWL2X2bFbnhFgLJBmDn5GQ0djT/view?usp=sharing" TargetMode="External"/><Relationship Id="rId532" Type="http://schemas.openxmlformats.org/officeDocument/2006/relationships/hyperlink" Target="https://drive.google.com/file/d/1NQTPlenUbSU7k3ySD-xQZMoTUhhUabQx/view?usp=sharing" TargetMode="External"/><Relationship Id="rId533" Type="http://schemas.openxmlformats.org/officeDocument/2006/relationships/hyperlink" Target="https://drive.google.com/file/d/1Fex7UbZEsPzKxACA3UNy4d2X0KasS5RU/view?usp=sharing" TargetMode="External"/><Relationship Id="rId534" Type="http://schemas.openxmlformats.org/officeDocument/2006/relationships/hyperlink" Target="https://drive.google.com/file/d/1eClw-GflqoRJlGRku0UCXKizp0abOuA7/view?usp=sharing" TargetMode="External"/><Relationship Id="rId535" Type="http://schemas.openxmlformats.org/officeDocument/2006/relationships/hyperlink" Target="https://images.app.goo.gl/AbiRKKEvoWiz1rVw8" TargetMode="External"/><Relationship Id="rId536" Type="http://schemas.openxmlformats.org/officeDocument/2006/relationships/hyperlink" Target="https://drive.google.com/file/d/1HgQhe5yQlFwnLPky_yXXZX6kwfjPuRVu/view?usp=sharing" TargetMode="External"/><Relationship Id="rId537" Type="http://schemas.openxmlformats.org/officeDocument/2006/relationships/hyperlink" Target="https://images.app.goo.gl/ZtmKiedaST4TdCCu9" TargetMode="External"/><Relationship Id="rId538" Type="http://schemas.openxmlformats.org/officeDocument/2006/relationships/hyperlink" Target="https://drive.google.com/file/d/16-6qlsdSYyAZbiFhfQrYsV5Lxtb70s5-/view?usp=sharing" TargetMode="External"/><Relationship Id="rId539" Type="http://schemas.openxmlformats.org/officeDocument/2006/relationships/hyperlink" Target="https://images.app.goo.gl/AbiRKKEvoWiz1rVw8" TargetMode="External"/><Relationship Id="rId540" Type="http://schemas.openxmlformats.org/officeDocument/2006/relationships/hyperlink" Target="https://drive.google.com/file/d/1540e5Q31Jp678X_m9hK4Ynq0ljMwv1NV/view?usp=sharing" TargetMode="External"/><Relationship Id="rId541" Type="http://schemas.openxmlformats.org/officeDocument/2006/relationships/hyperlink" Target="https://images.app.goo.gl/zkf2PE6pr1B5dG4h9" TargetMode="External"/><Relationship Id="rId542" Type="http://schemas.openxmlformats.org/officeDocument/2006/relationships/hyperlink" Target="https://drive.google.com/file/d/1VxE4YdG3RAcqABFnwQpMMpahQkwfzeqq/view?usp=sharing" TargetMode="External"/><Relationship Id="rId543" Type="http://schemas.openxmlformats.org/officeDocument/2006/relationships/hyperlink" Target="https://images.app.goo.gl/k2tdxp9TkGsSwe3g6" TargetMode="External"/><Relationship Id="rId544" Type="http://schemas.openxmlformats.org/officeDocument/2006/relationships/hyperlink" Target="https://drive.google.com/file/d/11z18j5sFiyVdTHNvlSNumrpnRoNV2rBT/view?usp=sharing" TargetMode="External"/><Relationship Id="rId545" Type="http://schemas.openxmlformats.org/officeDocument/2006/relationships/hyperlink" Target="https://images.app.goo.gl/pJXn1XooeBnpCRZVA" TargetMode="External"/><Relationship Id="rId546" Type="http://schemas.openxmlformats.org/officeDocument/2006/relationships/hyperlink" Target="https://drive.google.com/file/d/1cVnEze4X7rOWt6s0RY1MOflXEQKhOJxQ/view?usp=sharing" TargetMode="External"/><Relationship Id="rId547" Type="http://schemas.openxmlformats.org/officeDocument/2006/relationships/hyperlink" Target="https://drive.google.com/file/d/1vWVO7topCszR1PQCpRrZPAib520on4XM/view?usp=sharing" TargetMode="External"/><Relationship Id="rId548" Type="http://schemas.openxmlformats.org/officeDocument/2006/relationships/hyperlink" Target="https://drive.google.com/file/d/1W94F8q7U9zsHpFsXSpSJ9ZhqzCeEEqe4/view?usp=sharing" TargetMode="External"/><Relationship Id="rId549" Type="http://schemas.openxmlformats.org/officeDocument/2006/relationships/hyperlink" Target="https://drive.google.com/file/d/1lFLpV_XA5hG9dCpVzOaVbDUOXUqHbgZR/view?usp=sharing" TargetMode="External"/><Relationship Id="rId550" Type="http://schemas.openxmlformats.org/officeDocument/2006/relationships/hyperlink" Target="https://drive.google.com/file/d/10_u1JbB0pUo_rywYLpCE75JgVv_KMXiV/view?usp=sharing" TargetMode="External"/><Relationship Id="rId551" Type="http://schemas.openxmlformats.org/officeDocument/2006/relationships/hyperlink" Target="https://drive.google.com/file/d/14OgNvlmGGujwZhbEibBf9_K4xjsOQ-9U/view?usp=sharing" TargetMode="External"/><Relationship Id="rId552" Type="http://schemas.openxmlformats.org/officeDocument/2006/relationships/hyperlink" Target="https://drive.google.com/file/d/1yl3WsPLFNf5EjNoRllI61BtofEeg77XV/view?usp=sharing" TargetMode="External"/><Relationship Id="rId553" Type="http://schemas.openxmlformats.org/officeDocument/2006/relationships/hyperlink" Target="https://drive.google.com/file/d/1freedbn85emlYeFTLEH61nQoxx3f9ao0/view?usp=sharing" TargetMode="External"/><Relationship Id="rId554" Type="http://schemas.openxmlformats.org/officeDocument/2006/relationships/hyperlink" Target="https://drive.google.com/file/d/1jWbiimWu-Ojb5hed6xcLrkmtOtax_Bn7/view?usp=sharing" TargetMode="External"/><Relationship Id="rId555" Type="http://schemas.openxmlformats.org/officeDocument/2006/relationships/hyperlink" Target="https://drive.google.com/file/d/1Ru4NEalZojaHjfexja8mqRCxMvgnyxkU/view?usp=sharing" TargetMode="External"/><Relationship Id="rId556" Type="http://schemas.openxmlformats.org/officeDocument/2006/relationships/hyperlink" Target="https://drive.google.com/file/d/1hmzBzG0UI5R0ecJQ4sIHMv2mFNen8lyi/view?usp=sharing" TargetMode="External"/><Relationship Id="rId557" Type="http://schemas.openxmlformats.org/officeDocument/2006/relationships/hyperlink" Target="https://drive.google.com/file/d/1pOVFCMRU-aGQaLvxStEkhMcNioDdGN72/view?usp=sharing" TargetMode="External"/><Relationship Id="rId558" Type="http://schemas.openxmlformats.org/officeDocument/2006/relationships/hyperlink" Target="https://drive.google.com/file/d/1R3UfUsU9nA3aecER-NDNV3g4TNULIawU/view?usp=sharing" TargetMode="External"/><Relationship Id="rId559" Type="http://schemas.openxmlformats.org/officeDocument/2006/relationships/hyperlink" Target="https://drive.google.com/file/d/1XtOvAelJ8gm1cO38ktlnBNe-U6zdKdgQ/view?usp=sharing" TargetMode="External"/><Relationship Id="rId560" Type="http://schemas.openxmlformats.org/officeDocument/2006/relationships/hyperlink" Target="https://drive.google.com/file/d/1h-sb8Gc4YS2kyw_kr_CLCWppMB84dEFk/view?usp=sharing" TargetMode="External"/><Relationship Id="rId561" Type="http://schemas.openxmlformats.org/officeDocument/2006/relationships/hyperlink" Target="https://drive.google.com/file/d/1t3LpIddBy0ibU85KTPczUxin0mu137U8/view?usp=sharing" TargetMode="External"/><Relationship Id="rId562" Type="http://schemas.openxmlformats.org/officeDocument/2006/relationships/hyperlink" Target="https://drive.google.com/file/d/1u87WKKjmvCFv_y_zxEv5ICxXtq-25yfS/view?usp=sharing" TargetMode="External"/><Relationship Id="rId563" Type="http://schemas.openxmlformats.org/officeDocument/2006/relationships/hyperlink" Target="https://drive.google.com/file/d/1EZ8L5vC1zfEw6YmZXGYI3WvdrI6s4HiX/view?usp=sharing" TargetMode="External"/><Relationship Id="rId564" Type="http://schemas.openxmlformats.org/officeDocument/2006/relationships/hyperlink" Target="https://drive.google.com/file/d/1u87WKKjmvCFv_y_zxEv5ICxXtq-25yfS/view?usp=sharing" TargetMode="External"/><Relationship Id="rId565" Type="http://schemas.openxmlformats.org/officeDocument/2006/relationships/hyperlink" Target="https://drive.google.com/file/d/14N9OJaCL6-5CpsjWG2jNNO3ESS_xO03w/view?usp=sharing" TargetMode="External"/><Relationship Id="rId566" Type="http://schemas.openxmlformats.org/officeDocument/2006/relationships/hyperlink" Target="https://drive.google.com/file/d/1fTzJO9fu__eGJAyaUi45WgxhVRhLsexW/view?usp=sharing" TargetMode="External"/><Relationship Id="rId567" Type="http://schemas.openxmlformats.org/officeDocument/2006/relationships/hyperlink" Target="https://drive.google.com/file/d/1EXLyGEr2tiYw3GPA59nZScP43pMETdLW/view?usp=sharing" TargetMode="External"/><Relationship Id="rId568" Type="http://schemas.openxmlformats.org/officeDocument/2006/relationships/hyperlink" Target="https://drive.google.com/file/d/1Iu8XBkbPQn4DxPfYq08ON7yh-MmaB08s/view?usp=sharing" TargetMode="External"/><Relationship Id="rId569" Type="http://schemas.openxmlformats.org/officeDocument/2006/relationships/hyperlink" Target="https://drive.google.com/file/d/1-BwDJor76nO8_DnLm6G1cAaC9iIMHCG-/view?usp=sharing" TargetMode="External"/><Relationship Id="rId570" Type="http://schemas.openxmlformats.org/officeDocument/2006/relationships/hyperlink" Target="https://gyazo.com/07596b3f176800365354213891a190b7" TargetMode="External"/><Relationship Id="rId571" Type="http://schemas.openxmlformats.org/officeDocument/2006/relationships/hyperlink" Target="https://drive.google.com/file/d/1gfMqgr9suZg8ezWTIvm99zCfPoQky8AL/view?usp=sharing" TargetMode="External"/><Relationship Id="rId572" Type="http://schemas.openxmlformats.org/officeDocument/2006/relationships/hyperlink" Target="https://drive.google.com/file/d/1-BwDJor76nO8_DnLm6G1cAaC9iIMHCG-/view?usp=sharing" TargetMode="External"/><Relationship Id="rId573" Type="http://schemas.openxmlformats.org/officeDocument/2006/relationships/hyperlink" Target="https://drive.google.com/file/d/1vi-EdMaoLB696oj6ZcLEp1V6Ig4NdWcz/view?usp=sharing" TargetMode="External"/><Relationship Id="rId574" Type="http://schemas.openxmlformats.org/officeDocument/2006/relationships/hyperlink" Target="https://drive.google.com/file/d/1-BwDJor76nO8_DnLm6G1cAaC9iIMHCG-/view?usp=sharing" TargetMode="External"/><Relationship Id="rId575" Type="http://schemas.openxmlformats.org/officeDocument/2006/relationships/hyperlink" Target="https://drive.google.com/file/d/1gnCc34k1ZTCmMiRH6lWlVLzvn689OSAI/view?usp=sharing" TargetMode="External"/><Relationship Id="rId576" Type="http://schemas.openxmlformats.org/officeDocument/2006/relationships/hyperlink" Target="https://drive.google.com/file/d/1CVzbPPvtk1TF255Ftpkv3Uo8nxflhW3Y/view?usp=sharing" TargetMode="External"/><Relationship Id="rId577" Type="http://schemas.openxmlformats.org/officeDocument/2006/relationships/hyperlink" Target="https://drive.google.com/file/d/1m2JYvocqVe9IYhgnZ957S_kBlKk0b-iE/view?usp=sharing" TargetMode="External"/><Relationship Id="rId578" Type="http://schemas.openxmlformats.org/officeDocument/2006/relationships/hyperlink" Target="https://drive.google.com/file/d/14EaNM8wwSQBuCiPNxSyjM_vu9K5ZIVqh/view?usp=sharing" TargetMode="External"/><Relationship Id="rId579" Type="http://schemas.openxmlformats.org/officeDocument/2006/relationships/hyperlink" Target="https://drive.google.com/file/d/1nH-gOdoLv9ZoYwbDjc6A1zz13HF97_8U/view?usp=sharing" TargetMode="External"/><Relationship Id="rId580" Type="http://schemas.openxmlformats.org/officeDocument/2006/relationships/hyperlink" Target="https://drive.google.com/file/d/14EaNM8wwSQBuCiPNxSyjM_vu9K5ZIVqh/view?usp=sharing" TargetMode="External"/><Relationship Id="rId581" Type="http://schemas.openxmlformats.org/officeDocument/2006/relationships/hyperlink" Target="https://gyazo.com/48fb0e6d719357b2dcec717a066d7b84" TargetMode="External"/><Relationship Id="rId582" Type="http://schemas.openxmlformats.org/officeDocument/2006/relationships/hyperlink" Target="https://drive.google.com/file/d/16ghhjUkWs3uQaQHkm_H1R6t8ftBXhAlS/view?usp=sharing" TargetMode="External"/><Relationship Id="rId583" Type="http://schemas.openxmlformats.org/officeDocument/2006/relationships/hyperlink" Target="https://drive.google.com/file/d/1v3WQfedj4xxTU1NuKHvdZ4TfyzOlnT2w/view?usp=sharing" TargetMode="External"/><Relationship Id="rId584" Type="http://schemas.openxmlformats.org/officeDocument/2006/relationships/hyperlink" Target="https://drive.google.com/file/d/13Ed5m66NwXpKXDOq6lDC2oF_noMUdLKY/view?usp=sharing" TargetMode="External"/><Relationship Id="rId585" Type="http://schemas.openxmlformats.org/officeDocument/2006/relationships/hyperlink" Target="https://drive.google.com/file/d/1Vh1dkcr-1qQBOhOvHim1flqKFcdYUGyb/view?usp=sharing" TargetMode="External"/><Relationship Id="rId586" Type="http://schemas.openxmlformats.org/officeDocument/2006/relationships/hyperlink" Target="https://drive.google.com/file/d/1K-IvyztLhvLGHthuWD0Ui9qO3KBLHkQs/view?usp=sharing" TargetMode="External"/><Relationship Id="rId587" Type="http://schemas.openxmlformats.org/officeDocument/2006/relationships/hyperlink" Target="https://drive.google.com/file/d/1RLvZcZkDDCZlOUODUGQbe1aGxjCDneZU/view?usp=sharing" TargetMode="External"/><Relationship Id="rId588" Type="http://schemas.openxmlformats.org/officeDocument/2006/relationships/hyperlink" Target="https://drive.google.com/file/d/1K-IvyztLhvLGHthuWD0Ui9qO3KBLHkQs/view?usp=sharing" TargetMode="External"/><Relationship Id="rId589" Type="http://schemas.openxmlformats.org/officeDocument/2006/relationships/hyperlink" Target="https://drive.google.com/file/d/1Uii4aiBW4pbXcGnTAPM9kLghfO5wrzjg/view?usp=sharing" TargetMode="External"/><Relationship Id="rId590" Type="http://schemas.openxmlformats.org/officeDocument/2006/relationships/hyperlink" Target="https://drive.google.com/file/d/1AChHRbiwzWJmUBQe9sTMtQa5kEtha8Iy/view?usp=sharing" TargetMode="External"/><Relationship Id="rId591" Type="http://schemas.openxmlformats.org/officeDocument/2006/relationships/hyperlink" Target="https://drive.google.com/file/d/1MJU4UFRTBlbhDti9q3FCHUHC7xNHVl_j/view?usp=sharing" TargetMode="External"/><Relationship Id="rId592" Type="http://schemas.openxmlformats.org/officeDocument/2006/relationships/hyperlink" Target="https://drive.google.com/file/d/1cgpXio9UeWYhyN12y6CL8zWzYxJLPO_v/view?usp=sharing" TargetMode="External"/><Relationship Id="rId593" Type="http://schemas.openxmlformats.org/officeDocument/2006/relationships/hyperlink" Target="https://drive.google.com/file/d/1Cd-vS4tm1bSB9kbrn-Dsr9Xr-fbjpVGa/view?usp=sharing" TargetMode="External"/><Relationship Id="rId594" Type="http://schemas.openxmlformats.org/officeDocument/2006/relationships/hyperlink" Target="https://drive.google.com/file/d/10T1vUWLFU-HALA4fUOQ-_hEe0x8VZRBf/view?usp=sharing" TargetMode="External"/><Relationship Id="rId595" Type="http://schemas.openxmlformats.org/officeDocument/2006/relationships/hyperlink" Target="https://drive.google.com/file/d/1Cd-vS4tm1bSB9kbrn-Dsr9Xr-fbjpVGa/view?usp=sharing" TargetMode="External"/><Relationship Id="rId596" Type="http://schemas.openxmlformats.org/officeDocument/2006/relationships/hyperlink" Target="https://drive.google.com/file/d/1mGMt0OQ9ppsj9DdUbI1Rz8TJb5z-jYng/view?usp=sharing" TargetMode="External"/><Relationship Id="rId597" Type="http://schemas.openxmlformats.org/officeDocument/2006/relationships/hyperlink" Target="https://drive.google.com/file/d/1NoLbVGdeSacOh_Ruf63uMQe6bd8CAGq5/view?usp=sharing" TargetMode="External"/><Relationship Id="rId598" Type="http://schemas.openxmlformats.org/officeDocument/2006/relationships/hyperlink" Target="https://drive.google.com/file/d/1armGZfC_mRFTsyWf8bJ4n-hoJzNkMzrP/view?usp=sharing" TargetMode="External"/><Relationship Id="rId599" Type="http://schemas.openxmlformats.org/officeDocument/2006/relationships/hyperlink" Target="https://drive.google.com/file/d/1b3t9R3eRNlq1LcCLh_pANmvEb4d7Z-wI/view?usp=sharing" TargetMode="External"/><Relationship Id="rId600" Type="http://schemas.openxmlformats.org/officeDocument/2006/relationships/hyperlink" Target="https://drive.google.com/file/d/1Umjeepzsq5sQE5vJ2jQ2blkh1cLWFvWp/view?usp=sharing" TargetMode="External"/><Relationship Id="rId601" Type="http://schemas.openxmlformats.org/officeDocument/2006/relationships/hyperlink" Target="https://drive.google.com/file/d/1WuLHF6CZ0DqpW7CqShtZmGzDI9i5gIAf/view?usp=sharing" TargetMode="External"/><Relationship Id="rId602" Type="http://schemas.openxmlformats.org/officeDocument/2006/relationships/hyperlink" Target="https://drive.google.com/file/d/1PfUgjhhOGTYfZuJk9htb9-cBec-u8Neo/view?usp=sharing" TargetMode="External"/><Relationship Id="rId603" Type="http://schemas.openxmlformats.org/officeDocument/2006/relationships/hyperlink" Target="https://drive.google.com/file/d/18LmBSXnJmGcGSFA7EM7Hw8v3R6aGYIBP/view?usp=sharing" TargetMode="External"/><Relationship Id="rId604" Type="http://schemas.openxmlformats.org/officeDocument/2006/relationships/hyperlink" Target="https://drive.google.com/file/d/1vH_WXP1jnrwzOZ2lRR1gIypE7D4VDwIB/view?usp=sharing" TargetMode="External"/><Relationship Id="rId605" Type="http://schemas.openxmlformats.org/officeDocument/2006/relationships/hyperlink" Target="https://drive.google.com/file/d/1breLhAGVnOK0h2SWvZwInRSTzjRKMXUN/view?usp=sharing" TargetMode="External"/><Relationship Id="rId606" Type="http://schemas.openxmlformats.org/officeDocument/2006/relationships/hyperlink" Target="https://drive.google.com/file/d/1FnrmIRhnkm7OmpuQ_vfya_ud7b6JH4rN/view?usp=sharing" TargetMode="External"/><Relationship Id="rId607" Type="http://schemas.openxmlformats.org/officeDocument/2006/relationships/hyperlink" Target="https://drive.google.com/file/d/1TCsU34Y1hHxGg2Nvwy1V5fXhfoTKcUpn/view?usp=sharing" TargetMode="External"/><Relationship Id="rId608" Type="http://schemas.openxmlformats.org/officeDocument/2006/relationships/hyperlink" Target="https://drive.google.com/file/d/11lQMG6PA0GgEy_KybD6GdBT8mj7p5MUh/view?usp=sharing" TargetMode="External"/><Relationship Id="rId609" Type="http://schemas.openxmlformats.org/officeDocument/2006/relationships/hyperlink" Target="https://drive.google.com/file/d/1N0FwP0u6j-fqJeJ_8j0lH0S5k9o6_TyK/view?usp=sharing" TargetMode="External"/><Relationship Id="rId610" Type="http://schemas.openxmlformats.org/officeDocument/2006/relationships/hyperlink" Target="https://drive.google.com/file/d/1XmF8aEGL__J4SJ1HQ464VnmBBmCHcgAo/view?usp=sharing" TargetMode="External"/><Relationship Id="rId611" Type="http://schemas.openxmlformats.org/officeDocument/2006/relationships/hyperlink" Target="https://drive.google.com/file/d/1969vcuz7ED6r9o4YxbeoVcSlSi6liev8/view?usp=sharing" TargetMode="External"/><Relationship Id="rId612" Type="http://schemas.openxmlformats.org/officeDocument/2006/relationships/hyperlink" Target="https://drive.google.com/file/d/1_BfdI1NfvmuFOvHbE913InLYI3MeXRje/view?usp=sharing" TargetMode="External"/><Relationship Id="rId613" Type="http://schemas.openxmlformats.org/officeDocument/2006/relationships/hyperlink" Target="https://drive.google.com/file/d/1dZ8RKOJsMXVHLWuQ-4sxu_q05tAVvEIZ/view?usp=sharing" TargetMode="External"/><Relationship Id="rId614" Type="http://schemas.openxmlformats.org/officeDocument/2006/relationships/hyperlink" Target="https://drive.google.com/file/d/1Sbk5xFJk1I06iNba6-3XHsTOeSl6isbs/view?usp=sharing" TargetMode="External"/><Relationship Id="rId615" Type="http://schemas.openxmlformats.org/officeDocument/2006/relationships/hyperlink" Target="https://drive.google.com/file/d/17f9ojnyKmB5RMrhVsCST2rT-r3P_x8dg/view?usp=sharing" TargetMode="External"/><Relationship Id="rId616" Type="http://schemas.openxmlformats.org/officeDocument/2006/relationships/hyperlink" Target="https://drive.google.com/file/d/1A-VysZwrShYRrgE3wADX3sbwZi_042yW/view?usp=sharing" TargetMode="External"/><Relationship Id="rId617" Type="http://schemas.openxmlformats.org/officeDocument/2006/relationships/hyperlink" Target="https://drive.google.com/file/d/1Zu68LAhXmY9_ZEpzCy8vZLTqie4mE-pP/view?usp=sharing" TargetMode="External"/><Relationship Id="rId618" Type="http://schemas.openxmlformats.org/officeDocument/2006/relationships/hyperlink" Target="https://drive.google.com/file/d/1gHIVcKmCO6L15-kyI1z_ngDIpNpSdgEB/view?usp=sharing" TargetMode="External"/><Relationship Id="rId619" Type="http://schemas.openxmlformats.org/officeDocument/2006/relationships/hyperlink" Target="https://drive.google.com/file/d/1lbY7T4WI8SRZEFClpmpRlK0wq8HWpQKF/view?usp=sharing" TargetMode="External"/><Relationship Id="rId620" Type="http://schemas.openxmlformats.org/officeDocument/2006/relationships/hyperlink" Target="https://drive.google.com/file/d/1L-w_idyz7BcVnHbRWbBXSPjXI_qhGGDt/view?usp=sharing" TargetMode="External"/><Relationship Id="rId621" Type="http://schemas.openxmlformats.org/officeDocument/2006/relationships/hyperlink" Target="https://drive.google.com/file/d/180VeApUYDarwVfCy0weUm2rDC85SltFH/view?usp=sharing" TargetMode="External"/><Relationship Id="rId622" Type="http://schemas.openxmlformats.org/officeDocument/2006/relationships/hyperlink" Target="https://drive.google.com/file/d/1wN65BTXUHKS0c3Gddb9L3FWQEZ0HcTAX/view?usp=sharing" TargetMode="External"/><Relationship Id="rId623" Type="http://schemas.openxmlformats.org/officeDocument/2006/relationships/hyperlink" Target="https://drive.google.com/file/d/1P7Fag-Xz24fwdx0CTrxucXUXeN4iC4MD/view?usp=sharing" TargetMode="External"/><Relationship Id="rId624" Type="http://schemas.openxmlformats.org/officeDocument/2006/relationships/hyperlink" Target="https://drive.google.com/file/d/1wE4n68WxA4tqX08UNfPSgbXQBRHasZrF/view?usp=sharing" TargetMode="External"/><Relationship Id="rId625" Type="http://schemas.openxmlformats.org/officeDocument/2006/relationships/hyperlink" Target="https://drive.google.com/file/d/1Ddj8ywfDfM4btIm_ktEUlCJHrywOQghC/view?usp=sharing" TargetMode="External"/><Relationship Id="rId626" Type="http://schemas.openxmlformats.org/officeDocument/2006/relationships/hyperlink" Target="https://drive.google.com/file/d/1p1RgSZP_YLS19ayRlNjyFmL2hVwx2Tgt/view?usp=sharing" TargetMode="External"/><Relationship Id="rId627" Type="http://schemas.openxmlformats.org/officeDocument/2006/relationships/hyperlink" Target="https://drive.google.com/file/d/10GPYxyMnZmtpj3uuoo7kIgl7z2TFXacx/view?usp=sharing" TargetMode="External"/><Relationship Id="rId628" Type="http://schemas.openxmlformats.org/officeDocument/2006/relationships/hyperlink" Target="https://drive.google.com/file/d/1WPq6dJjf2b_2tTGTBWqUQHthcVgG9N2v/view?usp=sharing" TargetMode="External"/><Relationship Id="rId629" Type="http://schemas.openxmlformats.org/officeDocument/2006/relationships/hyperlink" Target="https://drive.google.com/file/d/1jJPL7DA6YRl_83nQhzO2ZXKPwRCAsPjj/view?usp=sharing" TargetMode="External"/><Relationship Id="rId630" Type="http://schemas.openxmlformats.org/officeDocument/2006/relationships/hyperlink" Target="https://drive.google.com/file/d/1wNWUnKuJExoiTrhTAbBXOEYa356t67kW/view?usp=sharing" TargetMode="External"/><Relationship Id="rId631" Type="http://schemas.openxmlformats.org/officeDocument/2006/relationships/hyperlink" Target="https://drive.google.com/file/d/1qiUzJhWASKW1NZWBVbT0yzrxVzEvBjZ-/view?usp=sharing" TargetMode="External"/><Relationship Id="rId632" Type="http://schemas.openxmlformats.org/officeDocument/2006/relationships/hyperlink" Target="https://drive.google.com/file/d/1VANIaGEtARV2ghD7hgmQuMXuOVTl79B5/view?usp=sharing" TargetMode="External"/><Relationship Id="rId633" Type="http://schemas.openxmlformats.org/officeDocument/2006/relationships/hyperlink" Target="https://drive.google.com/file/d/1UE_124Ro7ejoJuap9tOXyVSVeyywrJXf/view?usp=sharing" TargetMode="External"/><Relationship Id="rId634" Type="http://schemas.openxmlformats.org/officeDocument/2006/relationships/hyperlink" Target="https://drive.google.com/file/d/1nAWy8Iqh6rzCDtuzo-44bx7zZWV1dZ1r/view?usp=sharing" TargetMode="External"/><Relationship Id="rId635" Type="http://schemas.openxmlformats.org/officeDocument/2006/relationships/hyperlink" Target="https://drive.google.com/file/d/1jh-7Wb4NLGlMgclEqMIFs0J9Th9JsMj0/view?usp=sharing" TargetMode="External"/><Relationship Id="rId636" Type="http://schemas.openxmlformats.org/officeDocument/2006/relationships/hyperlink" Target="https://drive.google.com/file/d/1lzUVTqIXLgjVONIp4NT_MHtP96zt8GUV/view?usp=sharing" TargetMode="External"/><Relationship Id="rId637" Type="http://schemas.openxmlformats.org/officeDocument/2006/relationships/hyperlink" Target="https://drive.google.com/file/d/1Mf1xmMkAbXkZa0MtxhWL5W6H5z2af2Mu/view?usp=sharing" TargetMode="External"/><Relationship Id="rId638" Type="http://schemas.openxmlformats.org/officeDocument/2006/relationships/hyperlink" Target="https://gyazo.com/e5c4dca871d5bd46ee344d0aa330265b" TargetMode="External"/><Relationship Id="rId639" Type="http://schemas.openxmlformats.org/officeDocument/2006/relationships/hyperlink" Target="https://drive.google.com/file/d/1Ml1HYQUAx2d0joUrjMLQNNj4SdLBjMgO/view?usp=sharing" TargetMode="External"/><Relationship Id="rId640" Type="http://schemas.openxmlformats.org/officeDocument/2006/relationships/hyperlink" Target="https://drive.google.com/file/d/1wkogoar5pkSYKyHsF3e_5T3Nj9oF9lmh/view?usp=sharing" TargetMode="External"/><Relationship Id="rId641" Type="http://schemas.openxmlformats.org/officeDocument/2006/relationships/hyperlink" Target="https://drive.google.com/file/d/1t7PrK-SkXZpX3Bclsp3vMBQfLro0aRdV/view?usp=sharing" TargetMode="External"/><Relationship Id="rId642" Type="http://schemas.openxmlformats.org/officeDocument/2006/relationships/hyperlink" Target="https://drive.google.com/file/d/1W_rPSv3eTtWV4VX0OKitO32n89URfSdF/view?usp=sharing" TargetMode="External"/><Relationship Id="rId643" Type="http://schemas.openxmlformats.org/officeDocument/2006/relationships/hyperlink" Target="https://drive.google.com/file/d/1JRA8aHIW4r60LqDWwegEZQjYxQkR3mLO/view?usp=sharing" TargetMode="External"/><Relationship Id="rId644" Type="http://schemas.openxmlformats.org/officeDocument/2006/relationships/hyperlink" Target="https://drive.google.com/file/d/1ASX6oZHAP32YwiwB8_HGIhPijof9F7L_/view?usp=sharing" TargetMode="External"/><Relationship Id="rId645" Type="http://schemas.openxmlformats.org/officeDocument/2006/relationships/hyperlink" Target="https://drive.google.com/file/d/1iOwda942MGtkeSeb4vqXsdsBF0wbG8NO/view?usp=sharing" TargetMode="External"/><Relationship Id="rId646" Type="http://schemas.openxmlformats.org/officeDocument/2006/relationships/hyperlink" Target="https://drive.google.com/file/d/1jqH2AgYx8Uyic6jFr5gHCY-0ZxnfSulr/view?usp=sharing" TargetMode="External"/><Relationship Id="rId647" Type="http://schemas.openxmlformats.org/officeDocument/2006/relationships/hyperlink" Target="https://drive.google.com/file/d/1Ti94fApVbZhG-HHma5Rv4o4Qw8EmOgtC/view?usp=sharing" TargetMode="External"/><Relationship Id="rId648" Type="http://schemas.openxmlformats.org/officeDocument/2006/relationships/hyperlink" Target="https://drive.google.com/file/d/1Mpr_pOYvAe2FeLG92RheFi3GSAcDDf9S/view?usp=sharing" TargetMode="External"/><Relationship Id="rId649" Type="http://schemas.openxmlformats.org/officeDocument/2006/relationships/hyperlink" Target="https://drive.google.com/file/d/17RQSXVg9aHsRrviFf1147Ey8jdMC10FI/view?usp=sharing" TargetMode="External"/><Relationship Id="rId650" Type="http://schemas.openxmlformats.org/officeDocument/2006/relationships/hyperlink" Target="https://drive.google.com/file/d/19OTXwDuPoQFX2nvwkN6wqh1jiXmJZRV-/view?usp=sharing" TargetMode="External"/><Relationship Id="rId651" Type="http://schemas.openxmlformats.org/officeDocument/2006/relationships/hyperlink" Target="https://drive.google.com/file/d/1-ZxIh0CBqd97O2jA9UVz-1Zh6igUETxe/view?usp=sharing" TargetMode="External"/><Relationship Id="rId652" Type="http://schemas.openxmlformats.org/officeDocument/2006/relationships/hyperlink" Target="https://drive.google.com/file/d/1AwEUT3p4Lxxld_7qQEV0cozhPpatCWX0/view?usp=sharing" TargetMode="External"/><Relationship Id="rId653" Type="http://schemas.openxmlformats.org/officeDocument/2006/relationships/hyperlink" Target="https://drive.google.com/file/d/1PBh4Z4WIE2TrR9R7-WwXQhyle5NzqTud/view?usp=share_link" TargetMode="External"/><Relationship Id="rId654" Type="http://schemas.openxmlformats.org/officeDocument/2006/relationships/hyperlink" Target="https://drive.google.com/file/d/1yksXCWy1P0a9gkWZleo-YOLPXZNeCNMU/view?usp=share_link" TargetMode="External"/><Relationship Id="rId655" Type="http://schemas.openxmlformats.org/officeDocument/2006/relationships/hyperlink" Target="https://drive.google.com/file/d/1ZgQLaaRZSxABvaB11Bt8B1AKlMv9SzsN/view?usp=sharing" TargetMode="External"/><Relationship Id="rId656" Type="http://schemas.openxmlformats.org/officeDocument/2006/relationships/hyperlink" Target="https://drive.google.com/file/d/1_3QwiNQpcZ4t6Y3UatQEgoLakUs3p8MN/view?usp=share_link" TargetMode="External"/><Relationship Id="rId657" Type="http://schemas.openxmlformats.org/officeDocument/2006/relationships/hyperlink" Target="https://drive.google.com/file/d/16AR9S0tAXfzVmHTeO6CnONICLZmAAX-t/view?usp=share_link" TargetMode="External"/><Relationship Id="rId658" Type="http://schemas.openxmlformats.org/officeDocument/2006/relationships/hyperlink" Target="https://drive.google.com/file/d/1Z8JzNFhFCmmw4co0tnAvOgFw8U3cGWD2/view?usp=sharing" TargetMode="External"/><Relationship Id="rId659" Type="http://schemas.openxmlformats.org/officeDocument/2006/relationships/hyperlink" Target="https://drive.google.com/file/d/1GYllNC-_ujajmTMak-z-wxao6h-WaSHZ/view?usp=share_link" TargetMode="External"/><Relationship Id="rId660" Type="http://schemas.openxmlformats.org/officeDocument/2006/relationships/hyperlink" Target="https://drive.google.com/file/d/1D0nd2k8GEihOZd1elAeTQCa0HLf8ZRIk/view?usp=share_link" TargetMode="External"/><Relationship Id="rId661" Type="http://schemas.openxmlformats.org/officeDocument/2006/relationships/hyperlink" Target="http://drive.google.com/uc?export=view&amp;id=1kqUnH-RQSAYGU-VgJZgS9eCGSrlSoF_9" TargetMode="External"/><Relationship Id="rId662" Type="http://schemas.openxmlformats.org/officeDocument/2006/relationships/hyperlink" Target="https://drive.google.com/file/d/1IUDhZ4FFlAcNSSxT8G-9nUv-f4Ldzdr1/view?usp=sharing" TargetMode="External"/><Relationship Id="rId663" Type="http://schemas.openxmlformats.org/officeDocument/2006/relationships/hyperlink" Target="https://drive.google.com/file/d/1K-F-rs0BY7HvgO9xG5j1KbPLZOLbR7a9/view?usp=sharing" TargetMode="External"/><Relationship Id="rId664" Type="http://schemas.openxmlformats.org/officeDocument/2006/relationships/hyperlink" Target="https://drive.google.com/file/d/138DnLIkm-jHUdE5gjekfXJyW-8o76Ne6/view?usp=sharing" TargetMode="External"/><Relationship Id="rId665" Type="http://schemas.openxmlformats.org/officeDocument/2006/relationships/hyperlink" Target="https://drive.google.com/file/d/1LWqxDZdJipMBurq1qXCmXu92NJKR1pA4/view?usp=sharing" TargetMode="External"/><Relationship Id="rId666" Type="http://schemas.openxmlformats.org/officeDocument/2006/relationships/hyperlink" Target="https://drive.google.com/file/d/1eUPawWCK0fjBMdI7DmKmXGRs6v-D2j-s/view?usp=sharing" TargetMode="External"/><Relationship Id="rId667" Type="http://schemas.openxmlformats.org/officeDocument/2006/relationships/hyperlink" Target="https://drive.google.com/file/d/1q0rzAGbxdEIGqOx1opfBfLOO7oVJ_QrF/view?usp=share_link" TargetMode="External"/><Relationship Id="rId668" Type="http://schemas.openxmlformats.org/officeDocument/2006/relationships/hyperlink" Target="https://drive.google.com/file/d/1mpEpxp5FQsxWIRoY4imSG9rLyL-3a_kp/view?usp=share_link" TargetMode="External"/><Relationship Id="rId669" Type="http://schemas.openxmlformats.org/officeDocument/2006/relationships/hyperlink" Target="https://drive.google.com/file/d/1Rh8vT97H_tZ29b1EO4VLX3vrlovYWHrX/view?usp=share_link" TargetMode="External"/><Relationship Id="rId670" Type="http://schemas.openxmlformats.org/officeDocument/2006/relationships/hyperlink" Target="https://drive.google.com/file/d/1gm6IlKDeokrDzR33uuVDjbqmhcYzF263/view?usp=share_link" TargetMode="External"/><Relationship Id="rId671"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Y2" activePane="bottomRight" state="frozen"/>
      <selection pane="topLeft" activeCell="A1" activeCellId="0" sqref="A1"/>
      <selection pane="topRight" activeCell="Y1" activeCellId="0" sqref="Y1"/>
      <selection pane="bottomLeft" activeCell="A2" activeCellId="0" sqref="A2"/>
      <selection pane="bottomRight" activeCell="AC1" activeCellId="0" sqref="AC1"/>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8" min="8" style="0" width="34.51"/>
    <col collapsed="false" customWidth="true" hidden="false" outlineLevel="0" max="10" min="9"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2.5"/>
    <col collapsed="false" customWidth="true" hidden="false" outlineLevel="0" max="17" min="17" style="0" width="17.38"/>
    <col collapsed="false" customWidth="true" hidden="true" outlineLevel="0" max="18" min="18" style="0" width="25.13"/>
    <col collapsed="false" customWidth="true" hidden="false" outlineLevel="0" max="24" min="19" style="0" width="25.13"/>
    <col collapsed="false" customWidth="true" hidden="false" outlineLevel="0" max="25" min="25" style="0" width="13.13"/>
    <col collapsed="false" customWidth="true" hidden="false" outlineLevel="0" max="27" min="26" style="0" width="37.63"/>
    <col collapsed="false" customWidth="true" hidden="false" outlineLevel="0" max="29" min="28" style="0" width="18.88"/>
    <col collapsed="false" customWidth="true" hidden="false" outlineLevel="0" max="32" min="30" style="0" width="14.38"/>
  </cols>
  <sheetData>
    <row r="1" customFormat="false" ht="49.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3" t="s">
        <v>17</v>
      </c>
      <c r="S1" s="3" t="s">
        <v>18</v>
      </c>
      <c r="T1" s="3" t="s">
        <v>19</v>
      </c>
      <c r="U1" s="3" t="s">
        <v>20</v>
      </c>
      <c r="V1" s="3" t="s">
        <v>21</v>
      </c>
      <c r="W1" s="3" t="s">
        <v>22</v>
      </c>
      <c r="X1" s="3" t="s">
        <v>23</v>
      </c>
      <c r="Y1" s="1" t="s">
        <v>24</v>
      </c>
      <c r="Z1" s="4" t="s">
        <v>25</v>
      </c>
      <c r="AA1" s="1" t="s">
        <v>26</v>
      </c>
      <c r="AB1" s="1" t="s">
        <v>27</v>
      </c>
      <c r="AC1" s="1" t="s">
        <v>28</v>
      </c>
      <c r="AD1" s="1" t="s">
        <v>29</v>
      </c>
      <c r="AE1" s="1" t="s">
        <v>30</v>
      </c>
      <c r="AF1" s="1" t="s">
        <v>31</v>
      </c>
    </row>
    <row r="2" customFormat="false" ht="75" hidden="false" customHeight="true" outlineLevel="0" collapsed="false">
      <c r="A2" s="5" t="s">
        <v>32</v>
      </c>
      <c r="B2" s="6" t="s">
        <v>33</v>
      </c>
      <c r="C2" s="5" t="s">
        <v>34</v>
      </c>
      <c r="D2" s="5" t="s">
        <v>35</v>
      </c>
      <c r="E2" s="5"/>
      <c r="F2" s="7" t="s">
        <v>36</v>
      </c>
      <c r="G2" s="7"/>
      <c r="H2" s="7" t="s">
        <v>37</v>
      </c>
      <c r="I2" s="5" t="s">
        <v>38</v>
      </c>
      <c r="J2" s="5" t="s">
        <v>39</v>
      </c>
      <c r="K2" s="6" t="s">
        <v>40</v>
      </c>
      <c r="L2" s="6" t="s">
        <v>40</v>
      </c>
      <c r="M2" s="5" t="s">
        <v>41</v>
      </c>
      <c r="N2" s="8" t="s">
        <v>42</v>
      </c>
      <c r="O2" s="9" t="s">
        <v>43</v>
      </c>
      <c r="P2" s="8"/>
      <c r="Q2" s="6"/>
      <c r="R2" s="8"/>
      <c r="S2" s="8"/>
      <c r="T2" s="8"/>
      <c r="U2" s="8"/>
      <c r="V2" s="8"/>
      <c r="W2" s="8"/>
      <c r="X2" s="8"/>
      <c r="Y2" s="5" t="s">
        <v>44</v>
      </c>
      <c r="Z2" s="10" t="str">
        <f aca="false">REPLACE(AA2,SEARCH("M5-",AA2),LEN(AB2),AC2)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AA2" s="10" t="s">
        <v>45</v>
      </c>
      <c r="AB2" s="8" t="str">
        <f aca="false">IF(D2&lt;&gt;"No hacer",CONCATENATE(A2,"-",LEFT(C2),"-",IF(A1&lt;&gt;A2,1,IF(C1=C2,RIGHT(AB1)+1,1))))</f>
        <v>M5-G-15a-I-1</v>
      </c>
      <c r="AC2" s="8" t="str">
        <f aca="false">CONCATENATE(AB2,"-BR")</f>
        <v>M5-G-15a-I-1-BR</v>
      </c>
      <c r="AD2" s="5" t="s">
        <v>46</v>
      </c>
      <c r="AE2" s="5"/>
      <c r="AF2" s="5" t="s">
        <v>47</v>
      </c>
    </row>
    <row r="3" customFormat="false" ht="75" hidden="false" customHeight="true" outlineLevel="0" collapsed="false">
      <c r="A3" s="5" t="s">
        <v>32</v>
      </c>
      <c r="B3" s="6" t="s">
        <v>33</v>
      </c>
      <c r="C3" s="5" t="s">
        <v>48</v>
      </c>
      <c r="D3" s="11" t="s">
        <v>35</v>
      </c>
      <c r="E3" s="11"/>
      <c r="F3" s="7" t="s">
        <v>49</v>
      </c>
      <c r="G3" s="7"/>
      <c r="H3" s="7" t="s">
        <v>50</v>
      </c>
      <c r="I3" s="11" t="s">
        <v>51</v>
      </c>
      <c r="J3" s="5" t="s">
        <v>52</v>
      </c>
      <c r="K3" s="7" t="s">
        <v>53</v>
      </c>
      <c r="L3" s="7" t="s">
        <v>54</v>
      </c>
      <c r="M3" s="11" t="s">
        <v>41</v>
      </c>
      <c r="N3" s="9" t="s">
        <v>55</v>
      </c>
      <c r="O3" s="8" t="s">
        <v>56</v>
      </c>
      <c r="P3" s="9"/>
      <c r="Q3" s="7"/>
      <c r="R3" s="9"/>
      <c r="S3" s="9"/>
      <c r="T3" s="9"/>
      <c r="U3" s="9"/>
      <c r="V3" s="9"/>
      <c r="W3" s="9"/>
      <c r="X3" s="9"/>
      <c r="Y3" s="5" t="s">
        <v>44</v>
      </c>
      <c r="Z3" s="10" t="str">
        <f aca="false">REPLACE(AA3,SEARCH("M5-",AA3),LEN(AB3),AC3)</f>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AA3" s="12" t="s">
        <v>57</v>
      </c>
      <c r="AB3" s="8" t="str">
        <f aca="false">IF(D3&lt;&gt;"No hacer",CONCATENATE(A3,"-",LEFT(C3),"-",IF(A2&lt;&gt;A3,1,IF(C2=C3,RIGHT(AB2)+1,1))))</f>
        <v>M5-G-15a-E-1</v>
      </c>
      <c r="AC3" s="8" t="str">
        <f aca="false">CONCATENATE(AB3,"-BR")</f>
        <v>M5-G-15a-E-1-BR</v>
      </c>
      <c r="AD3" s="5" t="s">
        <v>46</v>
      </c>
      <c r="AE3" s="5"/>
      <c r="AF3" s="5" t="s">
        <v>47</v>
      </c>
    </row>
    <row r="4" customFormat="false" ht="75" hidden="false" customHeight="true" outlineLevel="0" collapsed="false">
      <c r="A4" s="5" t="s">
        <v>32</v>
      </c>
      <c r="B4" s="6" t="s">
        <v>33</v>
      </c>
      <c r="C4" s="5" t="s">
        <v>58</v>
      </c>
      <c r="D4" s="11" t="s">
        <v>35</v>
      </c>
      <c r="E4" s="11"/>
      <c r="F4" s="7" t="s">
        <v>59</v>
      </c>
      <c r="G4" s="7"/>
      <c r="H4" s="7" t="s">
        <v>60</v>
      </c>
      <c r="I4" s="11" t="s">
        <v>38</v>
      </c>
      <c r="J4" s="5" t="s">
        <v>52</v>
      </c>
      <c r="K4" s="7" t="s">
        <v>61</v>
      </c>
      <c r="L4" s="7" t="s">
        <v>62</v>
      </c>
      <c r="M4" s="11" t="s">
        <v>63</v>
      </c>
      <c r="N4" s="9"/>
      <c r="O4" s="9"/>
      <c r="P4" s="9"/>
      <c r="Q4" s="7"/>
      <c r="R4" s="8"/>
      <c r="S4" s="8" t="s">
        <v>64</v>
      </c>
      <c r="T4" s="8" t="s">
        <v>65</v>
      </c>
      <c r="U4" s="8" t="s">
        <v>66</v>
      </c>
      <c r="V4" s="8" t="s">
        <v>67</v>
      </c>
      <c r="W4" s="9"/>
      <c r="X4" s="9"/>
      <c r="Y4" s="5" t="s">
        <v>44</v>
      </c>
      <c r="Z4" s="10" t="str">
        <f aca="false">REPLACE(AA4,SEARCH("M5-",AA4),LEN(AB4),AC4)</f>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AA4" s="8" t="s">
        <v>68</v>
      </c>
      <c r="AB4" s="8" t="str">
        <f aca="false">IF(D4&lt;&gt;"No hacer",CONCATENATE(A4,"-",LEFT(C4),"-",IF(A3&lt;&gt;A4,1,IF(C3=C4,RIGHT(AB3)+1,1))))</f>
        <v>M5-G-15a-A-1</v>
      </c>
      <c r="AC4" s="8" t="str">
        <f aca="false">CONCATENATE(AB4,"-BR")</f>
        <v>M5-G-15a-A-1-BR</v>
      </c>
      <c r="AD4" s="5" t="s">
        <v>46</v>
      </c>
      <c r="AE4" s="5"/>
      <c r="AF4" s="5" t="s">
        <v>47</v>
      </c>
    </row>
    <row r="5" customFormat="false" ht="75" hidden="false" customHeight="true" outlineLevel="0" collapsed="false">
      <c r="A5" s="5" t="s">
        <v>32</v>
      </c>
      <c r="B5" s="6" t="s">
        <v>33</v>
      </c>
      <c r="C5" s="5" t="s">
        <v>58</v>
      </c>
      <c r="D5" s="11" t="s">
        <v>35</v>
      </c>
      <c r="E5" s="11"/>
      <c r="F5" s="7" t="s">
        <v>69</v>
      </c>
      <c r="G5" s="7"/>
      <c r="H5" s="7" t="s">
        <v>70</v>
      </c>
      <c r="I5" s="11" t="s">
        <v>38</v>
      </c>
      <c r="J5" s="5" t="s">
        <v>52</v>
      </c>
      <c r="K5" s="7" t="s">
        <v>71</v>
      </c>
      <c r="L5" s="7" t="s">
        <v>62</v>
      </c>
      <c r="M5" s="11" t="s">
        <v>63</v>
      </c>
      <c r="N5" s="9"/>
      <c r="O5" s="9"/>
      <c r="P5" s="9"/>
      <c r="Q5" s="7"/>
      <c r="R5" s="8"/>
      <c r="S5" s="8" t="s">
        <v>72</v>
      </c>
      <c r="T5" s="8" t="s">
        <v>73</v>
      </c>
      <c r="U5" s="8" t="s">
        <v>74</v>
      </c>
      <c r="V5" s="8" t="s">
        <v>75</v>
      </c>
      <c r="W5" s="9"/>
      <c r="X5" s="9"/>
      <c r="Y5" s="5" t="s">
        <v>44</v>
      </c>
      <c r="Z5" s="10" t="str">
        <f aca="false">REPLACE(AA5,SEARCH("M5-",AA5),LEN(AB5),AC5)</f>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AA5" s="8" t="s">
        <v>76</v>
      </c>
      <c r="AB5" s="8" t="str">
        <f aca="false">IF(D5&lt;&gt;"No hacer",CONCATENATE(A5,"-",LEFT(C5),"-",IF(A4&lt;&gt;A5,1,IF(C4=C5,RIGHT(AB4)+1,1))))</f>
        <v>M5-G-15a-A-2</v>
      </c>
      <c r="AC5" s="8" t="str">
        <f aca="false">CONCATENATE(AB5,"-BR")</f>
        <v>M5-G-15a-A-2-BR</v>
      </c>
      <c r="AD5" s="5" t="s">
        <v>46</v>
      </c>
      <c r="AE5" s="5"/>
      <c r="AF5" s="5" t="s">
        <v>47</v>
      </c>
    </row>
    <row r="6" customFormat="false" ht="75" hidden="false" customHeight="true" outlineLevel="0" collapsed="false">
      <c r="A6" s="5" t="s">
        <v>32</v>
      </c>
      <c r="B6" s="6" t="s">
        <v>33</v>
      </c>
      <c r="C6" s="5" t="s">
        <v>58</v>
      </c>
      <c r="D6" s="11" t="s">
        <v>35</v>
      </c>
      <c r="E6" s="11"/>
      <c r="F6" s="7" t="s">
        <v>77</v>
      </c>
      <c r="G6" s="7"/>
      <c r="H6" s="7" t="s">
        <v>78</v>
      </c>
      <c r="I6" s="11" t="s">
        <v>38</v>
      </c>
      <c r="J6" s="5" t="s">
        <v>52</v>
      </c>
      <c r="K6" s="7" t="s">
        <v>79</v>
      </c>
      <c r="L6" s="7" t="s">
        <v>80</v>
      </c>
      <c r="M6" s="11" t="s">
        <v>63</v>
      </c>
      <c r="N6" s="9"/>
      <c r="O6" s="9"/>
      <c r="P6" s="9"/>
      <c r="Q6" s="7"/>
      <c r="R6" s="8"/>
      <c r="S6" s="8" t="s">
        <v>81</v>
      </c>
      <c r="T6" s="8" t="s">
        <v>82</v>
      </c>
      <c r="U6" s="8" t="s">
        <v>83</v>
      </c>
      <c r="V6" s="8" t="s">
        <v>84</v>
      </c>
      <c r="W6" s="9"/>
      <c r="X6" s="9"/>
      <c r="Y6" s="5" t="s">
        <v>44</v>
      </c>
      <c r="Z6" s="10" t="str">
        <f aca="false">REPLACE(AA6,SEARCH("M5-",AA6),LEN(AB6),AC6)</f>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AA6" s="8" t="s">
        <v>85</v>
      </c>
      <c r="AB6" s="8" t="str">
        <f aca="false">IF(D6&lt;&gt;"No hacer",CONCATENATE(A6,"-",LEFT(C6),"-",IF(A5&lt;&gt;A6,1,IF(C5=C6,RIGHT(AB5)+1,1))))</f>
        <v>M5-G-15a-A-3</v>
      </c>
      <c r="AC6" s="8" t="str">
        <f aca="false">CONCATENATE(AB6,"-BR")</f>
        <v>M5-G-15a-A-3-BR</v>
      </c>
      <c r="AD6" s="5" t="s">
        <v>46</v>
      </c>
      <c r="AE6" s="5"/>
      <c r="AF6" s="5" t="s">
        <v>47</v>
      </c>
    </row>
    <row r="7" customFormat="false" ht="75" hidden="false" customHeight="true" outlineLevel="0" collapsed="false">
      <c r="A7" s="5" t="s">
        <v>32</v>
      </c>
      <c r="B7" s="6" t="s">
        <v>33</v>
      </c>
      <c r="C7" s="5" t="s">
        <v>58</v>
      </c>
      <c r="D7" s="11" t="s">
        <v>35</v>
      </c>
      <c r="E7" s="11"/>
      <c r="F7" s="7" t="s">
        <v>86</v>
      </c>
      <c r="G7" s="7"/>
      <c r="H7" s="7" t="s">
        <v>87</v>
      </c>
      <c r="I7" s="11" t="s">
        <v>38</v>
      </c>
      <c r="J7" s="5" t="s">
        <v>52</v>
      </c>
      <c r="K7" s="7" t="s">
        <v>88</v>
      </c>
      <c r="L7" s="7" t="s">
        <v>62</v>
      </c>
      <c r="M7" s="11" t="s">
        <v>63</v>
      </c>
      <c r="N7" s="9"/>
      <c r="O7" s="9"/>
      <c r="P7" s="9"/>
      <c r="Q7" s="7"/>
      <c r="R7" s="8"/>
      <c r="S7" s="8" t="s">
        <v>89</v>
      </c>
      <c r="T7" s="8" t="s">
        <v>90</v>
      </c>
      <c r="U7" s="8" t="s">
        <v>91</v>
      </c>
      <c r="V7" s="8" t="s">
        <v>92</v>
      </c>
      <c r="W7" s="9"/>
      <c r="X7" s="9"/>
      <c r="Y7" s="5" t="s">
        <v>44</v>
      </c>
      <c r="Z7" s="10" t="str">
        <f aca="false">REPLACE(AA7,SEARCH("M5-",AA7),LEN(AB7),AC7)</f>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AA7" s="8" t="s">
        <v>93</v>
      </c>
      <c r="AB7" s="8" t="str">
        <f aca="false">IF(D7&lt;&gt;"No hacer",CONCATENATE(A7,"-",LEFT(C7),"-",IF(A6&lt;&gt;A7,1,IF(C6=C7,RIGHT(AB6)+1,1))))</f>
        <v>M5-G-15a-A-4</v>
      </c>
      <c r="AC7" s="8" t="str">
        <f aca="false">CONCATENATE(AB7,"-BR")</f>
        <v>M5-G-15a-A-4-BR</v>
      </c>
      <c r="AD7" s="5" t="s">
        <v>46</v>
      </c>
      <c r="AE7" s="5"/>
      <c r="AF7" s="5" t="s">
        <v>47</v>
      </c>
    </row>
    <row r="8" customFormat="false" ht="75" hidden="false" customHeight="true" outlineLevel="0" collapsed="false">
      <c r="A8" s="5" t="s">
        <v>32</v>
      </c>
      <c r="B8" s="6" t="s">
        <v>33</v>
      </c>
      <c r="C8" s="5" t="s">
        <v>58</v>
      </c>
      <c r="D8" s="11" t="s">
        <v>35</v>
      </c>
      <c r="E8" s="11"/>
      <c r="F8" s="6" t="s">
        <v>94</v>
      </c>
      <c r="G8" s="6"/>
      <c r="H8" s="7" t="s">
        <v>95</v>
      </c>
      <c r="I8" s="11" t="s">
        <v>51</v>
      </c>
      <c r="J8" s="5" t="s">
        <v>52</v>
      </c>
      <c r="K8" s="7" t="s">
        <v>96</v>
      </c>
      <c r="L8" s="7" t="s">
        <v>97</v>
      </c>
      <c r="M8" s="11" t="s">
        <v>63</v>
      </c>
      <c r="N8" s="9"/>
      <c r="O8" s="9"/>
      <c r="P8" s="9"/>
      <c r="Q8" s="7"/>
      <c r="R8" s="8"/>
      <c r="S8" s="8" t="s">
        <v>98</v>
      </c>
      <c r="T8" s="8" t="s">
        <v>99</v>
      </c>
      <c r="U8" s="8" t="s">
        <v>100</v>
      </c>
      <c r="V8" s="8" t="s">
        <v>101</v>
      </c>
      <c r="W8" s="9"/>
      <c r="X8" s="9"/>
      <c r="Y8" s="5" t="s">
        <v>44</v>
      </c>
      <c r="Z8" s="10" t="str">
        <f aca="false">REPLACE(AA8,SEARCH("M5-",AA8),LEN(AB8),AC8)</f>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AA8" s="8" t="s">
        <v>102</v>
      </c>
      <c r="AB8" s="8" t="str">
        <f aca="false">IF(D8&lt;&gt;"No hacer",CONCATENATE(A8,"-",LEFT(C8),"-",IF(A7&lt;&gt;A8,1,IF(C7=C8,RIGHT(AB7)+1,1))))</f>
        <v>M5-G-15a-A-5</v>
      </c>
      <c r="AC8" s="8" t="str">
        <f aca="false">CONCATENATE(AB8,"-BR")</f>
        <v>M5-G-15a-A-5-BR</v>
      </c>
      <c r="AD8" s="5" t="s">
        <v>46</v>
      </c>
      <c r="AE8" s="5"/>
      <c r="AF8" s="5" t="s">
        <v>47</v>
      </c>
    </row>
    <row r="9" customFormat="false" ht="75" hidden="false" customHeight="true" outlineLevel="0" collapsed="false">
      <c r="A9" s="5" t="s">
        <v>32</v>
      </c>
      <c r="B9" s="6" t="s">
        <v>33</v>
      </c>
      <c r="C9" s="5" t="s">
        <v>58</v>
      </c>
      <c r="D9" s="5" t="s">
        <v>35</v>
      </c>
      <c r="E9" s="5"/>
      <c r="F9" s="6" t="s">
        <v>103</v>
      </c>
      <c r="G9" s="6"/>
      <c r="H9" s="6" t="s">
        <v>104</v>
      </c>
      <c r="I9" s="5" t="s">
        <v>51</v>
      </c>
      <c r="J9" s="5" t="s">
        <v>52</v>
      </c>
      <c r="K9" s="6" t="s">
        <v>105</v>
      </c>
      <c r="L9" s="6" t="s">
        <v>106</v>
      </c>
      <c r="M9" s="11" t="s">
        <v>63</v>
      </c>
      <c r="N9" s="8"/>
      <c r="O9" s="8"/>
      <c r="P9" s="8"/>
      <c r="Q9" s="6"/>
      <c r="R9" s="8"/>
      <c r="S9" s="8" t="s">
        <v>107</v>
      </c>
      <c r="T9" s="8" t="s">
        <v>108</v>
      </c>
      <c r="U9" s="8" t="s">
        <v>109</v>
      </c>
      <c r="V9" s="8" t="s">
        <v>110</v>
      </c>
      <c r="W9" s="8"/>
      <c r="X9" s="8"/>
      <c r="Y9" s="5" t="s">
        <v>44</v>
      </c>
      <c r="Z9" s="10" t="str">
        <f aca="false">REPLACE(AA9,SEARCH("M5-",AA9),LEN(AB9),AC9)</f>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AA9" s="8" t="s">
        <v>111</v>
      </c>
      <c r="AB9" s="8" t="str">
        <f aca="false">IF(D9&lt;&gt;"No hacer",CONCATENATE(A9,"-",LEFT(C9),"-",IF(A8&lt;&gt;A9,1,IF(C8=C9,RIGHT(AB8)+1,1))))</f>
        <v>M5-G-15a-A-6</v>
      </c>
      <c r="AC9" s="8" t="str">
        <f aca="false">CONCATENATE(AB9,"-BR")</f>
        <v>M5-G-15a-A-6-BR</v>
      </c>
      <c r="AD9" s="5" t="s">
        <v>46</v>
      </c>
      <c r="AE9" s="5"/>
      <c r="AF9" s="5" t="s">
        <v>47</v>
      </c>
    </row>
    <row r="10" customFormat="false" ht="75" hidden="false" customHeight="true" outlineLevel="0" collapsed="false">
      <c r="A10" s="5" t="s">
        <v>112</v>
      </c>
      <c r="B10" s="6" t="s">
        <v>113</v>
      </c>
      <c r="C10" s="5" t="s">
        <v>34</v>
      </c>
      <c r="D10" s="5" t="s">
        <v>35</v>
      </c>
      <c r="E10" s="5"/>
      <c r="F10" s="13" t="s">
        <v>114</v>
      </c>
      <c r="G10" s="13"/>
      <c r="H10" s="13" t="s">
        <v>115</v>
      </c>
      <c r="I10" s="5" t="s">
        <v>38</v>
      </c>
      <c r="J10" s="5" t="s">
        <v>116</v>
      </c>
      <c r="K10" s="6" t="s">
        <v>40</v>
      </c>
      <c r="L10" s="6" t="s">
        <v>40</v>
      </c>
      <c r="M10" s="5" t="s">
        <v>41</v>
      </c>
      <c r="N10" s="9" t="s">
        <v>117</v>
      </c>
      <c r="O10" s="9" t="s">
        <v>118</v>
      </c>
      <c r="P10" s="8"/>
      <c r="Q10" s="5"/>
      <c r="R10" s="8"/>
      <c r="S10" s="8"/>
      <c r="T10" s="8"/>
      <c r="U10" s="8"/>
      <c r="V10" s="8"/>
      <c r="W10" s="8"/>
      <c r="X10" s="8"/>
      <c r="Y10" s="5" t="s">
        <v>44</v>
      </c>
      <c r="Z10" s="10" t="str">
        <f aca="false">REPLACE(AA10,SEARCH("M5-",AA10),LEN(AB10),AC10)</f>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AA10" s="8" t="s">
        <v>119</v>
      </c>
      <c r="AB10" s="8" t="str">
        <f aca="false">IF(D10&lt;&gt;"No hacer",CONCATENATE(A10,"-",LEFT(C10),"-",IF(A9&lt;&gt;A10,1,IF(C9=C10,RIGHT(AB9)+1,1))))</f>
        <v>M5-G-15b-I-1</v>
      </c>
      <c r="AC10" s="8" t="str">
        <f aca="false">CONCATENATE(AB10,"-BR")</f>
        <v>M5-G-15b-I-1-BR</v>
      </c>
      <c r="AD10" s="5" t="s">
        <v>46</v>
      </c>
      <c r="AE10" s="5"/>
      <c r="AF10" s="5" t="s">
        <v>47</v>
      </c>
    </row>
    <row r="11" customFormat="false" ht="75" hidden="false" customHeight="true" outlineLevel="0" collapsed="false">
      <c r="A11" s="5" t="s">
        <v>112</v>
      </c>
      <c r="B11" s="6" t="s">
        <v>113</v>
      </c>
      <c r="C11" s="5" t="s">
        <v>48</v>
      </c>
      <c r="D11" s="5" t="s">
        <v>35</v>
      </c>
      <c r="E11" s="14"/>
      <c r="F11" s="6" t="s">
        <v>120</v>
      </c>
      <c r="G11" s="6"/>
      <c r="H11" s="7" t="s">
        <v>121</v>
      </c>
      <c r="I11" s="11" t="s">
        <v>51</v>
      </c>
      <c r="J11" s="5" t="s">
        <v>52</v>
      </c>
      <c r="K11" s="6" t="s">
        <v>122</v>
      </c>
      <c r="L11" s="6" t="s">
        <v>123</v>
      </c>
      <c r="M11" s="5" t="s">
        <v>63</v>
      </c>
      <c r="N11" s="15" t="s">
        <v>124</v>
      </c>
      <c r="O11" s="15" t="s">
        <v>125</v>
      </c>
      <c r="P11" s="8"/>
      <c r="Q11" s="5"/>
      <c r="R11" s="8"/>
      <c r="S11" s="8" t="s">
        <v>126</v>
      </c>
      <c r="T11" s="8" t="s">
        <v>127</v>
      </c>
      <c r="U11" s="8" t="s">
        <v>128</v>
      </c>
      <c r="V11" s="8" t="s">
        <v>129</v>
      </c>
      <c r="W11" s="8"/>
      <c r="X11" s="8"/>
      <c r="Y11" s="5" t="s">
        <v>44</v>
      </c>
      <c r="Z11" s="10" t="str">
        <f aca="false">REPLACE(AA11,SEARCH("M5-",AA11),LEN(AB11),AC11)</f>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AA11" s="8" t="s">
        <v>130</v>
      </c>
      <c r="AB11" s="8" t="str">
        <f aca="false">IF(D11&lt;&gt;"No hacer",CONCATENATE(A11,"-",LEFT(C11),"-",IF(A10&lt;&gt;A11,1,IF(C10=C11,RIGHT(AB10)+1,1))))</f>
        <v>M5-G-15b-E-1</v>
      </c>
      <c r="AC11" s="8" t="str">
        <f aca="false">CONCATENATE(AB11,"-BR")</f>
        <v>M5-G-15b-E-1-BR</v>
      </c>
      <c r="AD11" s="5" t="s">
        <v>46</v>
      </c>
      <c r="AE11" s="5"/>
      <c r="AF11" s="5" t="s">
        <v>47</v>
      </c>
    </row>
    <row r="12" customFormat="false" ht="75" hidden="false" customHeight="true" outlineLevel="0" collapsed="false">
      <c r="A12" s="5" t="s">
        <v>112</v>
      </c>
      <c r="B12" s="6" t="s">
        <v>113</v>
      </c>
      <c r="C12" s="5" t="s">
        <v>48</v>
      </c>
      <c r="D12" s="5" t="s">
        <v>35</v>
      </c>
      <c r="E12" s="14"/>
      <c r="F12" s="6" t="s">
        <v>131</v>
      </c>
      <c r="G12" s="6"/>
      <c r="H12" s="7" t="s">
        <v>121</v>
      </c>
      <c r="I12" s="11" t="s">
        <v>51</v>
      </c>
      <c r="J12" s="5" t="s">
        <v>52</v>
      </c>
      <c r="K12" s="6" t="s">
        <v>122</v>
      </c>
      <c r="L12" s="6" t="s">
        <v>123</v>
      </c>
      <c r="M12" s="5" t="s">
        <v>63</v>
      </c>
      <c r="N12" s="15" t="s">
        <v>124</v>
      </c>
      <c r="O12" s="15" t="s">
        <v>125</v>
      </c>
      <c r="P12" s="8"/>
      <c r="Q12" s="5"/>
      <c r="R12" s="8"/>
      <c r="S12" s="8" t="s">
        <v>132</v>
      </c>
      <c r="T12" s="8" t="s">
        <v>127</v>
      </c>
      <c r="U12" s="8" t="s">
        <v>128</v>
      </c>
      <c r="V12" s="8" t="s">
        <v>129</v>
      </c>
      <c r="W12" s="8"/>
      <c r="X12" s="8"/>
      <c r="Y12" s="5" t="s">
        <v>44</v>
      </c>
      <c r="Z12" s="10" t="str">
        <f aca="false">REPLACE(AA12,SEARCH("M5-",AA12),LEN(AB12),AC12)</f>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AA12" s="8" t="s">
        <v>133</v>
      </c>
      <c r="AB12" s="8" t="str">
        <f aca="false">IF(D12&lt;&gt;"No hacer",CONCATENATE(A12,"-",LEFT(C12),"-",IF(A11&lt;&gt;A12,1,IF(C11=C12,RIGHT(AB11)+1,1))))</f>
        <v>M5-G-15b-E-2</v>
      </c>
      <c r="AC12" s="8" t="str">
        <f aca="false">CONCATENATE(AB12,"-BR")</f>
        <v>M5-G-15b-E-2-BR</v>
      </c>
      <c r="AD12" s="5" t="s">
        <v>46</v>
      </c>
      <c r="AE12" s="5"/>
      <c r="AF12" s="5" t="s">
        <v>47</v>
      </c>
    </row>
    <row r="13" customFormat="false" ht="75" hidden="false" customHeight="true" outlineLevel="0" collapsed="false">
      <c r="A13" s="5" t="s">
        <v>112</v>
      </c>
      <c r="B13" s="6" t="s">
        <v>113</v>
      </c>
      <c r="C13" s="5" t="s">
        <v>58</v>
      </c>
      <c r="D13" s="5" t="s">
        <v>35</v>
      </c>
      <c r="E13" s="5"/>
      <c r="F13" s="7" t="s">
        <v>134</v>
      </c>
      <c r="G13" s="7"/>
      <c r="H13" s="7" t="s">
        <v>135</v>
      </c>
      <c r="I13" s="5" t="s">
        <v>38</v>
      </c>
      <c r="J13" s="5" t="s">
        <v>52</v>
      </c>
      <c r="K13" s="6" t="s">
        <v>136</v>
      </c>
      <c r="L13" s="6" t="s">
        <v>137</v>
      </c>
      <c r="M13" s="5" t="s">
        <v>63</v>
      </c>
      <c r="N13" s="8"/>
      <c r="O13" s="8"/>
      <c r="P13" s="8"/>
      <c r="Q13" s="5"/>
      <c r="R13" s="8"/>
      <c r="S13" s="8" t="s">
        <v>138</v>
      </c>
      <c r="T13" s="8" t="s">
        <v>139</v>
      </c>
      <c r="U13" s="8" t="s">
        <v>140</v>
      </c>
      <c r="V13" s="8" t="s">
        <v>141</v>
      </c>
      <c r="W13" s="8"/>
      <c r="X13" s="8"/>
      <c r="Y13" s="5" t="s">
        <v>44</v>
      </c>
      <c r="Z13" s="10" t="str">
        <f aca="false">REPLACE(AA13,SEARCH("M5-",AA13),LEN(AB13),AC13)</f>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AA13" s="8" t="s">
        <v>142</v>
      </c>
      <c r="AB13" s="8" t="str">
        <f aca="false">IF(D13&lt;&gt;"No hacer",CONCATENATE(A13,"-",LEFT(C13),"-",IF(A12&lt;&gt;A13,1,IF(C12=C13,RIGHT(AB12)+1,1))))</f>
        <v>M5-G-15b-A-1</v>
      </c>
      <c r="AC13" s="8" t="str">
        <f aca="false">CONCATENATE(AB13,"-BR")</f>
        <v>M5-G-15b-A-1-BR</v>
      </c>
      <c r="AD13" s="5" t="s">
        <v>46</v>
      </c>
      <c r="AE13" s="5"/>
      <c r="AF13" s="5" t="s">
        <v>47</v>
      </c>
    </row>
    <row r="14" customFormat="false" ht="75" hidden="false" customHeight="true" outlineLevel="0" collapsed="false">
      <c r="A14" s="5" t="s">
        <v>112</v>
      </c>
      <c r="B14" s="6" t="s">
        <v>113</v>
      </c>
      <c r="C14" s="5" t="s">
        <v>58</v>
      </c>
      <c r="D14" s="5" t="s">
        <v>35</v>
      </c>
      <c r="E14" s="5"/>
      <c r="F14" s="7" t="s">
        <v>143</v>
      </c>
      <c r="G14" s="7"/>
      <c r="H14" s="7" t="s">
        <v>144</v>
      </c>
      <c r="I14" s="11" t="s">
        <v>51</v>
      </c>
      <c r="J14" s="5" t="s">
        <v>52</v>
      </c>
      <c r="K14" s="6" t="s">
        <v>145</v>
      </c>
      <c r="L14" s="6" t="s">
        <v>146</v>
      </c>
      <c r="M14" s="5" t="s">
        <v>63</v>
      </c>
      <c r="N14" s="8"/>
      <c r="O14" s="8"/>
      <c r="P14" s="8"/>
      <c r="Q14" s="5"/>
      <c r="R14" s="8"/>
      <c r="S14" s="8" t="s">
        <v>147</v>
      </c>
      <c r="T14" s="8" t="s">
        <v>148</v>
      </c>
      <c r="U14" s="8" t="s">
        <v>149</v>
      </c>
      <c r="V14" s="8" t="s">
        <v>150</v>
      </c>
      <c r="W14" s="8"/>
      <c r="X14" s="8"/>
      <c r="Y14" s="5" t="s">
        <v>44</v>
      </c>
      <c r="Z14" s="10" t="str">
        <f aca="false">REPLACE(AA14,SEARCH("M5-",AA14),LEN(AB14),AC14)</f>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AA14" s="8" t="s">
        <v>151</v>
      </c>
      <c r="AB14" s="8" t="str">
        <f aca="false">IF(D14&lt;&gt;"No hacer",CONCATENATE(A14,"-",LEFT(C14),"-",IF(A13&lt;&gt;A14,1,IF(C13=C14,RIGHT(AB13)+1,1))))</f>
        <v>M5-G-15b-A-2</v>
      </c>
      <c r="AC14" s="8" t="str">
        <f aca="false">CONCATENATE(AB14,"-BR")</f>
        <v>M5-G-15b-A-2-BR</v>
      </c>
      <c r="AD14" s="5" t="s">
        <v>46</v>
      </c>
      <c r="AE14" s="5"/>
      <c r="AF14" s="5" t="s">
        <v>47</v>
      </c>
    </row>
    <row r="15" customFormat="false" ht="75" hidden="false" customHeight="true" outlineLevel="0" collapsed="false">
      <c r="A15" s="5" t="s">
        <v>112</v>
      </c>
      <c r="B15" s="6" t="s">
        <v>113</v>
      </c>
      <c r="C15" s="5" t="s">
        <v>58</v>
      </c>
      <c r="D15" s="5" t="s">
        <v>35</v>
      </c>
      <c r="E15" s="5"/>
      <c r="F15" s="6" t="s">
        <v>152</v>
      </c>
      <c r="G15" s="6"/>
      <c r="H15" s="6" t="s">
        <v>153</v>
      </c>
      <c r="I15" s="11" t="s">
        <v>154</v>
      </c>
      <c r="J15" s="5" t="s">
        <v>52</v>
      </c>
      <c r="K15" s="6" t="s">
        <v>155</v>
      </c>
      <c r="L15" s="6" t="s">
        <v>156</v>
      </c>
      <c r="M15" s="5" t="s">
        <v>63</v>
      </c>
      <c r="N15" s="9"/>
      <c r="O15" s="8"/>
      <c r="P15" s="8"/>
      <c r="Q15" s="5"/>
      <c r="R15" s="8"/>
      <c r="S15" s="8" t="s">
        <v>157</v>
      </c>
      <c r="T15" s="8" t="s">
        <v>158</v>
      </c>
      <c r="U15" s="8" t="s">
        <v>159</v>
      </c>
      <c r="V15" s="8" t="s">
        <v>160</v>
      </c>
      <c r="W15" s="8"/>
      <c r="X15" s="8"/>
      <c r="Y15" s="5" t="s">
        <v>44</v>
      </c>
      <c r="Z15" s="10" t="str">
        <f aca="false">REPLACE(AA15,SEARCH("M5-",AA15),LEN(AB15),AC15)</f>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AA15" s="8" t="s">
        <v>161</v>
      </c>
      <c r="AB15" s="8" t="str">
        <f aca="false">IF(D15&lt;&gt;"No hacer",CONCATENATE(A15,"-",LEFT(C15),"-",IF(A14&lt;&gt;A15,1,IF(C14=C15,RIGHT(AB14)+1,1))))</f>
        <v>M5-G-15b-A-3</v>
      </c>
      <c r="AC15" s="8" t="str">
        <f aca="false">CONCATENATE(AB15,"-BR")</f>
        <v>M5-G-15b-A-3-BR</v>
      </c>
      <c r="AD15" s="5" t="s">
        <v>46</v>
      </c>
      <c r="AE15" s="5"/>
      <c r="AF15" s="5" t="s">
        <v>47</v>
      </c>
    </row>
    <row r="16" customFormat="false" ht="75" hidden="false" customHeight="true" outlineLevel="0" collapsed="false">
      <c r="A16" s="5" t="s">
        <v>112</v>
      </c>
      <c r="B16" s="6" t="s">
        <v>113</v>
      </c>
      <c r="C16" s="5" t="s">
        <v>58</v>
      </c>
      <c r="D16" s="16" t="s">
        <v>35</v>
      </c>
      <c r="E16" s="16"/>
      <c r="F16" s="6" t="s">
        <v>162</v>
      </c>
      <c r="G16" s="6"/>
      <c r="H16" s="6" t="s">
        <v>163</v>
      </c>
      <c r="I16" s="11" t="s">
        <v>51</v>
      </c>
      <c r="J16" s="5" t="s">
        <v>52</v>
      </c>
      <c r="K16" s="6" t="s">
        <v>164</v>
      </c>
      <c r="L16" s="6" t="s">
        <v>165</v>
      </c>
      <c r="M16" s="5" t="s">
        <v>63</v>
      </c>
      <c r="N16" s="8"/>
      <c r="O16" s="8"/>
      <c r="P16" s="8"/>
      <c r="Q16" s="5"/>
      <c r="R16" s="8"/>
      <c r="S16" s="8" t="s">
        <v>166</v>
      </c>
      <c r="T16" s="8" t="s">
        <v>167</v>
      </c>
      <c r="U16" s="8" t="s">
        <v>168</v>
      </c>
      <c r="V16" s="8" t="s">
        <v>169</v>
      </c>
      <c r="W16" s="8"/>
      <c r="X16" s="8"/>
      <c r="Y16" s="5" t="s">
        <v>44</v>
      </c>
      <c r="Z16" s="10" t="str">
        <f aca="false">REPLACE(AA16,SEARCH("M5-",AA16),LEN(AB16),AC16)</f>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AA16" s="8" t="s">
        <v>170</v>
      </c>
      <c r="AB16" s="8" t="str">
        <f aca="false">IF(D16&lt;&gt;"No hacer",CONCATENATE(A16,"-",LEFT(C16),"-",IF(A15&lt;&gt;A16,1,IF(C15=C16,RIGHT(AB15)+1,1))))</f>
        <v>M5-G-15b-A-4</v>
      </c>
      <c r="AC16" s="8" t="str">
        <f aca="false">CONCATENATE(AB16,"-BR")</f>
        <v>M5-G-15b-A-4-BR</v>
      </c>
      <c r="AD16" s="5" t="s">
        <v>46</v>
      </c>
      <c r="AE16" s="5"/>
      <c r="AF16" s="5" t="s">
        <v>47</v>
      </c>
    </row>
    <row r="17" customFormat="false" ht="75" hidden="false" customHeight="true" outlineLevel="0" collapsed="false">
      <c r="A17" s="5" t="s">
        <v>112</v>
      </c>
      <c r="B17" s="6" t="s">
        <v>113</v>
      </c>
      <c r="C17" s="5" t="s">
        <v>58</v>
      </c>
      <c r="D17" s="5" t="s">
        <v>35</v>
      </c>
      <c r="E17" s="5"/>
      <c r="F17" s="6" t="s">
        <v>171</v>
      </c>
      <c r="G17" s="6"/>
      <c r="H17" s="6" t="s">
        <v>172</v>
      </c>
      <c r="I17" s="5" t="s">
        <v>38</v>
      </c>
      <c r="J17" s="5" t="s">
        <v>52</v>
      </c>
      <c r="K17" s="6" t="s">
        <v>173</v>
      </c>
      <c r="L17" s="6" t="s">
        <v>137</v>
      </c>
      <c r="M17" s="5" t="s">
        <v>63</v>
      </c>
      <c r="N17" s="9"/>
      <c r="O17" s="8"/>
      <c r="P17" s="8"/>
      <c r="Q17" s="6"/>
      <c r="R17" s="8"/>
      <c r="S17" s="8" t="s">
        <v>174</v>
      </c>
      <c r="T17" s="8" t="s">
        <v>175</v>
      </c>
      <c r="U17" s="8" t="s">
        <v>176</v>
      </c>
      <c r="V17" s="8" t="s">
        <v>177</v>
      </c>
      <c r="W17" s="8"/>
      <c r="X17" s="8"/>
      <c r="Y17" s="5" t="s">
        <v>44</v>
      </c>
      <c r="Z17" s="10" t="str">
        <f aca="false">REPLACE(AA17,SEARCH("M5-",AA17),LEN(AB17),AC17)</f>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AA17" s="8" t="s">
        <v>178</v>
      </c>
      <c r="AB17" s="8" t="str">
        <f aca="false">IF(D17&lt;&gt;"No hacer",CONCATENATE(A17,"-",LEFT(C17),"-",IF(A16&lt;&gt;A17,1,IF(C16=C17,RIGHT(AB16)+1,1))))</f>
        <v>M5-G-15b-A-5</v>
      </c>
      <c r="AC17" s="8" t="str">
        <f aca="false">CONCATENATE(AB17,"-BR")</f>
        <v>M5-G-15b-A-5-BR</v>
      </c>
      <c r="AD17" s="5" t="s">
        <v>46</v>
      </c>
      <c r="AE17" s="5"/>
      <c r="AF17" s="5" t="s">
        <v>47</v>
      </c>
    </row>
    <row r="18" customFormat="false" ht="75" hidden="false" customHeight="true" outlineLevel="0" collapsed="false">
      <c r="A18" s="5" t="s">
        <v>179</v>
      </c>
      <c r="B18" s="6" t="s">
        <v>180</v>
      </c>
      <c r="C18" s="5" t="s">
        <v>34</v>
      </c>
      <c r="D18" s="5" t="s">
        <v>35</v>
      </c>
      <c r="E18" s="5"/>
      <c r="F18" s="6" t="s">
        <v>181</v>
      </c>
      <c r="G18" s="6"/>
      <c r="H18" s="6" t="s">
        <v>182</v>
      </c>
      <c r="I18" s="5" t="s">
        <v>38</v>
      </c>
      <c r="J18" s="5" t="s">
        <v>183</v>
      </c>
      <c r="K18" s="6" t="s">
        <v>40</v>
      </c>
      <c r="L18" s="6" t="s">
        <v>40</v>
      </c>
      <c r="M18" s="5" t="s">
        <v>41</v>
      </c>
      <c r="N18" s="8" t="s">
        <v>184</v>
      </c>
      <c r="O18" s="8" t="s">
        <v>185</v>
      </c>
      <c r="P18" s="8"/>
      <c r="Q18" s="6"/>
      <c r="R18" s="8"/>
      <c r="S18" s="8"/>
      <c r="T18" s="8"/>
      <c r="U18" s="8"/>
      <c r="V18" s="8"/>
      <c r="W18" s="8"/>
      <c r="X18" s="8"/>
      <c r="Y18" s="5" t="s">
        <v>44</v>
      </c>
      <c r="Z18" s="10" t="str">
        <f aca="false">REPLACE(AA18,SEARCH("M5-",AA18),LEN(AB18),AC18)</f>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AA18" s="8" t="s">
        <v>186</v>
      </c>
      <c r="AB18" s="8" t="str">
        <f aca="false">IF(D18&lt;&gt;"No hacer",CONCATENATE(A18,"-",LEFT(C18),"-",IF(A17&lt;&gt;A18,1,IF(C17=C18,RIGHT(AB17)+1,1))))</f>
        <v>M5-G-15c-I-1</v>
      </c>
      <c r="AC18" s="8" t="str">
        <f aca="false">CONCATENATE(AB18,"-BR")</f>
        <v>M5-G-15c-I-1-BR</v>
      </c>
      <c r="AD18" s="5" t="s">
        <v>46</v>
      </c>
      <c r="AE18" s="5"/>
      <c r="AF18" s="5" t="s">
        <v>47</v>
      </c>
    </row>
    <row r="19" customFormat="false" ht="75" hidden="false" customHeight="true" outlineLevel="0" collapsed="false">
      <c r="A19" s="5" t="s">
        <v>179</v>
      </c>
      <c r="B19" s="6" t="s">
        <v>180</v>
      </c>
      <c r="C19" s="5" t="s">
        <v>48</v>
      </c>
      <c r="D19" s="5" t="s">
        <v>35</v>
      </c>
      <c r="E19" s="5"/>
      <c r="F19" s="6" t="s">
        <v>187</v>
      </c>
      <c r="G19" s="6"/>
      <c r="H19" s="6" t="s">
        <v>188</v>
      </c>
      <c r="I19" s="5" t="s">
        <v>51</v>
      </c>
      <c r="J19" s="5" t="s">
        <v>52</v>
      </c>
      <c r="K19" s="6" t="s">
        <v>189</v>
      </c>
      <c r="L19" s="6" t="s">
        <v>190</v>
      </c>
      <c r="M19" s="5" t="s">
        <v>41</v>
      </c>
      <c r="N19" s="8" t="s">
        <v>184</v>
      </c>
      <c r="O19" s="8" t="s">
        <v>191</v>
      </c>
      <c r="P19" s="8"/>
      <c r="Q19" s="6"/>
      <c r="R19" s="8"/>
      <c r="S19" s="8"/>
      <c r="T19" s="8"/>
      <c r="U19" s="8"/>
      <c r="V19" s="8"/>
      <c r="W19" s="8"/>
      <c r="X19" s="8"/>
      <c r="Y19" s="5" t="s">
        <v>44</v>
      </c>
      <c r="Z19" s="10" t="str">
        <f aca="false">REPLACE(AA19,SEARCH("M5-",AA19),LEN(AB19),AC19)</f>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AA19" s="8" t="s">
        <v>192</v>
      </c>
      <c r="AB19" s="8" t="str">
        <f aca="false">IF(D19&lt;&gt;"No hacer",CONCATENATE(A19,"-",LEFT(C19),"-",IF(A18&lt;&gt;A19,1,IF(C18=C19,RIGHT(AB18)+1,1))))</f>
        <v>M5-G-15c-E-1</v>
      </c>
      <c r="AC19" s="8" t="str">
        <f aca="false">CONCATENATE(AB19,"-BR")</f>
        <v>M5-G-15c-E-1-BR</v>
      </c>
      <c r="AD19" s="5" t="s">
        <v>46</v>
      </c>
      <c r="AE19" s="5"/>
      <c r="AF19" s="5" t="s">
        <v>47</v>
      </c>
    </row>
    <row r="20" customFormat="false" ht="75" hidden="false" customHeight="true" outlineLevel="0" collapsed="false">
      <c r="A20" s="5" t="s">
        <v>179</v>
      </c>
      <c r="B20" s="6" t="s">
        <v>180</v>
      </c>
      <c r="C20" s="5" t="s">
        <v>58</v>
      </c>
      <c r="D20" s="5" t="s">
        <v>35</v>
      </c>
      <c r="E20" s="5"/>
      <c r="F20" s="6" t="s">
        <v>193</v>
      </c>
      <c r="G20" s="6"/>
      <c r="H20" s="6" t="s">
        <v>194</v>
      </c>
      <c r="I20" s="5" t="s">
        <v>51</v>
      </c>
      <c r="J20" s="5" t="s">
        <v>52</v>
      </c>
      <c r="K20" s="6" t="s">
        <v>195</v>
      </c>
      <c r="L20" s="6" t="s">
        <v>196</v>
      </c>
      <c r="M20" s="5" t="s">
        <v>63</v>
      </c>
      <c r="N20" s="8"/>
      <c r="O20" s="8"/>
      <c r="P20" s="8"/>
      <c r="Q20" s="6"/>
      <c r="R20" s="8"/>
      <c r="S20" s="8" t="s">
        <v>197</v>
      </c>
      <c r="T20" s="8" t="s">
        <v>198</v>
      </c>
      <c r="U20" s="8" t="s">
        <v>199</v>
      </c>
      <c r="V20" s="8" t="s">
        <v>200</v>
      </c>
      <c r="W20" s="8" t="s">
        <v>201</v>
      </c>
      <c r="X20" s="8"/>
      <c r="Y20" s="5" t="s">
        <v>44</v>
      </c>
      <c r="Z20" s="10" t="str">
        <f aca="false">REPLACE(AA20,SEARCH("M5-",AA20),LEN(AB20),AC20)</f>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AA20" s="8" t="s">
        <v>202</v>
      </c>
      <c r="AB20" s="8" t="str">
        <f aca="false">IF(D20&lt;&gt;"No hacer",CONCATENATE(A20,"-",LEFT(C20),"-",IF(A19&lt;&gt;A20,1,IF(C19=C20,RIGHT(AB19)+1,1))))</f>
        <v>M5-G-15c-A-1</v>
      </c>
      <c r="AC20" s="8" t="str">
        <f aca="false">CONCATENATE(AB20,"-BR")</f>
        <v>M5-G-15c-A-1-BR</v>
      </c>
      <c r="AD20" s="5" t="s">
        <v>46</v>
      </c>
      <c r="AE20" s="5"/>
      <c r="AF20" s="5" t="s">
        <v>47</v>
      </c>
    </row>
    <row r="21" customFormat="false" ht="75" hidden="false" customHeight="true" outlineLevel="0" collapsed="false">
      <c r="A21" s="5" t="s">
        <v>179</v>
      </c>
      <c r="B21" s="6" t="s">
        <v>180</v>
      </c>
      <c r="C21" s="5" t="s">
        <v>58</v>
      </c>
      <c r="D21" s="5" t="s">
        <v>35</v>
      </c>
      <c r="E21" s="5"/>
      <c r="F21" s="6" t="s">
        <v>203</v>
      </c>
      <c r="G21" s="6"/>
      <c r="H21" s="6" t="s">
        <v>204</v>
      </c>
      <c r="I21" s="5" t="s">
        <v>38</v>
      </c>
      <c r="J21" s="5" t="s">
        <v>52</v>
      </c>
      <c r="K21" s="6" t="s">
        <v>205</v>
      </c>
      <c r="L21" s="6" t="s">
        <v>206</v>
      </c>
      <c r="M21" s="5" t="s">
        <v>63</v>
      </c>
      <c r="N21" s="8"/>
      <c r="O21" s="8"/>
      <c r="P21" s="8"/>
      <c r="Q21" s="6"/>
      <c r="R21" s="8"/>
      <c r="S21" s="8" t="s">
        <v>207</v>
      </c>
      <c r="T21" s="8" t="s">
        <v>208</v>
      </c>
      <c r="U21" s="8" t="s">
        <v>209</v>
      </c>
      <c r="V21" s="8" t="s">
        <v>210</v>
      </c>
      <c r="W21" s="8"/>
      <c r="X21" s="8"/>
      <c r="Y21" s="5" t="s">
        <v>44</v>
      </c>
      <c r="Z21" s="10" t="str">
        <f aca="false">REPLACE(AA21,SEARCH("M5-",AA21),LEN(AB21),AC21)</f>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AA21" s="8" t="s">
        <v>211</v>
      </c>
      <c r="AB21" s="8" t="str">
        <f aca="false">IF(D21&lt;&gt;"No hacer",CONCATENATE(A21,"-",LEFT(C21),"-",IF(A20&lt;&gt;A21,1,IF(C20=C21,RIGHT(AB20)+1,1))))</f>
        <v>M5-G-15c-A-2</v>
      </c>
      <c r="AC21" s="8" t="str">
        <f aca="false">CONCATENATE(AB21,"-BR")</f>
        <v>M5-G-15c-A-2-BR</v>
      </c>
      <c r="AD21" s="5" t="s">
        <v>46</v>
      </c>
      <c r="AE21" s="5"/>
      <c r="AF21" s="5" t="s">
        <v>47</v>
      </c>
    </row>
    <row r="22" customFormat="false" ht="75" hidden="false" customHeight="true" outlineLevel="0" collapsed="false">
      <c r="A22" s="5" t="s">
        <v>179</v>
      </c>
      <c r="B22" s="6" t="s">
        <v>180</v>
      </c>
      <c r="C22" s="5" t="s">
        <v>58</v>
      </c>
      <c r="D22" s="5" t="s">
        <v>35</v>
      </c>
      <c r="E22" s="5"/>
      <c r="F22" s="6" t="s">
        <v>212</v>
      </c>
      <c r="G22" s="6"/>
      <c r="H22" s="6" t="s">
        <v>213</v>
      </c>
      <c r="I22" s="5" t="s">
        <v>51</v>
      </c>
      <c r="J22" s="5" t="s">
        <v>52</v>
      </c>
      <c r="K22" s="6" t="s">
        <v>214</v>
      </c>
      <c r="L22" s="6" t="s">
        <v>190</v>
      </c>
      <c r="M22" s="5" t="s">
        <v>63</v>
      </c>
      <c r="N22" s="8"/>
      <c r="O22" s="8"/>
      <c r="P22" s="8"/>
      <c r="Q22" s="6"/>
      <c r="R22" s="8"/>
      <c r="S22" s="8" t="s">
        <v>215</v>
      </c>
      <c r="T22" s="8" t="s">
        <v>216</v>
      </c>
      <c r="U22" s="8" t="s">
        <v>217</v>
      </c>
      <c r="V22" s="8" t="s">
        <v>218</v>
      </c>
      <c r="W22" s="8"/>
      <c r="X22" s="8"/>
      <c r="Y22" s="5" t="s">
        <v>44</v>
      </c>
      <c r="Z22" s="10" t="str">
        <f aca="false">REPLACE(AA22,SEARCH("M5-",AA22),LEN(AB22),AC22)</f>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AA22" s="8" t="s">
        <v>219</v>
      </c>
      <c r="AB22" s="8" t="str">
        <f aca="false">IF(D22&lt;&gt;"No hacer",CONCATENATE(A22,"-",LEFT(C22),"-",IF(A21&lt;&gt;A22,1,IF(C21=C22,RIGHT(AB21)+1,1))))</f>
        <v>M5-G-15c-A-3</v>
      </c>
      <c r="AC22" s="8" t="str">
        <f aca="false">CONCATENATE(AB22,"-BR")</f>
        <v>M5-G-15c-A-3-BR</v>
      </c>
      <c r="AD22" s="5" t="s">
        <v>46</v>
      </c>
      <c r="AE22" s="5"/>
      <c r="AF22" s="5" t="s">
        <v>47</v>
      </c>
    </row>
    <row r="23" customFormat="false" ht="75" hidden="false" customHeight="true" outlineLevel="0" collapsed="false">
      <c r="A23" s="5" t="s">
        <v>179</v>
      </c>
      <c r="B23" s="6" t="s">
        <v>180</v>
      </c>
      <c r="C23" s="5" t="s">
        <v>58</v>
      </c>
      <c r="D23" s="5" t="s">
        <v>35</v>
      </c>
      <c r="E23" s="5"/>
      <c r="F23" s="6" t="s">
        <v>220</v>
      </c>
      <c r="G23" s="6"/>
      <c r="H23" s="6" t="s">
        <v>221</v>
      </c>
      <c r="I23" s="5" t="s">
        <v>38</v>
      </c>
      <c r="J23" s="5" t="s">
        <v>52</v>
      </c>
      <c r="K23" s="6" t="s">
        <v>222</v>
      </c>
      <c r="L23" s="6" t="s">
        <v>206</v>
      </c>
      <c r="M23" s="5" t="s">
        <v>63</v>
      </c>
      <c r="N23" s="8"/>
      <c r="O23" s="8"/>
      <c r="P23" s="8"/>
      <c r="Q23" s="6"/>
      <c r="R23" s="8"/>
      <c r="S23" s="8" t="s">
        <v>223</v>
      </c>
      <c r="T23" s="8" t="s">
        <v>224</v>
      </c>
      <c r="U23" s="8" t="s">
        <v>225</v>
      </c>
      <c r="V23" s="8" t="s">
        <v>226</v>
      </c>
      <c r="W23" s="8"/>
      <c r="X23" s="8"/>
      <c r="Y23" s="5" t="s">
        <v>44</v>
      </c>
      <c r="Z23" s="10" t="str">
        <f aca="false">REPLACE(AA23,SEARCH("M5-",AA23),LEN(AB23),AC23)</f>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AA23" s="8" t="s">
        <v>227</v>
      </c>
      <c r="AB23" s="8" t="str">
        <f aca="false">IF(D23&lt;&gt;"No hacer",CONCATENATE(A23,"-",LEFT(C23),"-",IF(A22&lt;&gt;A23,1,IF(C22=C23,RIGHT(AB22)+1,1))))</f>
        <v>M5-G-15c-A-4</v>
      </c>
      <c r="AC23" s="8" t="str">
        <f aca="false">CONCATENATE(AB23,"-BR")</f>
        <v>M5-G-15c-A-4-BR</v>
      </c>
      <c r="AD23" s="5" t="s">
        <v>46</v>
      </c>
      <c r="AE23" s="5"/>
      <c r="AF23" s="5" t="s">
        <v>47</v>
      </c>
    </row>
    <row r="24" customFormat="false" ht="75" hidden="false" customHeight="true" outlineLevel="0" collapsed="false">
      <c r="A24" s="5" t="s">
        <v>179</v>
      </c>
      <c r="B24" s="6" t="s">
        <v>180</v>
      </c>
      <c r="C24" s="5" t="s">
        <v>58</v>
      </c>
      <c r="D24" s="5" t="s">
        <v>35</v>
      </c>
      <c r="E24" s="5"/>
      <c r="F24" s="6" t="s">
        <v>228</v>
      </c>
      <c r="G24" s="6"/>
      <c r="H24" s="6" t="s">
        <v>229</v>
      </c>
      <c r="I24" s="5" t="s">
        <v>51</v>
      </c>
      <c r="J24" s="5" t="s">
        <v>52</v>
      </c>
      <c r="K24" s="6" t="s">
        <v>230</v>
      </c>
      <c r="L24" s="6" t="s">
        <v>190</v>
      </c>
      <c r="M24" s="5" t="s">
        <v>63</v>
      </c>
      <c r="N24" s="8"/>
      <c r="O24" s="8"/>
      <c r="P24" s="8"/>
      <c r="Q24" s="6"/>
      <c r="R24" s="8"/>
      <c r="S24" s="8" t="s">
        <v>231</v>
      </c>
      <c r="T24" s="8" t="s">
        <v>224</v>
      </c>
      <c r="U24" s="8" t="s">
        <v>232</v>
      </c>
      <c r="V24" s="8" t="s">
        <v>233</v>
      </c>
      <c r="W24" s="8"/>
      <c r="X24" s="8"/>
      <c r="Y24" s="5" t="s">
        <v>44</v>
      </c>
      <c r="Z24" s="10" t="str">
        <f aca="false">REPLACE(AA24,SEARCH("M5-",AA24),LEN(AB24),AC24)</f>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AA24" s="8" t="s">
        <v>234</v>
      </c>
      <c r="AB24" s="8" t="str">
        <f aca="false">IF(D24&lt;&gt;"No hacer",CONCATENATE(A24,"-",LEFT(C24),"-",IF(A23&lt;&gt;A24,1,IF(C23=C24,RIGHT(AB23)+1,1))))</f>
        <v>M5-G-15c-A-5</v>
      </c>
      <c r="AC24" s="8" t="str">
        <f aca="false">CONCATENATE(AB24,"-BR")</f>
        <v>M5-G-15c-A-5-BR</v>
      </c>
      <c r="AD24" s="5" t="s">
        <v>46</v>
      </c>
      <c r="AE24" s="5"/>
      <c r="AF24" s="5" t="s">
        <v>47</v>
      </c>
    </row>
    <row r="25" customFormat="false" ht="75" hidden="false" customHeight="true" outlineLevel="0" collapsed="false">
      <c r="A25" s="5" t="s">
        <v>235</v>
      </c>
      <c r="B25" s="6" t="s">
        <v>236</v>
      </c>
      <c r="C25" s="5" t="s">
        <v>34</v>
      </c>
      <c r="D25" s="5" t="s">
        <v>35</v>
      </c>
      <c r="E25" s="5"/>
      <c r="F25" s="6" t="s">
        <v>237</v>
      </c>
      <c r="G25" s="6"/>
      <c r="H25" s="6" t="s">
        <v>238</v>
      </c>
      <c r="I25" s="5" t="s">
        <v>38</v>
      </c>
      <c r="J25" s="5" t="s">
        <v>239</v>
      </c>
      <c r="K25" s="6" t="s">
        <v>40</v>
      </c>
      <c r="L25" s="6"/>
      <c r="M25" s="5" t="s">
        <v>41</v>
      </c>
      <c r="N25" s="8" t="s">
        <v>240</v>
      </c>
      <c r="O25" s="6" t="s">
        <v>241</v>
      </c>
      <c r="P25" s="8"/>
      <c r="Q25" s="6"/>
      <c r="R25" s="8"/>
      <c r="S25" s="8"/>
      <c r="T25" s="8"/>
      <c r="U25" s="8"/>
      <c r="V25" s="8"/>
      <c r="W25" s="8"/>
      <c r="X25" s="8"/>
      <c r="Y25" s="5" t="s">
        <v>44</v>
      </c>
      <c r="Z25" s="10" t="str">
        <f aca="false">REPLACE(AA25,SEARCH("M5-",AA25),LEN(AB25),AC25)</f>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AA25" s="8" t="s">
        <v>242</v>
      </c>
      <c r="AB25" s="8" t="str">
        <f aca="false">IF(D25&lt;&gt;"No hacer",CONCATENATE(A25,"-",LEFT(C25),"-",IF(A24&lt;&gt;A25,1,IF(C24=C25,RIGHT(AB24)+1,1))))</f>
        <v>M5-G-15d-I-1</v>
      </c>
      <c r="AC25" s="8" t="str">
        <f aca="false">CONCATENATE(AB25,"-BR")</f>
        <v>M5-G-15d-I-1-BR</v>
      </c>
      <c r="AD25" s="5" t="s">
        <v>46</v>
      </c>
      <c r="AE25" s="5"/>
      <c r="AF25" s="5" t="s">
        <v>47</v>
      </c>
    </row>
    <row r="26" customFormat="false" ht="75" hidden="false" customHeight="true" outlineLevel="0" collapsed="false">
      <c r="A26" s="5" t="s">
        <v>235</v>
      </c>
      <c r="B26" s="6" t="s">
        <v>236</v>
      </c>
      <c r="C26" s="5" t="s">
        <v>48</v>
      </c>
      <c r="D26" s="5" t="s">
        <v>35</v>
      </c>
      <c r="E26" s="5"/>
      <c r="F26" s="6" t="s">
        <v>243</v>
      </c>
      <c r="G26" s="6"/>
      <c r="H26" s="6" t="s">
        <v>244</v>
      </c>
      <c r="I26" s="5" t="s">
        <v>51</v>
      </c>
      <c r="J26" s="5" t="s">
        <v>52</v>
      </c>
      <c r="K26" s="6" t="s">
        <v>245</v>
      </c>
      <c r="L26" s="7" t="s">
        <v>246</v>
      </c>
      <c r="M26" s="5" t="s">
        <v>63</v>
      </c>
      <c r="N26" s="15" t="s">
        <v>247</v>
      </c>
      <c r="O26" s="15" t="s">
        <v>248</v>
      </c>
      <c r="P26" s="8"/>
      <c r="Q26" s="6"/>
      <c r="R26" s="8"/>
      <c r="S26" s="8" t="s">
        <v>249</v>
      </c>
      <c r="T26" s="8" t="s">
        <v>250</v>
      </c>
      <c r="U26" s="8" t="s">
        <v>251</v>
      </c>
      <c r="V26" s="8" t="s">
        <v>252</v>
      </c>
      <c r="W26" s="8"/>
      <c r="X26" s="8"/>
      <c r="Y26" s="5" t="s">
        <v>44</v>
      </c>
      <c r="Z26" s="10" t="str">
        <f aca="false">REPLACE(AA26,SEARCH("M5-",AA26),LEN(AB26),AC26)</f>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26" s="8" t="s">
        <v>253</v>
      </c>
      <c r="AB26" s="8" t="str">
        <f aca="false">IF(D26&lt;&gt;"No hacer",CONCATENATE(A26,"-",LEFT(C26),"-",IF(A25&lt;&gt;A26,1,IF(C25=C26,RIGHT(AB25)+1,1))))</f>
        <v>M5-G-15d-E-1</v>
      </c>
      <c r="AC26" s="8" t="str">
        <f aca="false">CONCATENATE(AB26,"-BR")</f>
        <v>M5-G-15d-E-1-BR</v>
      </c>
      <c r="AD26" s="5" t="s">
        <v>46</v>
      </c>
      <c r="AE26" s="5"/>
      <c r="AF26" s="5" t="s">
        <v>47</v>
      </c>
    </row>
    <row r="27" customFormat="false" ht="75" hidden="false" customHeight="true" outlineLevel="0" collapsed="false">
      <c r="A27" s="5" t="s">
        <v>235</v>
      </c>
      <c r="B27" s="6" t="s">
        <v>236</v>
      </c>
      <c r="C27" s="5" t="s">
        <v>58</v>
      </c>
      <c r="D27" s="5" t="s">
        <v>35</v>
      </c>
      <c r="E27" s="5"/>
      <c r="F27" s="6" t="s">
        <v>254</v>
      </c>
      <c r="G27" s="6"/>
      <c r="H27" s="6" t="s">
        <v>255</v>
      </c>
      <c r="I27" s="5" t="s">
        <v>51</v>
      </c>
      <c r="J27" s="5" t="s">
        <v>52</v>
      </c>
      <c r="K27" s="6" t="s">
        <v>256</v>
      </c>
      <c r="L27" s="6" t="s">
        <v>257</v>
      </c>
      <c r="M27" s="5" t="s">
        <v>63</v>
      </c>
      <c r="N27" s="8"/>
      <c r="O27" s="8"/>
      <c r="P27" s="8"/>
      <c r="Q27" s="6"/>
      <c r="R27" s="8"/>
      <c r="S27" s="8" t="s">
        <v>258</v>
      </c>
      <c r="T27" s="8" t="s">
        <v>259</v>
      </c>
      <c r="U27" s="8" t="s">
        <v>260</v>
      </c>
      <c r="V27" s="8" t="s">
        <v>261</v>
      </c>
      <c r="W27" s="8"/>
      <c r="X27" s="8"/>
      <c r="Y27" s="5" t="s">
        <v>44</v>
      </c>
      <c r="Z27" s="10" t="str">
        <f aca="false">REPLACE(AA27,SEARCH("M5-",AA27),LEN(AB27),AC27)</f>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AA27" s="8" t="s">
        <v>262</v>
      </c>
      <c r="AB27" s="8" t="str">
        <f aca="false">IF(D27&lt;&gt;"No hacer",CONCATENATE(A27,"-",LEFT(C27),"-",IF(A26&lt;&gt;A27,1,IF(C26=C27,RIGHT(AB26)+1,1))))</f>
        <v>M5-G-15d-A-1</v>
      </c>
      <c r="AC27" s="8" t="str">
        <f aca="false">CONCATENATE(AB27,"-BR")</f>
        <v>M5-G-15d-A-1-BR</v>
      </c>
      <c r="AD27" s="5" t="s">
        <v>46</v>
      </c>
      <c r="AE27" s="5"/>
      <c r="AF27" s="5" t="s">
        <v>47</v>
      </c>
    </row>
    <row r="28" customFormat="false" ht="75" hidden="false" customHeight="true" outlineLevel="0" collapsed="false">
      <c r="A28" s="5" t="s">
        <v>235</v>
      </c>
      <c r="B28" s="6" t="s">
        <v>236</v>
      </c>
      <c r="C28" s="5" t="s">
        <v>58</v>
      </c>
      <c r="D28" s="5" t="s">
        <v>35</v>
      </c>
      <c r="E28" s="5"/>
      <c r="F28" s="6" t="s">
        <v>263</v>
      </c>
      <c r="G28" s="6"/>
      <c r="H28" s="6" t="s">
        <v>264</v>
      </c>
      <c r="I28" s="5" t="s">
        <v>51</v>
      </c>
      <c r="J28" s="5" t="s">
        <v>52</v>
      </c>
      <c r="K28" s="6" t="s">
        <v>265</v>
      </c>
      <c r="L28" s="6" t="s">
        <v>266</v>
      </c>
      <c r="M28" s="5" t="s">
        <v>63</v>
      </c>
      <c r="N28" s="8"/>
      <c r="O28" s="8"/>
      <c r="P28" s="8"/>
      <c r="Q28" s="6"/>
      <c r="R28" s="8"/>
      <c r="S28" s="8" t="s">
        <v>267</v>
      </c>
      <c r="T28" s="8" t="s">
        <v>268</v>
      </c>
      <c r="U28" s="8" t="s">
        <v>269</v>
      </c>
      <c r="V28" s="8" t="s">
        <v>270</v>
      </c>
      <c r="W28" s="8"/>
      <c r="X28" s="8"/>
      <c r="Y28" s="5" t="s">
        <v>44</v>
      </c>
      <c r="Z28" s="10" t="str">
        <f aca="false">REPLACE(AA28,SEARCH("M5-",AA28),LEN(AB28),AC28)</f>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AA28" s="8" t="s">
        <v>271</v>
      </c>
      <c r="AB28" s="8" t="str">
        <f aca="false">IF(D28&lt;&gt;"No hacer",CONCATENATE(A28,"-",LEFT(C28),"-",IF(A27&lt;&gt;A28,1,IF(C27=C28,RIGHT(AB27)+1,1))))</f>
        <v>M5-G-15d-A-2</v>
      </c>
      <c r="AC28" s="8" t="str">
        <f aca="false">CONCATENATE(AB28,"-BR")</f>
        <v>M5-G-15d-A-2-BR</v>
      </c>
      <c r="AD28" s="5" t="s">
        <v>46</v>
      </c>
      <c r="AE28" s="5"/>
      <c r="AF28" s="5" t="s">
        <v>47</v>
      </c>
    </row>
    <row r="29" customFormat="false" ht="75" hidden="false" customHeight="true" outlineLevel="0" collapsed="false">
      <c r="A29" s="5" t="s">
        <v>235</v>
      </c>
      <c r="B29" s="6" t="s">
        <v>236</v>
      </c>
      <c r="C29" s="5" t="s">
        <v>58</v>
      </c>
      <c r="D29" s="5" t="s">
        <v>35</v>
      </c>
      <c r="E29" s="16"/>
      <c r="F29" s="6" t="s">
        <v>272</v>
      </c>
      <c r="G29" s="6"/>
      <c r="H29" s="6" t="s">
        <v>273</v>
      </c>
      <c r="I29" s="5" t="s">
        <v>51</v>
      </c>
      <c r="J29" s="5" t="s">
        <v>52</v>
      </c>
      <c r="K29" s="6" t="s">
        <v>274</v>
      </c>
      <c r="L29" s="6" t="s">
        <v>275</v>
      </c>
      <c r="M29" s="5" t="s">
        <v>63</v>
      </c>
      <c r="N29" s="8"/>
      <c r="O29" s="8"/>
      <c r="P29" s="8"/>
      <c r="Q29" s="6"/>
      <c r="R29" s="8"/>
      <c r="S29" s="8" t="s">
        <v>276</v>
      </c>
      <c r="T29" s="8" t="s">
        <v>277</v>
      </c>
      <c r="U29" s="8" t="s">
        <v>278</v>
      </c>
      <c r="V29" s="8" t="s">
        <v>279</v>
      </c>
      <c r="W29" s="8"/>
      <c r="X29" s="8"/>
      <c r="Y29" s="5" t="s">
        <v>44</v>
      </c>
      <c r="Z29" s="10" t="str">
        <f aca="false">REPLACE(AA29,SEARCH("M5-",AA29),LEN(AB29),AC29)</f>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AA29" s="8" t="s">
        <v>280</v>
      </c>
      <c r="AB29" s="8" t="str">
        <f aca="false">IF(D29&lt;&gt;"No hacer",CONCATENATE(A29,"-",LEFT(C29),"-",IF(A28&lt;&gt;A29,1,IF(C28=C29,RIGHT(AB28)+1,1))))</f>
        <v>M5-G-15d-A-3</v>
      </c>
      <c r="AC29" s="8" t="str">
        <f aca="false">CONCATENATE(AB29,"-BR")</f>
        <v>M5-G-15d-A-3-BR</v>
      </c>
      <c r="AD29" s="5" t="s">
        <v>46</v>
      </c>
      <c r="AE29" s="5"/>
      <c r="AF29" s="5" t="s">
        <v>47</v>
      </c>
    </row>
    <row r="30" customFormat="false" ht="75" hidden="false" customHeight="true" outlineLevel="0" collapsed="false">
      <c r="A30" s="5" t="s">
        <v>235</v>
      </c>
      <c r="B30" s="6" t="s">
        <v>236</v>
      </c>
      <c r="C30" s="5" t="s">
        <v>58</v>
      </c>
      <c r="D30" s="5" t="s">
        <v>35</v>
      </c>
      <c r="E30" s="5"/>
      <c r="F30" s="8" t="s">
        <v>281</v>
      </c>
      <c r="G30" s="8"/>
      <c r="H30" s="8"/>
      <c r="I30" s="5" t="s">
        <v>38</v>
      </c>
      <c r="J30" s="5" t="s">
        <v>52</v>
      </c>
      <c r="K30" s="6" t="s">
        <v>282</v>
      </c>
      <c r="L30" s="6" t="s">
        <v>246</v>
      </c>
      <c r="M30" s="5" t="s">
        <v>63</v>
      </c>
      <c r="N30" s="8"/>
      <c r="O30" s="8"/>
      <c r="P30" s="8"/>
      <c r="Q30" s="5"/>
      <c r="R30" s="8"/>
      <c r="S30" s="8" t="s">
        <v>283</v>
      </c>
      <c r="T30" s="8" t="s">
        <v>284</v>
      </c>
      <c r="U30" s="8" t="s">
        <v>251</v>
      </c>
      <c r="V30" s="8" t="s">
        <v>285</v>
      </c>
      <c r="W30" s="8"/>
      <c r="X30" s="8"/>
      <c r="Y30" s="5" t="s">
        <v>44</v>
      </c>
      <c r="Z30" s="10" t="str">
        <f aca="false">REPLACE(AA30,SEARCH("M5-",AA30),LEN(AB30),AC30)</f>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0" s="8" t="s">
        <v>286</v>
      </c>
      <c r="AB30" s="8" t="str">
        <f aca="false">IF(D30&lt;&gt;"No hacer",CONCATENATE(A30,"-",LEFT(C30),"-",IF(A29&lt;&gt;A30,1,IF(C29=C30,RIGHT(AB29)+1,1))))</f>
        <v>M5-G-15d-A-4</v>
      </c>
      <c r="AC30" s="8" t="str">
        <f aca="false">CONCATENATE(AB30,"-BR")</f>
        <v>M5-G-15d-A-4-BR</v>
      </c>
      <c r="AD30" s="5" t="s">
        <v>46</v>
      </c>
      <c r="AE30" s="5"/>
      <c r="AF30" s="5" t="s">
        <v>47</v>
      </c>
    </row>
    <row r="31" customFormat="false" ht="75" hidden="false" customHeight="true" outlineLevel="0" collapsed="false">
      <c r="A31" s="5" t="s">
        <v>235</v>
      </c>
      <c r="B31" s="6" t="s">
        <v>236</v>
      </c>
      <c r="C31" s="5" t="s">
        <v>58</v>
      </c>
      <c r="D31" s="5" t="s">
        <v>35</v>
      </c>
      <c r="E31" s="5"/>
      <c r="F31" s="6" t="s">
        <v>287</v>
      </c>
      <c r="G31" s="6"/>
      <c r="H31" s="6" t="s">
        <v>288</v>
      </c>
      <c r="I31" s="5" t="s">
        <v>38</v>
      </c>
      <c r="J31" s="5" t="s">
        <v>52</v>
      </c>
      <c r="K31" s="6" t="s">
        <v>289</v>
      </c>
      <c r="L31" s="6" t="s">
        <v>246</v>
      </c>
      <c r="M31" s="5" t="s">
        <v>63</v>
      </c>
      <c r="N31" s="8"/>
      <c r="O31" s="8"/>
      <c r="P31" s="8"/>
      <c r="Q31" s="6"/>
      <c r="R31" s="8"/>
      <c r="S31" s="8" t="s">
        <v>290</v>
      </c>
      <c r="T31" s="8" t="s">
        <v>291</v>
      </c>
      <c r="U31" s="8" t="s">
        <v>251</v>
      </c>
      <c r="V31" s="8" t="s">
        <v>285</v>
      </c>
      <c r="W31" s="8"/>
      <c r="X31" s="8"/>
      <c r="Y31" s="5" t="s">
        <v>44</v>
      </c>
      <c r="Z31" s="10" t="str">
        <f aca="false">REPLACE(AA31,SEARCH("M5-",AA31),LEN(AB31),AC31)</f>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1" s="8" t="s">
        <v>292</v>
      </c>
      <c r="AB31" s="8" t="str">
        <f aca="false">IF(D31&lt;&gt;"No hacer",CONCATENATE(A31,"-",LEFT(C31),"-",IF(A30&lt;&gt;A31,1,IF(C30=C31,RIGHT(AB30)+1,1))))</f>
        <v>M5-G-15d-A-5</v>
      </c>
      <c r="AC31" s="8" t="str">
        <f aca="false">CONCATENATE(AB31,"-BR")</f>
        <v>M5-G-15d-A-5-BR</v>
      </c>
      <c r="AD31" s="5" t="s">
        <v>46</v>
      </c>
      <c r="AE31" s="5"/>
      <c r="AF31" s="5" t="s">
        <v>47</v>
      </c>
    </row>
    <row r="32" customFormat="false" ht="75" hidden="false" customHeight="true" outlineLevel="0" collapsed="false">
      <c r="A32" s="5" t="s">
        <v>293</v>
      </c>
      <c r="B32" s="6" t="s">
        <v>294</v>
      </c>
      <c r="C32" s="5" t="s">
        <v>34</v>
      </c>
      <c r="D32" s="5" t="s">
        <v>35</v>
      </c>
      <c r="E32" s="5"/>
      <c r="F32" s="6" t="s">
        <v>295</v>
      </c>
      <c r="G32" s="6"/>
      <c r="H32" s="6" t="s">
        <v>296</v>
      </c>
      <c r="I32" s="5" t="s">
        <v>38</v>
      </c>
      <c r="J32" s="5" t="s">
        <v>297</v>
      </c>
      <c r="K32" s="8" t="s">
        <v>40</v>
      </c>
      <c r="L32" s="8" t="s">
        <v>40</v>
      </c>
      <c r="M32" s="5" t="s">
        <v>41</v>
      </c>
      <c r="N32" s="8" t="s">
        <v>298</v>
      </c>
      <c r="O32" s="8" t="s">
        <v>299</v>
      </c>
      <c r="P32" s="8"/>
      <c r="Q32" s="6"/>
      <c r="R32" s="8"/>
      <c r="S32" s="8"/>
      <c r="T32" s="8"/>
      <c r="U32" s="8"/>
      <c r="V32" s="8"/>
      <c r="W32" s="8"/>
      <c r="X32" s="8"/>
      <c r="Y32" s="5" t="s">
        <v>44</v>
      </c>
      <c r="Z32" s="10" t="str">
        <f aca="false">REPLACE(AA32,SEARCH("M5-",AA32),LEN(AB32),AC32)</f>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AA32" s="8" t="s">
        <v>300</v>
      </c>
      <c r="AB32" s="8" t="str">
        <f aca="false">IF(D32&lt;&gt;"No hacer",CONCATENATE(A32,"-",LEFT(C32),"-",IF(A31&lt;&gt;A32,1,IF(C31=C32,RIGHT(AB31)+1,1))))</f>
        <v>M5-G-15e-I-1</v>
      </c>
      <c r="AC32" s="8" t="str">
        <f aca="false">CONCATENATE(AB32,"-BR")</f>
        <v>M5-G-15e-I-1-BR</v>
      </c>
      <c r="AD32" s="5" t="s">
        <v>46</v>
      </c>
      <c r="AE32" s="5"/>
      <c r="AF32" s="5" t="s">
        <v>47</v>
      </c>
    </row>
    <row r="33" customFormat="false" ht="75" hidden="false" customHeight="true" outlineLevel="0" collapsed="false">
      <c r="A33" s="5" t="s">
        <v>293</v>
      </c>
      <c r="B33" s="6" t="s">
        <v>294</v>
      </c>
      <c r="C33" s="5" t="s">
        <v>48</v>
      </c>
      <c r="D33" s="5" t="s">
        <v>35</v>
      </c>
      <c r="E33" s="5"/>
      <c r="F33" s="6" t="s">
        <v>301</v>
      </c>
      <c r="G33" s="6"/>
      <c r="H33" s="6" t="s">
        <v>244</v>
      </c>
      <c r="I33" s="5" t="s">
        <v>51</v>
      </c>
      <c r="J33" s="5" t="s">
        <v>52</v>
      </c>
      <c r="K33" s="8" t="s">
        <v>302</v>
      </c>
      <c r="L33" s="8" t="s">
        <v>303</v>
      </c>
      <c r="M33" s="5" t="s">
        <v>63</v>
      </c>
      <c r="N33" s="15"/>
      <c r="O33" s="15"/>
      <c r="P33" s="8"/>
      <c r="Q33" s="5"/>
      <c r="R33" s="8"/>
      <c r="S33" s="8" t="s">
        <v>304</v>
      </c>
      <c r="T33" s="8" t="s">
        <v>305</v>
      </c>
      <c r="U33" s="8" t="s">
        <v>306</v>
      </c>
      <c r="V33" s="8" t="s">
        <v>307</v>
      </c>
      <c r="W33" s="8"/>
      <c r="X33" s="8"/>
      <c r="Y33" s="5" t="s">
        <v>44</v>
      </c>
      <c r="Z33" s="10" t="str">
        <f aca="false">REPLACE(AA33,SEARCH("M5-",AA33),LEN(AB33),AC33)</f>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AA33" s="8" t="s">
        <v>308</v>
      </c>
      <c r="AB33" s="8" t="str">
        <f aca="false">IF(D33&lt;&gt;"No hacer",CONCATENATE(A33,"-",LEFT(C33),"-",IF(A32&lt;&gt;A33,1,IF(C32=C33,RIGHT(AB32)+1,1))))</f>
        <v>M5-G-15e-E-1</v>
      </c>
      <c r="AC33" s="8" t="str">
        <f aca="false">CONCATENATE(AB33,"-BR")</f>
        <v>M5-G-15e-E-1-BR</v>
      </c>
      <c r="AD33" s="5" t="s">
        <v>46</v>
      </c>
      <c r="AE33" s="5"/>
      <c r="AF33" s="5" t="s">
        <v>47</v>
      </c>
    </row>
    <row r="34" customFormat="false" ht="75" hidden="false" customHeight="true" outlineLevel="0" collapsed="false">
      <c r="A34" s="5" t="s">
        <v>293</v>
      </c>
      <c r="B34" s="6" t="s">
        <v>294</v>
      </c>
      <c r="C34" s="5" t="s">
        <v>58</v>
      </c>
      <c r="D34" s="5" t="s">
        <v>35</v>
      </c>
      <c r="E34" s="5"/>
      <c r="F34" s="6" t="s">
        <v>309</v>
      </c>
      <c r="G34" s="6"/>
      <c r="H34" s="6" t="s">
        <v>310</v>
      </c>
      <c r="I34" s="5" t="s">
        <v>38</v>
      </c>
      <c r="J34" s="5" t="s">
        <v>52</v>
      </c>
      <c r="K34" s="8" t="s">
        <v>311</v>
      </c>
      <c r="L34" s="8" t="s">
        <v>303</v>
      </c>
      <c r="M34" s="5" t="s">
        <v>63</v>
      </c>
      <c r="N34" s="8"/>
      <c r="O34" s="8"/>
      <c r="P34" s="8"/>
      <c r="Q34" s="6"/>
      <c r="R34" s="8"/>
      <c r="S34" s="8" t="s">
        <v>312</v>
      </c>
      <c r="T34" s="8" t="s">
        <v>313</v>
      </c>
      <c r="U34" s="8" t="s">
        <v>306</v>
      </c>
      <c r="V34" s="8" t="s">
        <v>314</v>
      </c>
      <c r="W34" s="8"/>
      <c r="X34" s="8"/>
      <c r="Y34" s="5" t="s">
        <v>44</v>
      </c>
      <c r="Z34" s="10" t="str">
        <f aca="false">REPLACE(AA34,SEARCH("M5-",AA34),LEN(AB34),AC34)</f>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AA34" s="8" t="s">
        <v>315</v>
      </c>
      <c r="AB34" s="8" t="str">
        <f aca="false">IF(D34&lt;&gt;"No hacer",CONCATENATE(A34,"-",LEFT(C34),"-",IF(A33&lt;&gt;A34,1,IF(C33=C34,RIGHT(AB33)+1,1))))</f>
        <v>M5-G-15e-A-1</v>
      </c>
      <c r="AC34" s="8" t="str">
        <f aca="false">CONCATENATE(AB34,"-BR")</f>
        <v>M5-G-15e-A-1-BR</v>
      </c>
      <c r="AD34" s="5" t="s">
        <v>46</v>
      </c>
      <c r="AE34" s="5"/>
      <c r="AF34" s="5" t="s">
        <v>47</v>
      </c>
    </row>
    <row r="35" customFormat="false" ht="75" hidden="false" customHeight="true" outlineLevel="0" collapsed="false">
      <c r="A35" s="5" t="s">
        <v>293</v>
      </c>
      <c r="B35" s="6" t="s">
        <v>294</v>
      </c>
      <c r="C35" s="5" t="s">
        <v>58</v>
      </c>
      <c r="D35" s="5" t="s">
        <v>35</v>
      </c>
      <c r="E35" s="5"/>
      <c r="F35" s="6" t="s">
        <v>316</v>
      </c>
      <c r="G35" s="6"/>
      <c r="H35" s="6" t="s">
        <v>317</v>
      </c>
      <c r="I35" s="5" t="s">
        <v>38</v>
      </c>
      <c r="J35" s="5" t="s">
        <v>52</v>
      </c>
      <c r="K35" s="6" t="s">
        <v>318</v>
      </c>
      <c r="L35" s="7" t="s">
        <v>303</v>
      </c>
      <c r="M35" s="5" t="s">
        <v>63</v>
      </c>
      <c r="N35" s="8"/>
      <c r="O35" s="8"/>
      <c r="P35" s="8"/>
      <c r="Q35" s="6"/>
      <c r="R35" s="8"/>
      <c r="S35" s="8" t="s">
        <v>319</v>
      </c>
      <c r="T35" s="8" t="s">
        <v>320</v>
      </c>
      <c r="U35" s="8" t="s">
        <v>306</v>
      </c>
      <c r="V35" s="8" t="s">
        <v>321</v>
      </c>
      <c r="W35" s="8"/>
      <c r="X35" s="8"/>
      <c r="Y35" s="5" t="s">
        <v>44</v>
      </c>
      <c r="Z35" s="10" t="str">
        <f aca="false">REPLACE(AA35,SEARCH("M5-",AA35),LEN(AB35),AC35)</f>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AA35" s="8" t="s">
        <v>322</v>
      </c>
      <c r="AB35" s="8" t="str">
        <f aca="false">IF(D35&lt;&gt;"No hacer",CONCATENATE(A35,"-",LEFT(C35),"-",IF(A34&lt;&gt;A35,1,IF(C34=C35,RIGHT(AB34)+1,1))))</f>
        <v>M5-G-15e-A-2</v>
      </c>
      <c r="AC35" s="8" t="str">
        <f aca="false">CONCATENATE(AB35,"-BR")</f>
        <v>M5-G-15e-A-2-BR</v>
      </c>
      <c r="AD35" s="5" t="s">
        <v>46</v>
      </c>
      <c r="AE35" s="5"/>
      <c r="AF35" s="5" t="s">
        <v>47</v>
      </c>
    </row>
    <row r="36" customFormat="false" ht="75" hidden="false" customHeight="true" outlineLevel="0" collapsed="false">
      <c r="A36" s="5" t="s">
        <v>293</v>
      </c>
      <c r="B36" s="6" t="s">
        <v>294</v>
      </c>
      <c r="C36" s="5" t="s">
        <v>58</v>
      </c>
      <c r="D36" s="5" t="s">
        <v>35</v>
      </c>
      <c r="E36" s="5"/>
      <c r="F36" s="6" t="s">
        <v>323</v>
      </c>
      <c r="G36" s="6"/>
      <c r="H36" s="6" t="s">
        <v>324</v>
      </c>
      <c r="I36" s="5" t="s">
        <v>38</v>
      </c>
      <c r="J36" s="5" t="s">
        <v>52</v>
      </c>
      <c r="K36" s="6" t="s">
        <v>325</v>
      </c>
      <c r="L36" s="7" t="s">
        <v>303</v>
      </c>
      <c r="M36" s="5" t="s">
        <v>63</v>
      </c>
      <c r="N36" s="8"/>
      <c r="O36" s="8"/>
      <c r="P36" s="8"/>
      <c r="Q36" s="6"/>
      <c r="R36" s="8"/>
      <c r="S36" s="8" t="s">
        <v>326</v>
      </c>
      <c r="T36" s="8" t="s">
        <v>327</v>
      </c>
      <c r="U36" s="8" t="s">
        <v>306</v>
      </c>
      <c r="V36" s="8" t="s">
        <v>328</v>
      </c>
      <c r="W36" s="8"/>
      <c r="X36" s="8"/>
      <c r="Y36" s="5" t="s">
        <v>44</v>
      </c>
      <c r="Z36" s="10" t="str">
        <f aca="false">REPLACE(AA36,SEARCH("M5-",AA36),LEN(AB36),AC36)</f>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AA36" s="8" t="s">
        <v>329</v>
      </c>
      <c r="AB36" s="8" t="str">
        <f aca="false">IF(D36&lt;&gt;"No hacer",CONCATENATE(A36,"-",LEFT(C36),"-",IF(A35&lt;&gt;A36,1,IF(C35=C36,RIGHT(AB35)+1,1))))</f>
        <v>M5-G-15e-A-3</v>
      </c>
      <c r="AC36" s="8" t="str">
        <f aca="false">CONCATENATE(AB36,"-BR")</f>
        <v>M5-G-15e-A-3-BR</v>
      </c>
      <c r="AD36" s="5" t="s">
        <v>46</v>
      </c>
      <c r="AE36" s="5"/>
      <c r="AF36" s="5" t="s">
        <v>47</v>
      </c>
    </row>
    <row r="37" customFormat="false" ht="75" hidden="false" customHeight="true" outlineLevel="0" collapsed="false">
      <c r="A37" s="5" t="s">
        <v>293</v>
      </c>
      <c r="B37" s="6" t="s">
        <v>294</v>
      </c>
      <c r="C37" s="5" t="s">
        <v>58</v>
      </c>
      <c r="D37" s="5" t="s">
        <v>35</v>
      </c>
      <c r="E37" s="5"/>
      <c r="F37" s="6" t="s">
        <v>330</v>
      </c>
      <c r="G37" s="6"/>
      <c r="H37" s="6" t="s">
        <v>331</v>
      </c>
      <c r="I37" s="5" t="s">
        <v>38</v>
      </c>
      <c r="J37" s="5" t="s">
        <v>52</v>
      </c>
      <c r="K37" s="6" t="s">
        <v>332</v>
      </c>
      <c r="L37" s="7" t="s">
        <v>303</v>
      </c>
      <c r="M37" s="5" t="s">
        <v>63</v>
      </c>
      <c r="N37" s="8"/>
      <c r="O37" s="8"/>
      <c r="P37" s="8"/>
      <c r="Q37" s="6"/>
      <c r="R37" s="8"/>
      <c r="S37" s="8" t="s">
        <v>333</v>
      </c>
      <c r="T37" s="8" t="s">
        <v>334</v>
      </c>
      <c r="U37" s="8" t="s">
        <v>306</v>
      </c>
      <c r="V37" s="8" t="s">
        <v>335</v>
      </c>
      <c r="W37" s="8"/>
      <c r="X37" s="8"/>
      <c r="Y37" s="5" t="s">
        <v>44</v>
      </c>
      <c r="Z37" s="10" t="str">
        <f aca="false">REPLACE(AA37,SEARCH("M5-",AA37),LEN(AB37),AC37)</f>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AA37" s="8" t="s">
        <v>336</v>
      </c>
      <c r="AB37" s="8" t="str">
        <f aca="false">IF(D37&lt;&gt;"No hacer",CONCATENATE(A37,"-",LEFT(C37),"-",IF(A36&lt;&gt;A37,1,IF(C36=C37,RIGHT(AB36)+1,1))))</f>
        <v>M5-G-15e-A-4</v>
      </c>
      <c r="AC37" s="8" t="str">
        <f aca="false">CONCATENATE(AB37,"-BR")</f>
        <v>M5-G-15e-A-4-BR</v>
      </c>
      <c r="AD37" s="5" t="s">
        <v>46</v>
      </c>
      <c r="AE37" s="5"/>
      <c r="AF37" s="5" t="s">
        <v>47</v>
      </c>
    </row>
    <row r="38" customFormat="false" ht="75" hidden="false" customHeight="true" outlineLevel="0" collapsed="false">
      <c r="A38" s="5" t="s">
        <v>293</v>
      </c>
      <c r="B38" s="6" t="s">
        <v>294</v>
      </c>
      <c r="C38" s="5" t="s">
        <v>58</v>
      </c>
      <c r="D38" s="5" t="s">
        <v>35</v>
      </c>
      <c r="E38" s="5"/>
      <c r="F38" s="6" t="s">
        <v>337</v>
      </c>
      <c r="G38" s="6"/>
      <c r="H38" s="6" t="s">
        <v>338</v>
      </c>
      <c r="I38" s="5" t="s">
        <v>38</v>
      </c>
      <c r="J38" s="5" t="s">
        <v>52</v>
      </c>
      <c r="K38" s="6" t="s">
        <v>332</v>
      </c>
      <c r="L38" s="8" t="s">
        <v>303</v>
      </c>
      <c r="M38" s="5" t="s">
        <v>63</v>
      </c>
      <c r="N38" s="8"/>
      <c r="O38" s="8"/>
      <c r="P38" s="8"/>
      <c r="Q38" s="6"/>
      <c r="R38" s="8"/>
      <c r="S38" s="8" t="s">
        <v>339</v>
      </c>
      <c r="T38" s="8" t="s">
        <v>340</v>
      </c>
      <c r="U38" s="8" t="s">
        <v>306</v>
      </c>
      <c r="V38" s="8" t="s">
        <v>341</v>
      </c>
      <c r="W38" s="8"/>
      <c r="X38" s="8"/>
      <c r="Y38" s="5" t="s">
        <v>44</v>
      </c>
      <c r="Z38" s="10" t="str">
        <f aca="false">REPLACE(AA38,SEARCH("M5-",AA38),LEN(AB38),AC38)</f>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AA38" s="8" t="s">
        <v>342</v>
      </c>
      <c r="AB38" s="8" t="str">
        <f aca="false">IF(D38&lt;&gt;"No hacer",CONCATENATE(A38,"-",LEFT(C38),"-",IF(A37&lt;&gt;A38,1,IF(C37=C38,RIGHT(AB37)+1,1))))</f>
        <v>M5-G-15e-A-5</v>
      </c>
      <c r="AC38" s="8" t="str">
        <f aca="false">CONCATENATE(AB38,"-BR")</f>
        <v>M5-G-15e-A-5-BR</v>
      </c>
      <c r="AD38" s="5" t="s">
        <v>46</v>
      </c>
      <c r="AE38" s="5"/>
      <c r="AF38" s="5" t="s">
        <v>47</v>
      </c>
    </row>
    <row r="39" customFormat="false" ht="75" hidden="false" customHeight="true" outlineLevel="0" collapsed="false">
      <c r="A39" s="5" t="s">
        <v>343</v>
      </c>
      <c r="B39" s="6" t="s">
        <v>344</v>
      </c>
      <c r="C39" s="5" t="s">
        <v>34</v>
      </c>
      <c r="D39" s="5" t="s">
        <v>35</v>
      </c>
      <c r="E39" s="5"/>
      <c r="F39" s="6" t="s">
        <v>345</v>
      </c>
      <c r="G39" s="6"/>
      <c r="H39" s="6"/>
      <c r="I39" s="5" t="s">
        <v>51</v>
      </c>
      <c r="J39" s="5" t="s">
        <v>346</v>
      </c>
      <c r="K39" s="6" t="s">
        <v>347</v>
      </c>
      <c r="L39" s="6" t="s">
        <v>40</v>
      </c>
      <c r="M39" s="5" t="s">
        <v>41</v>
      </c>
      <c r="N39" s="8" t="s">
        <v>348</v>
      </c>
      <c r="O39" s="6" t="s">
        <v>349</v>
      </c>
      <c r="P39" s="8"/>
      <c r="Q39" s="5"/>
      <c r="R39" s="8"/>
      <c r="S39" s="8"/>
      <c r="T39" s="8"/>
      <c r="U39" s="8"/>
      <c r="V39" s="8"/>
      <c r="W39" s="8"/>
      <c r="X39" s="8"/>
      <c r="Y39" s="5" t="s">
        <v>44</v>
      </c>
      <c r="Z39" s="10" t="str">
        <f aca="false">REPLACE(AA39,SEARCH("M5-",AA39),LEN(AB39),AC39)</f>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AA39" s="10" t="s">
        <v>350</v>
      </c>
      <c r="AB39" s="8" t="str">
        <f aca="false">IF(D39&lt;&gt;"No hacer",CONCATENATE(A39,"-",LEFT(C39),"-",IF(A38&lt;&gt;A39,1,IF(C38=C39,RIGHT(AB38)+1,1))))</f>
        <v>M5-G-1a-I-1</v>
      </c>
      <c r="AC39" s="8" t="str">
        <f aca="false">CONCATENATE(AB39,"-BR")</f>
        <v>M5-G-1a-I-1-BR</v>
      </c>
      <c r="AD39" s="5" t="s">
        <v>46</v>
      </c>
      <c r="AE39" s="5" t="s">
        <v>351</v>
      </c>
      <c r="AF39" s="5" t="s">
        <v>47</v>
      </c>
    </row>
    <row r="40" customFormat="false" ht="75" hidden="false" customHeight="true" outlineLevel="0" collapsed="false">
      <c r="A40" s="5" t="s">
        <v>343</v>
      </c>
      <c r="B40" s="6" t="s">
        <v>344</v>
      </c>
      <c r="C40" s="5" t="s">
        <v>48</v>
      </c>
      <c r="D40" s="5" t="s">
        <v>35</v>
      </c>
      <c r="E40" s="5"/>
      <c r="F40" s="6" t="s">
        <v>352</v>
      </c>
      <c r="G40" s="6"/>
      <c r="H40" s="6" t="s">
        <v>353</v>
      </c>
      <c r="I40" s="5" t="s">
        <v>51</v>
      </c>
      <c r="J40" s="5" t="s">
        <v>297</v>
      </c>
      <c r="K40" s="6" t="s">
        <v>354</v>
      </c>
      <c r="L40" s="6"/>
      <c r="M40" s="5" t="s">
        <v>41</v>
      </c>
      <c r="N40" s="8" t="s">
        <v>348</v>
      </c>
      <c r="O40" s="6" t="s">
        <v>355</v>
      </c>
      <c r="P40" s="8"/>
      <c r="Q40" s="5"/>
      <c r="R40" s="8"/>
      <c r="S40" s="8"/>
      <c r="T40" s="8"/>
      <c r="U40" s="8"/>
      <c r="V40" s="8"/>
      <c r="W40" s="8"/>
      <c r="X40" s="8"/>
      <c r="Y40" s="5" t="s">
        <v>44</v>
      </c>
      <c r="Z40" s="10" t="str">
        <f aca="false">REPLACE(AA40,SEARCH("M5-",AA40),LEN(AB40),AC40)</f>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AA40" s="10" t="s">
        <v>356</v>
      </c>
      <c r="AB40" s="8" t="str">
        <f aca="false">IF(D40&lt;&gt;"No hacer",CONCATENATE(A40,"-",LEFT(C40),"-",IF(A39&lt;&gt;A40,1,IF(C39=C40,RIGHT(AB39)+1,1))))</f>
        <v>M5-G-1a-E-1</v>
      </c>
      <c r="AC40" s="8" t="str">
        <f aca="false">CONCATENATE(AB40,"-BR")</f>
        <v>M5-G-1a-E-1-BR</v>
      </c>
      <c r="AD40" s="5" t="s">
        <v>46</v>
      </c>
      <c r="AE40" s="5" t="s">
        <v>351</v>
      </c>
      <c r="AF40" s="5" t="s">
        <v>47</v>
      </c>
    </row>
    <row r="41" customFormat="false" ht="75" hidden="false" customHeight="true" outlineLevel="0" collapsed="false">
      <c r="A41" s="5" t="s">
        <v>343</v>
      </c>
      <c r="B41" s="6" t="s">
        <v>344</v>
      </c>
      <c r="C41" s="5" t="s">
        <v>58</v>
      </c>
      <c r="D41" s="5" t="s">
        <v>35</v>
      </c>
      <c r="E41" s="5"/>
      <c r="F41" s="6" t="s">
        <v>357</v>
      </c>
      <c r="G41" s="6"/>
      <c r="H41" s="6"/>
      <c r="I41" s="5" t="s">
        <v>51</v>
      </c>
      <c r="J41" s="5" t="s">
        <v>52</v>
      </c>
      <c r="K41" s="6" t="s">
        <v>358</v>
      </c>
      <c r="L41" s="6" t="s">
        <v>359</v>
      </c>
      <c r="M41" s="5" t="s">
        <v>41</v>
      </c>
      <c r="N41" s="8" t="s">
        <v>348</v>
      </c>
      <c r="O41" s="6" t="s">
        <v>360</v>
      </c>
      <c r="P41" s="8"/>
      <c r="Q41" s="5"/>
      <c r="R41" s="8"/>
      <c r="S41" s="8"/>
      <c r="T41" s="8"/>
      <c r="U41" s="8"/>
      <c r="V41" s="8"/>
      <c r="W41" s="8"/>
      <c r="X41" s="8"/>
      <c r="Y41" s="5" t="s">
        <v>44</v>
      </c>
      <c r="Z41" s="10" t="str">
        <f aca="false">REPLACE(AA41,SEARCH("M5-",AA41),LEN(AB41),AC41)</f>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AA41" s="10" t="s">
        <v>361</v>
      </c>
      <c r="AB41" s="8" t="str">
        <f aca="false">IF(D41&lt;&gt;"No hacer",CONCATENATE(A41,"-",LEFT(C41),"-",IF(A40&lt;&gt;A41,1,IF(C40=C41,RIGHT(AB40)+1,1))))</f>
        <v>M5-G-1a-A-1</v>
      </c>
      <c r="AC41" s="8" t="str">
        <f aca="false">CONCATENATE(AB41,"-BR")</f>
        <v>M5-G-1a-A-1-BR</v>
      </c>
      <c r="AD41" s="5" t="s">
        <v>46</v>
      </c>
      <c r="AE41" s="5" t="s">
        <v>351</v>
      </c>
      <c r="AF41" s="5" t="s">
        <v>47</v>
      </c>
    </row>
    <row r="42" customFormat="false" ht="75" hidden="false" customHeight="true" outlineLevel="0" collapsed="false">
      <c r="A42" s="5" t="s">
        <v>343</v>
      </c>
      <c r="B42" s="6" t="s">
        <v>344</v>
      </c>
      <c r="C42" s="5" t="s">
        <v>58</v>
      </c>
      <c r="D42" s="5" t="s">
        <v>35</v>
      </c>
      <c r="E42" s="5"/>
      <c r="F42" s="6" t="s">
        <v>362</v>
      </c>
      <c r="G42" s="6"/>
      <c r="H42" s="6"/>
      <c r="I42" s="5" t="s">
        <v>51</v>
      </c>
      <c r="J42" s="5" t="s">
        <v>52</v>
      </c>
      <c r="K42" s="6" t="s">
        <v>358</v>
      </c>
      <c r="L42" s="6" t="s">
        <v>363</v>
      </c>
      <c r="M42" s="5" t="s">
        <v>41</v>
      </c>
      <c r="N42" s="8" t="s">
        <v>348</v>
      </c>
      <c r="O42" s="6" t="s">
        <v>364</v>
      </c>
      <c r="P42" s="8"/>
      <c r="Q42" s="5"/>
      <c r="R42" s="8"/>
      <c r="S42" s="8"/>
      <c r="T42" s="8"/>
      <c r="U42" s="8"/>
      <c r="V42" s="8"/>
      <c r="W42" s="8"/>
      <c r="X42" s="8"/>
      <c r="Y42" s="5" t="s">
        <v>44</v>
      </c>
      <c r="Z42" s="10" t="str">
        <f aca="false">REPLACE(AA42,SEARCH("M5-",AA42),LEN(AB42),AC42)</f>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AA42" s="10" t="s">
        <v>365</v>
      </c>
      <c r="AB42" s="8" t="str">
        <f aca="false">IF(D42&lt;&gt;"No hacer",CONCATENATE(A42,"-",LEFT(C42),"-",IF(A41&lt;&gt;A42,1,IF(C41=C42,RIGHT(AB41)+1,1))))</f>
        <v>M5-G-1a-A-2</v>
      </c>
      <c r="AC42" s="8" t="str">
        <f aca="false">CONCATENATE(AB42,"-BR")</f>
        <v>M5-G-1a-A-2-BR</v>
      </c>
      <c r="AD42" s="5" t="s">
        <v>46</v>
      </c>
      <c r="AE42" s="5" t="s">
        <v>351</v>
      </c>
      <c r="AF42" s="5" t="s">
        <v>47</v>
      </c>
    </row>
    <row r="43" customFormat="false" ht="75" hidden="false" customHeight="true" outlineLevel="0" collapsed="false">
      <c r="A43" s="5" t="s">
        <v>343</v>
      </c>
      <c r="B43" s="6" t="s">
        <v>344</v>
      </c>
      <c r="C43" s="5" t="s">
        <v>58</v>
      </c>
      <c r="D43" s="5" t="s">
        <v>35</v>
      </c>
      <c r="E43" s="5"/>
      <c r="F43" s="6" t="s">
        <v>366</v>
      </c>
      <c r="G43" s="6"/>
      <c r="H43" s="6"/>
      <c r="I43" s="5" t="s">
        <v>51</v>
      </c>
      <c r="J43" s="5" t="s">
        <v>52</v>
      </c>
      <c r="K43" s="6" t="s">
        <v>358</v>
      </c>
      <c r="L43" s="6" t="s">
        <v>367</v>
      </c>
      <c r="M43" s="5" t="s">
        <v>41</v>
      </c>
      <c r="N43" s="8" t="s">
        <v>348</v>
      </c>
      <c r="O43" s="6" t="s">
        <v>368</v>
      </c>
      <c r="P43" s="8"/>
      <c r="Q43" s="5"/>
      <c r="R43" s="8"/>
      <c r="S43" s="8"/>
      <c r="T43" s="8"/>
      <c r="U43" s="8"/>
      <c r="V43" s="8"/>
      <c r="W43" s="8"/>
      <c r="X43" s="8"/>
      <c r="Y43" s="5" t="s">
        <v>44</v>
      </c>
      <c r="Z43" s="10" t="str">
        <f aca="false">REPLACE(AA43,SEARCH("M5-",AA43),LEN(AB43),AC43)</f>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AA43" s="10" t="s">
        <v>369</v>
      </c>
      <c r="AB43" s="8" t="str">
        <f aca="false">IF(D43&lt;&gt;"No hacer",CONCATENATE(A43,"-",LEFT(C43),"-",IF(A42&lt;&gt;A43,1,IF(C42=C43,RIGHT(AB42)+1,1))))</f>
        <v>M5-G-1a-A-3</v>
      </c>
      <c r="AC43" s="8" t="str">
        <f aca="false">CONCATENATE(AB43,"-BR")</f>
        <v>M5-G-1a-A-3-BR</v>
      </c>
      <c r="AD43" s="5" t="s">
        <v>46</v>
      </c>
      <c r="AE43" s="5" t="s">
        <v>351</v>
      </c>
      <c r="AF43" s="5" t="s">
        <v>47</v>
      </c>
    </row>
    <row r="44" customFormat="false" ht="75" hidden="false" customHeight="true" outlineLevel="0" collapsed="false">
      <c r="A44" s="5" t="s">
        <v>343</v>
      </c>
      <c r="B44" s="6" t="s">
        <v>344</v>
      </c>
      <c r="C44" s="5" t="s">
        <v>58</v>
      </c>
      <c r="D44" s="5" t="s">
        <v>35</v>
      </c>
      <c r="E44" s="5"/>
      <c r="F44" s="6" t="s">
        <v>370</v>
      </c>
      <c r="G44" s="6"/>
      <c r="H44" s="6"/>
      <c r="I44" s="5" t="s">
        <v>51</v>
      </c>
      <c r="J44" s="5" t="s">
        <v>52</v>
      </c>
      <c r="K44" s="6" t="s">
        <v>358</v>
      </c>
      <c r="L44" s="6" t="s">
        <v>371</v>
      </c>
      <c r="M44" s="5" t="s">
        <v>41</v>
      </c>
      <c r="N44" s="8" t="s">
        <v>348</v>
      </c>
      <c r="O44" s="6" t="s">
        <v>372</v>
      </c>
      <c r="P44" s="8"/>
      <c r="Q44" s="5"/>
      <c r="R44" s="8"/>
      <c r="S44" s="8"/>
      <c r="T44" s="8"/>
      <c r="U44" s="8"/>
      <c r="V44" s="8"/>
      <c r="W44" s="8"/>
      <c r="X44" s="8"/>
      <c r="Y44" s="5" t="s">
        <v>44</v>
      </c>
      <c r="Z44" s="10" t="str">
        <f aca="false">REPLACE(AA44,SEARCH("M5-",AA44),LEN(AB44),AC44)</f>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AA44" s="10" t="s">
        <v>373</v>
      </c>
      <c r="AB44" s="8" t="str">
        <f aca="false">IF(D44&lt;&gt;"No hacer",CONCATENATE(A44,"-",LEFT(C44),"-",IF(A43&lt;&gt;A44,1,IF(C43=C44,RIGHT(AB43)+1,1))))</f>
        <v>M5-G-1a-A-4</v>
      </c>
      <c r="AC44" s="8" t="str">
        <f aca="false">CONCATENATE(AB44,"-BR")</f>
        <v>M5-G-1a-A-4-BR</v>
      </c>
      <c r="AD44" s="5" t="s">
        <v>46</v>
      </c>
      <c r="AE44" s="5" t="s">
        <v>351</v>
      </c>
      <c r="AF44" s="5" t="s">
        <v>47</v>
      </c>
    </row>
    <row r="45" customFormat="false" ht="75" hidden="false" customHeight="true" outlineLevel="0" collapsed="false">
      <c r="A45" s="5" t="s">
        <v>343</v>
      </c>
      <c r="B45" s="6" t="s">
        <v>344</v>
      </c>
      <c r="C45" s="5" t="s">
        <v>58</v>
      </c>
      <c r="D45" s="5" t="s">
        <v>35</v>
      </c>
      <c r="E45" s="5"/>
      <c r="F45" s="6" t="s">
        <v>374</v>
      </c>
      <c r="G45" s="6"/>
      <c r="H45" s="6"/>
      <c r="I45" s="5" t="s">
        <v>51</v>
      </c>
      <c r="J45" s="5" t="s">
        <v>52</v>
      </c>
      <c r="K45" s="6" t="s">
        <v>358</v>
      </c>
      <c r="L45" s="6" t="s">
        <v>375</v>
      </c>
      <c r="M45" s="5" t="s">
        <v>41</v>
      </c>
      <c r="N45" s="8" t="s">
        <v>348</v>
      </c>
      <c r="O45" s="6" t="s">
        <v>376</v>
      </c>
      <c r="P45" s="17"/>
      <c r="Q45" s="5"/>
      <c r="R45" s="8"/>
      <c r="S45" s="8"/>
      <c r="T45" s="8"/>
      <c r="U45" s="8"/>
      <c r="V45" s="8"/>
      <c r="W45" s="8"/>
      <c r="X45" s="8"/>
      <c r="Y45" s="5" t="s">
        <v>44</v>
      </c>
      <c r="Z45" s="10" t="str">
        <f aca="false">REPLACE(AA45,SEARCH("M5-",AA45),LEN(AB45),AC45)</f>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AA45" s="10" t="s">
        <v>377</v>
      </c>
      <c r="AB45" s="8" t="str">
        <f aca="false">IF(D45&lt;&gt;"No hacer",CONCATENATE(A45,"-",LEFT(C45),"-",IF(A44&lt;&gt;A45,1,IF(C44=C45,RIGHT(AB44)+1,1))))</f>
        <v>M5-G-1a-A-5</v>
      </c>
      <c r="AC45" s="8" t="str">
        <f aca="false">CONCATENATE(AB45,"-BR")</f>
        <v>M5-G-1a-A-5-BR</v>
      </c>
      <c r="AD45" s="5" t="s">
        <v>46</v>
      </c>
      <c r="AE45" s="5" t="s">
        <v>351</v>
      </c>
      <c r="AF45" s="5" t="s">
        <v>47</v>
      </c>
    </row>
    <row r="46" customFormat="false" ht="75" hidden="false" customHeight="true" outlineLevel="0" collapsed="false">
      <c r="A46" s="5" t="s">
        <v>378</v>
      </c>
      <c r="B46" s="6" t="s">
        <v>379</v>
      </c>
      <c r="C46" s="5" t="s">
        <v>34</v>
      </c>
      <c r="D46" s="5" t="s">
        <v>35</v>
      </c>
      <c r="E46" s="5"/>
      <c r="F46" s="6" t="s">
        <v>380</v>
      </c>
      <c r="G46" s="6"/>
      <c r="H46" s="6"/>
      <c r="I46" s="5" t="s">
        <v>51</v>
      </c>
      <c r="J46" s="5" t="s">
        <v>381</v>
      </c>
      <c r="K46" s="8" t="s">
        <v>40</v>
      </c>
      <c r="L46" s="8" t="s">
        <v>40</v>
      </c>
      <c r="M46" s="5" t="s">
        <v>41</v>
      </c>
      <c r="N46" s="8" t="s">
        <v>382</v>
      </c>
      <c r="O46" s="6" t="s">
        <v>383</v>
      </c>
      <c r="P46" s="8"/>
      <c r="Q46" s="6"/>
      <c r="R46" s="8"/>
      <c r="S46" s="8"/>
      <c r="T46" s="8"/>
      <c r="U46" s="8"/>
      <c r="V46" s="8"/>
      <c r="W46" s="8"/>
      <c r="X46" s="8"/>
      <c r="Y46" s="5" t="s">
        <v>44</v>
      </c>
      <c r="Z46" s="10" t="str">
        <f aca="false">REPLACE(AA46,SEARCH("M5-",AA46),LEN(AB46),AC46)</f>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AA46" s="10" t="s">
        <v>384</v>
      </c>
      <c r="AB46" s="8" t="str">
        <f aca="false">IF(D46&lt;&gt;"No hacer",CONCATENATE(A46,"-",LEFT(C46),"-",IF(A45&lt;&gt;A46,1,IF(C45=C46,RIGHT(AB45)+1,1))))</f>
        <v>M5-G-2a-I-1</v>
      </c>
      <c r="AC46" s="8" t="str">
        <f aca="false">CONCATENATE(AB46,"-BR")</f>
        <v>M5-G-2a-I-1-BR</v>
      </c>
      <c r="AD46" s="5" t="s">
        <v>46</v>
      </c>
      <c r="AE46" s="5" t="s">
        <v>351</v>
      </c>
      <c r="AF46" s="5" t="s">
        <v>47</v>
      </c>
    </row>
    <row r="47" customFormat="false" ht="75" hidden="false" customHeight="true" outlineLevel="0" collapsed="false">
      <c r="A47" s="5" t="s">
        <v>378</v>
      </c>
      <c r="B47" s="6" t="s">
        <v>379</v>
      </c>
      <c r="C47" s="5" t="s">
        <v>34</v>
      </c>
      <c r="D47" s="5" t="s">
        <v>35</v>
      </c>
      <c r="E47" s="5"/>
      <c r="F47" s="6" t="s">
        <v>385</v>
      </c>
      <c r="G47" s="6"/>
      <c r="H47" s="6"/>
      <c r="I47" s="5" t="s">
        <v>51</v>
      </c>
      <c r="J47" s="5" t="s">
        <v>381</v>
      </c>
      <c r="K47" s="8" t="s">
        <v>40</v>
      </c>
      <c r="L47" s="8" t="s">
        <v>40</v>
      </c>
      <c r="M47" s="5" t="s">
        <v>41</v>
      </c>
      <c r="N47" s="8" t="s">
        <v>382</v>
      </c>
      <c r="O47" s="6" t="s">
        <v>383</v>
      </c>
      <c r="P47" s="8"/>
      <c r="Q47" s="6"/>
      <c r="R47" s="8"/>
      <c r="S47" s="8"/>
      <c r="T47" s="8"/>
      <c r="U47" s="8"/>
      <c r="V47" s="8"/>
      <c r="W47" s="8"/>
      <c r="X47" s="8"/>
      <c r="Y47" s="5" t="s">
        <v>44</v>
      </c>
      <c r="Z47" s="10" t="str">
        <f aca="false">REPLACE(AA47,SEARCH("M5-",AA47),LEN(AB47),AC47)</f>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AA47" s="10" t="s">
        <v>386</v>
      </c>
      <c r="AB47" s="8" t="str">
        <f aca="false">IF(D47&lt;&gt;"No hacer",CONCATENATE(A47,"-",LEFT(C47),"-",IF(A46&lt;&gt;A47,1,IF(C46=C47,RIGHT(AB46)+1,1))))</f>
        <v>M5-G-2a-I-2</v>
      </c>
      <c r="AC47" s="8" t="str">
        <f aca="false">CONCATENATE(AB47,"-BR")</f>
        <v>M5-G-2a-I-2-BR</v>
      </c>
      <c r="AD47" s="5" t="s">
        <v>46</v>
      </c>
      <c r="AE47" s="5" t="s">
        <v>351</v>
      </c>
      <c r="AF47" s="5" t="s">
        <v>47</v>
      </c>
    </row>
    <row r="48" customFormat="false" ht="75" hidden="false" customHeight="true" outlineLevel="0" collapsed="false">
      <c r="A48" s="5" t="s">
        <v>378</v>
      </c>
      <c r="B48" s="6" t="s">
        <v>379</v>
      </c>
      <c r="C48" s="5" t="s">
        <v>34</v>
      </c>
      <c r="D48" s="5" t="s">
        <v>35</v>
      </c>
      <c r="E48" s="5"/>
      <c r="F48" s="6" t="s">
        <v>387</v>
      </c>
      <c r="G48" s="6"/>
      <c r="H48" s="6"/>
      <c r="I48" s="5" t="s">
        <v>51</v>
      </c>
      <c r="J48" s="5" t="s">
        <v>381</v>
      </c>
      <c r="K48" s="8" t="s">
        <v>40</v>
      </c>
      <c r="L48" s="8" t="s">
        <v>40</v>
      </c>
      <c r="M48" s="5" t="s">
        <v>41</v>
      </c>
      <c r="N48" s="8" t="s">
        <v>382</v>
      </c>
      <c r="O48" s="6" t="s">
        <v>383</v>
      </c>
      <c r="P48" s="8"/>
      <c r="Q48" s="6"/>
      <c r="R48" s="8"/>
      <c r="S48" s="8"/>
      <c r="T48" s="8"/>
      <c r="U48" s="8"/>
      <c r="V48" s="8"/>
      <c r="W48" s="8"/>
      <c r="X48" s="8"/>
      <c r="Y48" s="5" t="s">
        <v>44</v>
      </c>
      <c r="Z48" s="10" t="str">
        <f aca="false">REPLACE(AA48,SEARCH("M5-",AA48),LEN(AB48),AC48)</f>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AA48" s="10" t="s">
        <v>388</v>
      </c>
      <c r="AB48" s="8" t="str">
        <f aca="false">IF(D48&lt;&gt;"No hacer",CONCATENATE(A48,"-",LEFT(C48),"-",IF(A47&lt;&gt;A48,1,IF(C47=C48,RIGHT(AB47)+1,1))))</f>
        <v>M5-G-2a-I-3</v>
      </c>
      <c r="AC48" s="8" t="str">
        <f aca="false">CONCATENATE(AB48,"-BR")</f>
        <v>M5-G-2a-I-3-BR</v>
      </c>
      <c r="AD48" s="5" t="s">
        <v>46</v>
      </c>
      <c r="AE48" s="5" t="s">
        <v>351</v>
      </c>
      <c r="AF48" s="5" t="s">
        <v>47</v>
      </c>
    </row>
    <row r="49" customFormat="false" ht="75" hidden="false" customHeight="true" outlineLevel="0" collapsed="false">
      <c r="A49" s="5" t="s">
        <v>378</v>
      </c>
      <c r="B49" s="6" t="s">
        <v>379</v>
      </c>
      <c r="C49" s="5" t="s">
        <v>48</v>
      </c>
      <c r="D49" s="5" t="s">
        <v>35</v>
      </c>
      <c r="E49" s="5"/>
      <c r="F49" s="6" t="s">
        <v>389</v>
      </c>
      <c r="G49" s="6"/>
      <c r="H49" s="6"/>
      <c r="I49" s="5" t="s">
        <v>51</v>
      </c>
      <c r="J49" s="5" t="s">
        <v>297</v>
      </c>
      <c r="K49" s="8" t="s">
        <v>40</v>
      </c>
      <c r="L49" s="8" t="s">
        <v>40</v>
      </c>
      <c r="M49" s="5" t="s">
        <v>41</v>
      </c>
      <c r="N49" s="8" t="s">
        <v>390</v>
      </c>
      <c r="O49" s="6" t="s">
        <v>391</v>
      </c>
      <c r="P49" s="8"/>
      <c r="Q49" s="6"/>
      <c r="R49" s="8"/>
      <c r="S49" s="8"/>
      <c r="T49" s="8"/>
      <c r="U49" s="8"/>
      <c r="V49" s="8"/>
      <c r="W49" s="8"/>
      <c r="X49" s="8"/>
      <c r="Y49" s="5" t="s">
        <v>44</v>
      </c>
      <c r="Z49" s="10" t="str">
        <f aca="false">REPLACE(AA49,SEARCH("M5-",AA49),LEN(AB49),AC49)</f>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AA49" s="10" t="s">
        <v>392</v>
      </c>
      <c r="AB49" s="8" t="str">
        <f aca="false">IF(D49&lt;&gt;"No hacer",CONCATENATE(A49,"-",LEFT(C49),"-",IF(A48&lt;&gt;A49,1,IF(C48=C49,RIGHT(AB48)+1,1))))</f>
        <v>M5-G-2a-E-1</v>
      </c>
      <c r="AC49" s="8" t="str">
        <f aca="false">CONCATENATE(AB49,"-BR")</f>
        <v>M5-G-2a-E-1-BR</v>
      </c>
      <c r="AD49" s="5" t="s">
        <v>46</v>
      </c>
      <c r="AE49" s="5" t="s">
        <v>351</v>
      </c>
      <c r="AF49" s="5" t="s">
        <v>47</v>
      </c>
    </row>
    <row r="50" customFormat="false" ht="75" hidden="false" customHeight="true" outlineLevel="0" collapsed="false">
      <c r="A50" s="5" t="s">
        <v>378</v>
      </c>
      <c r="B50" s="6" t="s">
        <v>379</v>
      </c>
      <c r="C50" s="5" t="s">
        <v>48</v>
      </c>
      <c r="D50" s="5" t="s">
        <v>35</v>
      </c>
      <c r="E50" s="5"/>
      <c r="F50" s="6" t="s">
        <v>393</v>
      </c>
      <c r="G50" s="6"/>
      <c r="H50" s="6"/>
      <c r="I50" s="5" t="s">
        <v>51</v>
      </c>
      <c r="J50" s="5" t="s">
        <v>297</v>
      </c>
      <c r="K50" s="8" t="s">
        <v>40</v>
      </c>
      <c r="L50" s="8" t="s">
        <v>40</v>
      </c>
      <c r="M50" s="5" t="s">
        <v>41</v>
      </c>
      <c r="N50" s="8" t="s">
        <v>390</v>
      </c>
      <c r="O50" s="6" t="s">
        <v>394</v>
      </c>
      <c r="P50" s="8"/>
      <c r="Q50" s="6"/>
      <c r="R50" s="8"/>
      <c r="S50" s="8"/>
      <c r="T50" s="8"/>
      <c r="U50" s="8"/>
      <c r="V50" s="8"/>
      <c r="W50" s="8"/>
      <c r="X50" s="8"/>
      <c r="Y50" s="5" t="s">
        <v>44</v>
      </c>
      <c r="Z50" s="10" t="str">
        <f aca="false">REPLACE(AA50,SEARCH("M5-",AA50),LEN(AB50),AC50)</f>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AA50" s="10" t="s">
        <v>395</v>
      </c>
      <c r="AB50" s="8" t="str">
        <f aca="false">IF(D50&lt;&gt;"No hacer",CONCATENATE(A50,"-",LEFT(C50),"-",IF(A49&lt;&gt;A50,1,IF(C49=C50,RIGHT(AB49)+1,1))))</f>
        <v>M5-G-2a-E-2</v>
      </c>
      <c r="AC50" s="8" t="str">
        <f aca="false">CONCATENATE(AB50,"-BR")</f>
        <v>M5-G-2a-E-2-BR</v>
      </c>
      <c r="AD50" s="5" t="s">
        <v>46</v>
      </c>
      <c r="AE50" s="5" t="s">
        <v>351</v>
      </c>
      <c r="AF50" s="5" t="s">
        <v>47</v>
      </c>
    </row>
    <row r="51" customFormat="false" ht="75" hidden="false" customHeight="true" outlineLevel="0" collapsed="false">
      <c r="A51" s="5" t="s">
        <v>378</v>
      </c>
      <c r="B51" s="6" t="s">
        <v>379</v>
      </c>
      <c r="C51" s="5" t="s">
        <v>48</v>
      </c>
      <c r="D51" s="5" t="s">
        <v>35</v>
      </c>
      <c r="E51" s="5"/>
      <c r="F51" s="6" t="s">
        <v>396</v>
      </c>
      <c r="G51" s="6"/>
      <c r="H51" s="6"/>
      <c r="I51" s="5" t="s">
        <v>51</v>
      </c>
      <c r="J51" s="5" t="s">
        <v>297</v>
      </c>
      <c r="K51" s="8" t="s">
        <v>40</v>
      </c>
      <c r="L51" s="8" t="s">
        <v>40</v>
      </c>
      <c r="M51" s="5" t="s">
        <v>41</v>
      </c>
      <c r="N51" s="8" t="s">
        <v>390</v>
      </c>
      <c r="O51" s="6" t="s">
        <v>397</v>
      </c>
      <c r="P51" s="8"/>
      <c r="Q51" s="6"/>
      <c r="R51" s="8"/>
      <c r="S51" s="8"/>
      <c r="T51" s="8"/>
      <c r="U51" s="8"/>
      <c r="V51" s="8"/>
      <c r="W51" s="8"/>
      <c r="X51" s="8"/>
      <c r="Y51" s="5" t="s">
        <v>44</v>
      </c>
      <c r="Z51" s="10" t="str">
        <f aca="false">REPLACE(AA51,SEARCH("M5-",AA51),LEN(AB51),AC51)</f>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AA51" s="10" t="s">
        <v>398</v>
      </c>
      <c r="AB51" s="8" t="str">
        <f aca="false">IF(D51&lt;&gt;"No hacer",CONCATENATE(A51,"-",LEFT(C51),"-",IF(A50&lt;&gt;A51,1,IF(C50=C51,RIGHT(AB50)+1,1))))</f>
        <v>M5-G-2a-E-3</v>
      </c>
      <c r="AC51" s="8" t="str">
        <f aca="false">CONCATENATE(AB51,"-BR")</f>
        <v>M5-G-2a-E-3-BR</v>
      </c>
      <c r="AD51" s="5" t="s">
        <v>46</v>
      </c>
      <c r="AE51" s="5" t="s">
        <v>351</v>
      </c>
      <c r="AF51" s="5" t="s">
        <v>47</v>
      </c>
    </row>
    <row r="52" customFormat="false" ht="75" hidden="false" customHeight="true" outlineLevel="0" collapsed="false">
      <c r="A52" s="5" t="s">
        <v>378</v>
      </c>
      <c r="B52" s="6" t="s">
        <v>379</v>
      </c>
      <c r="C52" s="5" t="s">
        <v>58</v>
      </c>
      <c r="D52" s="5" t="s">
        <v>35</v>
      </c>
      <c r="E52" s="16"/>
      <c r="F52" s="6" t="s">
        <v>399</v>
      </c>
      <c r="G52" s="6"/>
      <c r="H52" s="6" t="s">
        <v>400</v>
      </c>
      <c r="I52" s="5" t="s">
        <v>51</v>
      </c>
      <c r="J52" s="5" t="s">
        <v>346</v>
      </c>
      <c r="K52" s="6" t="s">
        <v>40</v>
      </c>
      <c r="L52" s="6" t="s">
        <v>40</v>
      </c>
      <c r="M52" s="5" t="s">
        <v>41</v>
      </c>
      <c r="N52" s="8" t="s">
        <v>382</v>
      </c>
      <c r="O52" s="8" t="s">
        <v>401</v>
      </c>
      <c r="P52" s="8"/>
      <c r="Q52" s="5"/>
      <c r="R52" s="8"/>
      <c r="S52" s="8"/>
      <c r="T52" s="8"/>
      <c r="U52" s="8"/>
      <c r="V52" s="8"/>
      <c r="W52" s="8"/>
      <c r="X52" s="8"/>
      <c r="Y52" s="5" t="s">
        <v>44</v>
      </c>
      <c r="Z52" s="10" t="str">
        <f aca="false">REPLACE(AA52,SEARCH("M5-",AA52),LEN(AB52),AC52)</f>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AA52" s="10" t="s">
        <v>402</v>
      </c>
      <c r="AB52" s="8" t="str">
        <f aca="false">IF(D52&lt;&gt;"No hacer",CONCATENATE(A52,"-",LEFT(C52),"-",IF(A51&lt;&gt;A52,1,IF(C51=C52,RIGHT(AB51)+1,1))))</f>
        <v>M5-G-2a-A-1</v>
      </c>
      <c r="AC52" s="8" t="str">
        <f aca="false">CONCATENATE(AB52,"-BR")</f>
        <v>M5-G-2a-A-1-BR</v>
      </c>
      <c r="AD52" s="5" t="s">
        <v>46</v>
      </c>
      <c r="AE52" s="5" t="s">
        <v>351</v>
      </c>
      <c r="AF52" s="5" t="s">
        <v>47</v>
      </c>
    </row>
    <row r="53" customFormat="false" ht="75" hidden="false" customHeight="true" outlineLevel="0" collapsed="false">
      <c r="A53" s="5" t="s">
        <v>378</v>
      </c>
      <c r="B53" s="6" t="s">
        <v>379</v>
      </c>
      <c r="C53" s="5" t="s">
        <v>58</v>
      </c>
      <c r="D53" s="5" t="s">
        <v>35</v>
      </c>
      <c r="E53" s="5"/>
      <c r="F53" s="6" t="s">
        <v>403</v>
      </c>
      <c r="G53" s="6"/>
      <c r="H53" s="6"/>
      <c r="I53" s="5" t="s">
        <v>51</v>
      </c>
      <c r="J53" s="5" t="s">
        <v>346</v>
      </c>
      <c r="K53" s="6" t="s">
        <v>40</v>
      </c>
      <c r="L53" s="6" t="s">
        <v>40</v>
      </c>
      <c r="M53" s="5" t="s">
        <v>41</v>
      </c>
      <c r="N53" s="9" t="s">
        <v>382</v>
      </c>
      <c r="O53" s="7" t="s">
        <v>404</v>
      </c>
      <c r="P53" s="8"/>
      <c r="Q53" s="5"/>
      <c r="R53" s="8"/>
      <c r="S53" s="8"/>
      <c r="T53" s="8"/>
      <c r="U53" s="8"/>
      <c r="V53" s="8"/>
      <c r="W53" s="8"/>
      <c r="X53" s="8"/>
      <c r="Y53" s="5" t="s">
        <v>44</v>
      </c>
      <c r="Z53" s="10" t="str">
        <f aca="false">REPLACE(AA53,SEARCH("M5-",AA53),LEN(AB53),AC53)</f>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AA53" s="10" t="s">
        <v>405</v>
      </c>
      <c r="AB53" s="8" t="str">
        <f aca="false">IF(D53&lt;&gt;"No hacer",CONCATENATE(A53,"-",LEFT(C53),"-",IF(A52&lt;&gt;A53,1,IF(C52=C53,RIGHT(AB52)+1,1))))</f>
        <v>M5-G-2a-A-2</v>
      </c>
      <c r="AC53" s="8" t="str">
        <f aca="false">CONCATENATE(AB53,"-BR")</f>
        <v>M5-G-2a-A-2-BR</v>
      </c>
      <c r="AD53" s="5" t="s">
        <v>46</v>
      </c>
      <c r="AE53" s="5" t="s">
        <v>351</v>
      </c>
      <c r="AF53" s="5" t="s">
        <v>47</v>
      </c>
    </row>
    <row r="54" customFormat="false" ht="75" hidden="false" customHeight="true" outlineLevel="0" collapsed="false">
      <c r="A54" s="5" t="s">
        <v>378</v>
      </c>
      <c r="B54" s="6" t="s">
        <v>379</v>
      </c>
      <c r="C54" s="5" t="s">
        <v>58</v>
      </c>
      <c r="D54" s="5" t="s">
        <v>35</v>
      </c>
      <c r="E54" s="16"/>
      <c r="F54" s="6" t="s">
        <v>406</v>
      </c>
      <c r="G54" s="6"/>
      <c r="H54" s="6"/>
      <c r="I54" s="5" t="s">
        <v>51</v>
      </c>
      <c r="J54" s="5" t="s">
        <v>297</v>
      </c>
      <c r="K54" s="8" t="s">
        <v>40</v>
      </c>
      <c r="L54" s="8" t="s">
        <v>40</v>
      </c>
      <c r="M54" s="5" t="s">
        <v>41</v>
      </c>
      <c r="N54" s="8" t="s">
        <v>382</v>
      </c>
      <c r="O54" s="8" t="s">
        <v>407</v>
      </c>
      <c r="P54" s="8"/>
      <c r="Q54" s="5"/>
      <c r="R54" s="8"/>
      <c r="S54" s="8"/>
      <c r="T54" s="8"/>
      <c r="U54" s="8"/>
      <c r="V54" s="8"/>
      <c r="W54" s="8"/>
      <c r="X54" s="8"/>
      <c r="Y54" s="5" t="s">
        <v>44</v>
      </c>
      <c r="Z54" s="10" t="str">
        <f aca="false">REPLACE(AA54,SEARCH("M5-",AA54),LEN(AB54),AC54)</f>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AA54" s="10" t="s">
        <v>408</v>
      </c>
      <c r="AB54" s="8" t="str">
        <f aca="false">IF(D54&lt;&gt;"No hacer",CONCATENATE(A54,"-",LEFT(C54),"-",IF(A53&lt;&gt;A54,1,IF(C53=C54,RIGHT(AB53)+1,1))))</f>
        <v>M5-G-2a-A-3</v>
      </c>
      <c r="AC54" s="8" t="str">
        <f aca="false">CONCATENATE(AB54,"-BR")</f>
        <v>M5-G-2a-A-3-BR</v>
      </c>
      <c r="AD54" s="5" t="s">
        <v>46</v>
      </c>
      <c r="AE54" s="5" t="s">
        <v>351</v>
      </c>
      <c r="AF54" s="5" t="s">
        <v>47</v>
      </c>
    </row>
    <row r="55" customFormat="false" ht="75" hidden="false" customHeight="true" outlineLevel="0" collapsed="false">
      <c r="A55" s="5" t="s">
        <v>378</v>
      </c>
      <c r="B55" s="6" t="s">
        <v>379</v>
      </c>
      <c r="C55" s="5" t="s">
        <v>58</v>
      </c>
      <c r="D55" s="5" t="s">
        <v>35</v>
      </c>
      <c r="E55" s="16"/>
      <c r="F55" s="6" t="s">
        <v>409</v>
      </c>
      <c r="G55" s="6"/>
      <c r="H55" s="6"/>
      <c r="I55" s="5" t="s">
        <v>51</v>
      </c>
      <c r="J55" s="5" t="s">
        <v>346</v>
      </c>
      <c r="K55" s="8" t="s">
        <v>40</v>
      </c>
      <c r="L55" s="8" t="s">
        <v>40</v>
      </c>
      <c r="M55" s="5" t="s">
        <v>41</v>
      </c>
      <c r="N55" s="9" t="s">
        <v>382</v>
      </c>
      <c r="O55" s="7" t="s">
        <v>410</v>
      </c>
      <c r="P55" s="8"/>
      <c r="Q55" s="6"/>
      <c r="R55" s="8"/>
      <c r="S55" s="8"/>
      <c r="T55" s="8"/>
      <c r="U55" s="8"/>
      <c r="V55" s="8"/>
      <c r="W55" s="8"/>
      <c r="X55" s="8"/>
      <c r="Y55" s="5" t="s">
        <v>44</v>
      </c>
      <c r="Z55" s="10" t="str">
        <f aca="false">REPLACE(AA55,SEARCH("M5-",AA55),LEN(AB55),AC55)</f>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AA55" s="10" t="s">
        <v>411</v>
      </c>
      <c r="AB55" s="8" t="str">
        <f aca="false">IF(D55&lt;&gt;"No hacer",CONCATENATE(A55,"-",LEFT(C55),"-",IF(A54&lt;&gt;A55,1,IF(C54=C55,RIGHT(AB54)+1,1))))</f>
        <v>M5-G-2a-A-4</v>
      </c>
      <c r="AC55" s="8" t="str">
        <f aca="false">CONCATENATE(AB55,"-BR")</f>
        <v>M5-G-2a-A-4-BR</v>
      </c>
      <c r="AD55" s="5" t="s">
        <v>46</v>
      </c>
      <c r="AE55" s="5" t="s">
        <v>351</v>
      </c>
      <c r="AF55" s="5" t="s">
        <v>47</v>
      </c>
    </row>
    <row r="56" customFormat="false" ht="75" hidden="false" customHeight="true" outlineLevel="0" collapsed="false">
      <c r="A56" s="5" t="s">
        <v>378</v>
      </c>
      <c r="B56" s="6" t="s">
        <v>379</v>
      </c>
      <c r="C56" s="5" t="s">
        <v>58</v>
      </c>
      <c r="D56" s="5" t="s">
        <v>35</v>
      </c>
      <c r="E56" s="16"/>
      <c r="F56" s="6" t="s">
        <v>412</v>
      </c>
      <c r="G56" s="6"/>
      <c r="H56" s="6" t="s">
        <v>413</v>
      </c>
      <c r="I56" s="5" t="s">
        <v>51</v>
      </c>
      <c r="J56" s="5" t="s">
        <v>346</v>
      </c>
      <c r="K56" s="6" t="s">
        <v>40</v>
      </c>
      <c r="L56" s="6" t="s">
        <v>40</v>
      </c>
      <c r="M56" s="5" t="s">
        <v>41</v>
      </c>
      <c r="N56" s="9" t="s">
        <v>382</v>
      </c>
      <c r="O56" s="7" t="s">
        <v>414</v>
      </c>
      <c r="P56" s="8"/>
      <c r="Q56" s="5"/>
      <c r="R56" s="8"/>
      <c r="S56" s="8"/>
      <c r="T56" s="8"/>
      <c r="U56" s="8"/>
      <c r="V56" s="8"/>
      <c r="W56" s="8"/>
      <c r="X56" s="8"/>
      <c r="Y56" s="5" t="s">
        <v>44</v>
      </c>
      <c r="Z56" s="10" t="str">
        <f aca="false">REPLACE(AA56,SEARCH("M5-",AA56),LEN(AB56),AC56)</f>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AA56" s="10" t="s">
        <v>415</v>
      </c>
      <c r="AB56" s="8" t="str">
        <f aca="false">IF(D56&lt;&gt;"No hacer",CONCATENATE(A56,"-",LEFT(C56),"-",IF(A55&lt;&gt;A56,1,IF(C55=C56,RIGHT(AB55)+1,1))))</f>
        <v>M5-G-2a-A-5</v>
      </c>
      <c r="AC56" s="8" t="str">
        <f aca="false">CONCATENATE(AB56,"-BR")</f>
        <v>M5-G-2a-A-5-BR</v>
      </c>
      <c r="AD56" s="5" t="s">
        <v>46</v>
      </c>
      <c r="AE56" s="5" t="s">
        <v>351</v>
      </c>
      <c r="AF56" s="5" t="s">
        <v>47</v>
      </c>
    </row>
    <row r="57" customFormat="false" ht="75" hidden="false" customHeight="true" outlineLevel="0" collapsed="false">
      <c r="A57" s="5" t="s">
        <v>416</v>
      </c>
      <c r="B57" s="6" t="s">
        <v>417</v>
      </c>
      <c r="C57" s="5" t="s">
        <v>34</v>
      </c>
      <c r="D57" s="5" t="s">
        <v>35</v>
      </c>
      <c r="E57" s="5"/>
      <c r="F57" s="6" t="s">
        <v>418</v>
      </c>
      <c r="G57" s="6"/>
      <c r="H57" s="6" t="s">
        <v>419</v>
      </c>
      <c r="I57" s="5" t="s">
        <v>51</v>
      </c>
      <c r="J57" s="5" t="s">
        <v>297</v>
      </c>
      <c r="K57" s="6" t="s">
        <v>40</v>
      </c>
      <c r="L57" s="6" t="s">
        <v>40</v>
      </c>
      <c r="M57" s="5" t="s">
        <v>41</v>
      </c>
      <c r="N57" s="8" t="s">
        <v>420</v>
      </c>
      <c r="O57" s="6" t="s">
        <v>421</v>
      </c>
      <c r="P57" s="8"/>
      <c r="Q57" s="5"/>
      <c r="R57" s="8"/>
      <c r="S57" s="8"/>
      <c r="T57" s="8"/>
      <c r="U57" s="8"/>
      <c r="V57" s="8"/>
      <c r="W57" s="8"/>
      <c r="X57" s="8"/>
      <c r="Y57" s="5" t="s">
        <v>44</v>
      </c>
      <c r="Z57" s="10" t="str">
        <f aca="false">REPLACE(AA57,SEARCH("M5-",AA57),LEN(AB57),AC57)</f>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AA57" s="18" t="s">
        <v>422</v>
      </c>
      <c r="AB57" s="8" t="str">
        <f aca="false">IF(D57&lt;&gt;"No hacer",CONCATENATE(A57,"-",LEFT(C57),"-",IF(A56&lt;&gt;A57,1,IF(C56=C57,RIGHT(AB56)+1,1))))</f>
        <v>M5-G-2b-I-1</v>
      </c>
      <c r="AC57" s="8" t="str">
        <f aca="false">CONCATENATE(AB57,"-BR")</f>
        <v>M5-G-2b-I-1-BR</v>
      </c>
      <c r="AD57" s="5" t="s">
        <v>46</v>
      </c>
      <c r="AE57" s="5" t="s">
        <v>351</v>
      </c>
      <c r="AF57" s="5" t="s">
        <v>47</v>
      </c>
    </row>
    <row r="58" customFormat="false" ht="75" hidden="false" customHeight="true" outlineLevel="0" collapsed="false">
      <c r="A58" s="5" t="s">
        <v>416</v>
      </c>
      <c r="B58" s="6" t="s">
        <v>417</v>
      </c>
      <c r="C58" s="5" t="s">
        <v>34</v>
      </c>
      <c r="D58" s="5" t="s">
        <v>35</v>
      </c>
      <c r="E58" s="5"/>
      <c r="F58" s="6" t="s">
        <v>423</v>
      </c>
      <c r="G58" s="6"/>
      <c r="H58" s="6"/>
      <c r="I58" s="5" t="s">
        <v>51</v>
      </c>
      <c r="J58" s="5" t="s">
        <v>297</v>
      </c>
      <c r="K58" s="6" t="s">
        <v>40</v>
      </c>
      <c r="L58" s="6" t="s">
        <v>40</v>
      </c>
      <c r="M58" s="5" t="s">
        <v>41</v>
      </c>
      <c r="N58" s="8" t="s">
        <v>420</v>
      </c>
      <c r="O58" s="6" t="s">
        <v>424</v>
      </c>
      <c r="P58" s="8"/>
      <c r="Q58" s="5"/>
      <c r="R58" s="8"/>
      <c r="S58" s="8"/>
      <c r="T58" s="8"/>
      <c r="U58" s="8"/>
      <c r="V58" s="8"/>
      <c r="W58" s="8"/>
      <c r="X58" s="8"/>
      <c r="Y58" s="5" t="s">
        <v>44</v>
      </c>
      <c r="Z58" s="10" t="str">
        <f aca="false">REPLACE(AA58,SEARCH("M5-",AA58),LEN(AB58),AC58)</f>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AA58" s="10" t="s">
        <v>425</v>
      </c>
      <c r="AB58" s="8" t="str">
        <f aca="false">IF(D58&lt;&gt;"No hacer",CONCATENATE(A58,"-",LEFT(C58),"-",IF(A57&lt;&gt;A58,1,IF(C57=C58,RIGHT(AB57)+1,1))))</f>
        <v>M5-G-2b-I-2</v>
      </c>
      <c r="AC58" s="8" t="str">
        <f aca="false">CONCATENATE(AB58,"-BR")</f>
        <v>M5-G-2b-I-2-BR</v>
      </c>
      <c r="AD58" s="5" t="s">
        <v>46</v>
      </c>
      <c r="AE58" s="5" t="s">
        <v>351</v>
      </c>
      <c r="AF58" s="5" t="s">
        <v>47</v>
      </c>
    </row>
    <row r="59" customFormat="false" ht="75" hidden="false" customHeight="true" outlineLevel="0" collapsed="false">
      <c r="A59" s="5" t="s">
        <v>416</v>
      </c>
      <c r="B59" s="6" t="s">
        <v>417</v>
      </c>
      <c r="C59" s="5" t="s">
        <v>34</v>
      </c>
      <c r="D59" s="5" t="s">
        <v>35</v>
      </c>
      <c r="E59" s="16"/>
      <c r="F59" s="6" t="s">
        <v>426</v>
      </c>
      <c r="G59" s="6"/>
      <c r="H59" s="6"/>
      <c r="I59" s="5" t="s">
        <v>51</v>
      </c>
      <c r="J59" s="5" t="s">
        <v>297</v>
      </c>
      <c r="K59" s="6" t="s">
        <v>40</v>
      </c>
      <c r="L59" s="6" t="s">
        <v>40</v>
      </c>
      <c r="M59" s="5" t="s">
        <v>41</v>
      </c>
      <c r="N59" s="8" t="s">
        <v>420</v>
      </c>
      <c r="O59" s="6" t="s">
        <v>427</v>
      </c>
      <c r="P59" s="8"/>
      <c r="Q59" s="5"/>
      <c r="R59" s="8"/>
      <c r="S59" s="8"/>
      <c r="T59" s="8"/>
      <c r="U59" s="8"/>
      <c r="V59" s="8"/>
      <c r="W59" s="8"/>
      <c r="X59" s="8"/>
      <c r="Y59" s="5" t="s">
        <v>44</v>
      </c>
      <c r="Z59" s="10" t="str">
        <f aca="false">REPLACE(AA59,SEARCH("M5-",AA59),LEN(AB59),AC59)</f>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AA59" s="18" t="s">
        <v>428</v>
      </c>
      <c r="AB59" s="8" t="str">
        <f aca="false">IF(D59&lt;&gt;"No hacer",CONCATENATE(A59,"-",LEFT(C59),"-",IF(A58&lt;&gt;A59,1,IF(C58=C59,RIGHT(AB58)+1,1))))</f>
        <v>M5-G-2b-I-3</v>
      </c>
      <c r="AC59" s="8" t="str">
        <f aca="false">CONCATENATE(AB59,"-BR")</f>
        <v>M5-G-2b-I-3-BR</v>
      </c>
      <c r="AD59" s="5" t="s">
        <v>46</v>
      </c>
      <c r="AE59" s="5" t="s">
        <v>351</v>
      </c>
      <c r="AF59" s="5" t="s">
        <v>47</v>
      </c>
    </row>
    <row r="60" customFormat="false" ht="75" hidden="false" customHeight="true" outlineLevel="0" collapsed="false">
      <c r="A60" s="5" t="s">
        <v>429</v>
      </c>
      <c r="B60" s="6" t="s">
        <v>430</v>
      </c>
      <c r="C60" s="5" t="s">
        <v>34</v>
      </c>
      <c r="D60" s="5" t="s">
        <v>35</v>
      </c>
      <c r="E60" s="16"/>
      <c r="F60" s="10" t="s">
        <v>431</v>
      </c>
      <c r="G60" s="6"/>
      <c r="H60" s="6"/>
      <c r="I60" s="5" t="s">
        <v>51</v>
      </c>
      <c r="J60" s="5" t="s">
        <v>297</v>
      </c>
      <c r="K60" s="6" t="s">
        <v>432</v>
      </c>
      <c r="L60" s="6" t="s">
        <v>433</v>
      </c>
      <c r="M60" s="5" t="s">
        <v>41</v>
      </c>
      <c r="N60" s="6" t="s">
        <v>434</v>
      </c>
      <c r="O60" s="6" t="s">
        <v>434</v>
      </c>
      <c r="P60" s="8"/>
      <c r="Q60" s="5"/>
      <c r="R60" s="8"/>
      <c r="S60" s="8"/>
      <c r="T60" s="8"/>
      <c r="U60" s="8"/>
      <c r="V60" s="8"/>
      <c r="W60" s="8"/>
      <c r="X60" s="8"/>
      <c r="Y60" s="5" t="s">
        <v>44</v>
      </c>
      <c r="Z60" s="10" t="str">
        <f aca="false">REPLACE(AA60,SEARCH("M5-",AA60),LEN(AB60),AC60)</f>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AA60" s="10" t="s">
        <v>435</v>
      </c>
      <c r="AB60" s="8" t="str">
        <f aca="false">IF(D60&lt;&gt;"No hacer",CONCATENATE(A60,"-",LEFT(C60),"-",IF(A59&lt;&gt;A60,1,IF(C59=C60,RIGHT(AB59)+1,1))))</f>
        <v>M5-G-2c-I-1</v>
      </c>
      <c r="AC60" s="8" t="str">
        <f aca="false">CONCATENATE(AB60,"-BR")</f>
        <v>M5-G-2c-I-1-BR</v>
      </c>
      <c r="AD60" s="5" t="s">
        <v>46</v>
      </c>
      <c r="AE60" s="5" t="s">
        <v>351</v>
      </c>
      <c r="AF60" s="5" t="s">
        <v>47</v>
      </c>
    </row>
    <row r="61" customFormat="false" ht="75" hidden="false" customHeight="true" outlineLevel="0" collapsed="false">
      <c r="A61" s="5" t="s">
        <v>436</v>
      </c>
      <c r="B61" s="6" t="s">
        <v>437</v>
      </c>
      <c r="C61" s="5" t="s">
        <v>34</v>
      </c>
      <c r="D61" s="5" t="s">
        <v>35</v>
      </c>
      <c r="E61" s="16"/>
      <c r="F61" s="6" t="s">
        <v>438</v>
      </c>
      <c r="G61" s="6"/>
      <c r="H61" s="6"/>
      <c r="I61" s="5" t="s">
        <v>38</v>
      </c>
      <c r="J61" s="5" t="s">
        <v>439</v>
      </c>
      <c r="K61" s="6"/>
      <c r="L61" s="6"/>
      <c r="M61" s="5" t="s">
        <v>41</v>
      </c>
      <c r="N61" s="6" t="s">
        <v>440</v>
      </c>
      <c r="O61" s="6" t="s">
        <v>441</v>
      </c>
      <c r="P61" s="8"/>
      <c r="Q61" s="5"/>
      <c r="R61" s="8"/>
      <c r="S61" s="8"/>
      <c r="T61" s="8"/>
      <c r="U61" s="8"/>
      <c r="V61" s="8"/>
      <c r="W61" s="8"/>
      <c r="X61" s="8"/>
      <c r="Y61" s="5" t="s">
        <v>44</v>
      </c>
      <c r="Z61" s="10" t="str">
        <f aca="false">REPLACE(AA61,SEARCH("M5-",AA61),LEN(AB61),AC61)</f>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AA61" s="10" t="s">
        <v>442</v>
      </c>
      <c r="AB61" s="8" t="str">
        <f aca="false">IF(D61&lt;&gt;"No hacer",CONCATENATE(A61,"-",LEFT(C61),"-",IF(A60&lt;&gt;A61,1,IF(C60=C61,RIGHT(AB60)+1,1))))</f>
        <v>M5-G-2d-I-1</v>
      </c>
      <c r="AC61" s="8" t="str">
        <f aca="false">CONCATENATE(AB61,"-BR")</f>
        <v>M5-G-2d-I-1-BR</v>
      </c>
      <c r="AD61" s="5" t="s">
        <v>46</v>
      </c>
      <c r="AE61" s="5" t="s">
        <v>351</v>
      </c>
      <c r="AF61" s="5" t="s">
        <v>47</v>
      </c>
    </row>
    <row r="62" customFormat="false" ht="75" hidden="false" customHeight="true" outlineLevel="0" collapsed="false">
      <c r="A62" s="5" t="s">
        <v>436</v>
      </c>
      <c r="B62" s="6" t="s">
        <v>437</v>
      </c>
      <c r="C62" s="5" t="s">
        <v>34</v>
      </c>
      <c r="D62" s="5" t="s">
        <v>35</v>
      </c>
      <c r="E62" s="16"/>
      <c r="F62" s="10" t="s">
        <v>443</v>
      </c>
      <c r="G62" s="6"/>
      <c r="H62" s="6"/>
      <c r="I62" s="5" t="s">
        <v>38</v>
      </c>
      <c r="J62" s="5" t="s">
        <v>439</v>
      </c>
      <c r="K62" s="6"/>
      <c r="L62" s="6"/>
      <c r="M62" s="5" t="s">
        <v>41</v>
      </c>
      <c r="N62" s="6" t="s">
        <v>440</v>
      </c>
      <c r="O62" s="6" t="s">
        <v>441</v>
      </c>
      <c r="P62" s="8"/>
      <c r="Q62" s="5"/>
      <c r="R62" s="8"/>
      <c r="S62" s="8"/>
      <c r="T62" s="8"/>
      <c r="U62" s="8"/>
      <c r="V62" s="8"/>
      <c r="W62" s="8"/>
      <c r="X62" s="8"/>
      <c r="Y62" s="5" t="s">
        <v>44</v>
      </c>
      <c r="Z62" s="10" t="str">
        <f aca="false">REPLACE(AA62,SEARCH("M5-",AA62),LEN(AB62),AC62)</f>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AA62" s="10" t="s">
        <v>444</v>
      </c>
      <c r="AB62" s="8" t="str">
        <f aca="false">IF(D62&lt;&gt;"No hacer",CONCATENATE(A62,"-",LEFT(C62),"-",IF(A61&lt;&gt;A62,1,IF(C61=C62,RIGHT(AB61)+1,1))))</f>
        <v>M5-G-2d-I-2</v>
      </c>
      <c r="AC62" s="8" t="str">
        <f aca="false">CONCATENATE(AB62,"-BR")</f>
        <v>M5-G-2d-I-2-BR</v>
      </c>
      <c r="AD62" s="5" t="s">
        <v>46</v>
      </c>
      <c r="AE62" s="5" t="s">
        <v>351</v>
      </c>
      <c r="AF62" s="5" t="s">
        <v>47</v>
      </c>
    </row>
    <row r="63" customFormat="false" ht="75" hidden="false" customHeight="true" outlineLevel="0" collapsed="false">
      <c r="A63" s="5" t="s">
        <v>436</v>
      </c>
      <c r="B63" s="6" t="s">
        <v>437</v>
      </c>
      <c r="C63" s="5" t="s">
        <v>34</v>
      </c>
      <c r="D63" s="5" t="s">
        <v>35</v>
      </c>
      <c r="E63" s="16"/>
      <c r="F63" s="10" t="s">
        <v>445</v>
      </c>
      <c r="G63" s="6"/>
      <c r="H63" s="6"/>
      <c r="I63" s="5" t="s">
        <v>38</v>
      </c>
      <c r="J63" s="5" t="s">
        <v>439</v>
      </c>
      <c r="K63" s="6"/>
      <c r="L63" s="6"/>
      <c r="M63" s="5" t="s">
        <v>41</v>
      </c>
      <c r="N63" s="6" t="s">
        <v>440</v>
      </c>
      <c r="O63" s="6" t="s">
        <v>441</v>
      </c>
      <c r="P63" s="8"/>
      <c r="Q63" s="5"/>
      <c r="R63" s="8"/>
      <c r="S63" s="8"/>
      <c r="T63" s="8"/>
      <c r="U63" s="8"/>
      <c r="V63" s="8"/>
      <c r="W63" s="8"/>
      <c r="X63" s="8"/>
      <c r="Y63" s="5" t="s">
        <v>44</v>
      </c>
      <c r="Z63" s="10" t="str">
        <f aca="false">REPLACE(AA63,SEARCH("M5-",AA63),LEN(AB63),AC63)</f>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AA63" s="10" t="s">
        <v>446</v>
      </c>
      <c r="AB63" s="8" t="str">
        <f aca="false">IF(D63&lt;&gt;"No hacer",CONCATENATE(A63,"-",LEFT(C63),"-",IF(A62&lt;&gt;A63,1,IF(C62=C63,RIGHT(AB62)+1,1))))</f>
        <v>M5-G-2d-I-3</v>
      </c>
      <c r="AC63" s="8" t="str">
        <f aca="false">CONCATENATE(AB63,"-BR")</f>
        <v>M5-G-2d-I-3-BR</v>
      </c>
      <c r="AD63" s="5" t="s">
        <v>46</v>
      </c>
      <c r="AE63" s="5" t="s">
        <v>351</v>
      </c>
      <c r="AF63" s="5" t="s">
        <v>47</v>
      </c>
    </row>
    <row r="64" customFormat="false" ht="75" hidden="false" customHeight="true" outlineLevel="0" collapsed="false">
      <c r="A64" s="5" t="s">
        <v>447</v>
      </c>
      <c r="B64" s="6" t="s">
        <v>448</v>
      </c>
      <c r="C64" s="5" t="s">
        <v>34</v>
      </c>
      <c r="D64" s="5" t="s">
        <v>35</v>
      </c>
      <c r="E64" s="16"/>
      <c r="F64" s="6" t="s">
        <v>449</v>
      </c>
      <c r="G64" s="6"/>
      <c r="H64" s="6" t="s">
        <v>450</v>
      </c>
      <c r="I64" s="5" t="s">
        <v>38</v>
      </c>
      <c r="J64" s="5" t="s">
        <v>297</v>
      </c>
      <c r="K64" s="6" t="s">
        <v>451</v>
      </c>
      <c r="L64" s="6" t="s">
        <v>452</v>
      </c>
      <c r="M64" s="5" t="s">
        <v>41</v>
      </c>
      <c r="N64" s="8" t="s">
        <v>453</v>
      </c>
      <c r="O64" s="6" t="s">
        <v>454</v>
      </c>
      <c r="P64" s="8"/>
      <c r="Q64" s="5"/>
      <c r="R64" s="8"/>
      <c r="S64" s="8"/>
      <c r="T64" s="8"/>
      <c r="U64" s="8"/>
      <c r="V64" s="8"/>
      <c r="W64" s="8"/>
      <c r="X64" s="8"/>
      <c r="Y64" s="5" t="s">
        <v>44</v>
      </c>
      <c r="Z64" s="10" t="str">
        <f aca="false">REPLACE(AA64,SEARCH("M5-",AA64),LEN(AB64),AC64)</f>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AA64" s="8" t="s">
        <v>455</v>
      </c>
      <c r="AB64" s="8" t="str">
        <f aca="false">IF(D64&lt;&gt;"No hacer",CONCATENATE(A64,"-",LEFT(C64),"-",IF(A63&lt;&gt;A64,1,IF(C63=C64,RIGHT(AB63)+1,1))))</f>
        <v>M5-G-3a-I-1</v>
      </c>
      <c r="AC64" s="8" t="str">
        <f aca="false">CONCATENATE(AB64,"-BR")</f>
        <v>M5-G-3a-I-1-BR</v>
      </c>
      <c r="AD64" s="5" t="s">
        <v>46</v>
      </c>
      <c r="AE64" s="5"/>
      <c r="AF64" s="5"/>
    </row>
    <row r="65" customFormat="false" ht="75" hidden="false" customHeight="true" outlineLevel="0" collapsed="false">
      <c r="A65" s="5" t="s">
        <v>447</v>
      </c>
      <c r="B65" s="6" t="s">
        <v>448</v>
      </c>
      <c r="C65" s="5" t="s">
        <v>48</v>
      </c>
      <c r="D65" s="5" t="s">
        <v>35</v>
      </c>
      <c r="E65" s="5"/>
      <c r="F65" s="6" t="s">
        <v>456</v>
      </c>
      <c r="G65" s="6"/>
      <c r="H65" s="6" t="s">
        <v>457</v>
      </c>
      <c r="I65" s="5" t="s">
        <v>38</v>
      </c>
      <c r="J65" s="5" t="s">
        <v>52</v>
      </c>
      <c r="K65" s="6" t="s">
        <v>458</v>
      </c>
      <c r="L65" s="6" t="s">
        <v>459</v>
      </c>
      <c r="M65" s="5" t="s">
        <v>63</v>
      </c>
      <c r="N65" s="8"/>
      <c r="O65" s="8"/>
      <c r="P65" s="8"/>
      <c r="Q65" s="5"/>
      <c r="R65" s="8"/>
      <c r="S65" s="8" t="s">
        <v>460</v>
      </c>
      <c r="T65" s="8" t="s">
        <v>461</v>
      </c>
      <c r="U65" s="8" t="s">
        <v>462</v>
      </c>
      <c r="V65" s="8" t="s">
        <v>463</v>
      </c>
      <c r="W65" s="8"/>
      <c r="X65" s="8"/>
      <c r="Y65" s="5" t="s">
        <v>44</v>
      </c>
      <c r="Z65" s="10" t="str">
        <f aca="false">REPLACE(AA65,SEARCH("M5-",AA65),LEN(AB65),AC65)</f>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AA65" s="8" t="s">
        <v>464</v>
      </c>
      <c r="AB65" s="8" t="str">
        <f aca="false">IF(D65&lt;&gt;"No hacer",CONCATENATE(A65,"-",LEFT(C65),"-",IF(A64&lt;&gt;A65,1,IF(C64=C65,RIGHT(AB64)+1,1))))</f>
        <v>M5-G-3a-E-1</v>
      </c>
      <c r="AC65" s="8" t="str">
        <f aca="false">CONCATENATE(AB65,"-BR")</f>
        <v>M5-G-3a-E-1-BR</v>
      </c>
      <c r="AD65" s="5" t="s">
        <v>46</v>
      </c>
      <c r="AE65" s="5"/>
      <c r="AF65" s="5"/>
    </row>
    <row r="66" customFormat="false" ht="75" hidden="false" customHeight="true" outlineLevel="0" collapsed="false">
      <c r="A66" s="5" t="s">
        <v>447</v>
      </c>
      <c r="B66" s="6" t="s">
        <v>448</v>
      </c>
      <c r="C66" s="5" t="s">
        <v>58</v>
      </c>
      <c r="D66" s="5" t="s">
        <v>35</v>
      </c>
      <c r="E66" s="5"/>
      <c r="F66" s="6" t="s">
        <v>465</v>
      </c>
      <c r="G66" s="6"/>
      <c r="H66" s="6" t="s">
        <v>466</v>
      </c>
      <c r="I66" s="5" t="s">
        <v>38</v>
      </c>
      <c r="J66" s="5" t="s">
        <v>52</v>
      </c>
      <c r="K66" s="6" t="s">
        <v>467</v>
      </c>
      <c r="L66" s="6" t="s">
        <v>459</v>
      </c>
      <c r="M66" s="5" t="s">
        <v>63</v>
      </c>
      <c r="N66" s="8"/>
      <c r="O66" s="8"/>
      <c r="P66" s="8"/>
      <c r="Q66" s="5"/>
      <c r="R66" s="8"/>
      <c r="S66" s="8" t="s">
        <v>468</v>
      </c>
      <c r="T66" s="8" t="s">
        <v>469</v>
      </c>
      <c r="U66" s="8" t="s">
        <v>470</v>
      </c>
      <c r="V66" s="8" t="s">
        <v>471</v>
      </c>
      <c r="W66" s="8"/>
      <c r="X66" s="8"/>
      <c r="Y66" s="5" t="s">
        <v>44</v>
      </c>
      <c r="Z66" s="10" t="str">
        <f aca="false">REPLACE(AA66,SEARCH("M5-",AA66),LEN(AB66),AC66)</f>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AA66" s="8" t="s">
        <v>472</v>
      </c>
      <c r="AB66" s="8" t="str">
        <f aca="false">IF(D66&lt;&gt;"No hacer",CONCATENATE(A66,"-",LEFT(C66),"-",IF(A65&lt;&gt;A66,1,IF(C65=C66,RIGHT(AB65)+1,1))))</f>
        <v>M5-G-3a-A-1</v>
      </c>
      <c r="AC66" s="8" t="str">
        <f aca="false">CONCATENATE(AB66,"-BR")</f>
        <v>M5-G-3a-A-1-BR</v>
      </c>
      <c r="AD66" s="5" t="s">
        <v>46</v>
      </c>
      <c r="AE66" s="5"/>
      <c r="AF66" s="5"/>
    </row>
    <row r="67" customFormat="false" ht="75" hidden="false" customHeight="true" outlineLevel="0" collapsed="false">
      <c r="A67" s="5" t="s">
        <v>447</v>
      </c>
      <c r="B67" s="6" t="s">
        <v>448</v>
      </c>
      <c r="C67" s="5" t="s">
        <v>58</v>
      </c>
      <c r="D67" s="5" t="s">
        <v>35</v>
      </c>
      <c r="E67" s="5"/>
      <c r="F67" s="6" t="s">
        <v>473</v>
      </c>
      <c r="G67" s="6"/>
      <c r="H67" s="6" t="s">
        <v>474</v>
      </c>
      <c r="I67" s="5" t="s">
        <v>38</v>
      </c>
      <c r="J67" s="5" t="s">
        <v>52</v>
      </c>
      <c r="K67" s="6" t="s">
        <v>475</v>
      </c>
      <c r="L67" s="6" t="s">
        <v>459</v>
      </c>
      <c r="M67" s="5" t="s">
        <v>63</v>
      </c>
      <c r="N67" s="8"/>
      <c r="O67" s="8"/>
      <c r="P67" s="8"/>
      <c r="Q67" s="5"/>
      <c r="R67" s="8"/>
      <c r="S67" s="8" t="s">
        <v>476</v>
      </c>
      <c r="T67" s="8" t="s">
        <v>477</v>
      </c>
      <c r="U67" s="8" t="s">
        <v>478</v>
      </c>
      <c r="V67" s="8" t="s">
        <v>479</v>
      </c>
      <c r="W67" s="8"/>
      <c r="X67" s="8"/>
      <c r="Y67" s="5" t="s">
        <v>44</v>
      </c>
      <c r="Z67" s="10" t="str">
        <f aca="false">REPLACE(AA67,SEARCH("M5-",AA67),LEN(AB67),AC67)</f>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AA67" s="8" t="s">
        <v>480</v>
      </c>
      <c r="AB67" s="8" t="str">
        <f aca="false">IF(D67&lt;&gt;"No hacer",CONCATENATE(A67,"-",LEFT(C67),"-",IF(A66&lt;&gt;A67,1,IF(C66=C67,RIGHT(AB66)+1,1))))</f>
        <v>M5-G-3a-A-2</v>
      </c>
      <c r="AC67" s="8" t="str">
        <f aca="false">CONCATENATE(AB67,"-BR")</f>
        <v>M5-G-3a-A-2-BR</v>
      </c>
      <c r="AD67" s="5" t="s">
        <v>46</v>
      </c>
      <c r="AE67" s="5"/>
      <c r="AF67" s="5"/>
    </row>
    <row r="68" customFormat="false" ht="75" hidden="false" customHeight="true" outlineLevel="0" collapsed="false">
      <c r="A68" s="5" t="s">
        <v>447</v>
      </c>
      <c r="B68" s="6" t="s">
        <v>448</v>
      </c>
      <c r="C68" s="5" t="s">
        <v>58</v>
      </c>
      <c r="D68" s="5" t="s">
        <v>35</v>
      </c>
      <c r="E68" s="5"/>
      <c r="F68" s="6" t="s">
        <v>481</v>
      </c>
      <c r="G68" s="6"/>
      <c r="H68" s="6" t="s">
        <v>482</v>
      </c>
      <c r="I68" s="5" t="s">
        <v>38</v>
      </c>
      <c r="J68" s="5" t="s">
        <v>52</v>
      </c>
      <c r="K68" s="6" t="s">
        <v>483</v>
      </c>
      <c r="L68" s="6" t="s">
        <v>459</v>
      </c>
      <c r="M68" s="5" t="s">
        <v>63</v>
      </c>
      <c r="N68" s="8"/>
      <c r="O68" s="8"/>
      <c r="P68" s="8"/>
      <c r="Q68" s="5"/>
      <c r="R68" s="8"/>
      <c r="S68" s="8" t="s">
        <v>484</v>
      </c>
      <c r="T68" s="8" t="s">
        <v>485</v>
      </c>
      <c r="U68" s="8" t="s">
        <v>486</v>
      </c>
      <c r="V68" s="8" t="s">
        <v>487</v>
      </c>
      <c r="W68" s="8"/>
      <c r="X68" s="8"/>
      <c r="Y68" s="5" t="s">
        <v>44</v>
      </c>
      <c r="Z68" s="10" t="str">
        <f aca="false">REPLACE(AA68,SEARCH("M5-",AA68),LEN(AB68),AC68)</f>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AA68" s="8" t="s">
        <v>488</v>
      </c>
      <c r="AB68" s="8" t="str">
        <f aca="false">IF(D68&lt;&gt;"No hacer",CONCATENATE(A68,"-",LEFT(C68),"-",IF(A67&lt;&gt;A68,1,IF(C67=C68,RIGHT(AB67)+1,1))))</f>
        <v>M5-G-3a-A-3</v>
      </c>
      <c r="AC68" s="8" t="str">
        <f aca="false">CONCATENATE(AB68,"-BR")</f>
        <v>M5-G-3a-A-3-BR</v>
      </c>
      <c r="AD68" s="5" t="s">
        <v>46</v>
      </c>
      <c r="AE68" s="5"/>
      <c r="AF68" s="5"/>
    </row>
    <row r="69" customFormat="false" ht="75" hidden="false" customHeight="true" outlineLevel="0" collapsed="false">
      <c r="A69" s="5" t="s">
        <v>447</v>
      </c>
      <c r="B69" s="6" t="s">
        <v>448</v>
      </c>
      <c r="C69" s="5" t="s">
        <v>58</v>
      </c>
      <c r="D69" s="5" t="s">
        <v>35</v>
      </c>
      <c r="E69" s="5"/>
      <c r="F69" s="6" t="s">
        <v>489</v>
      </c>
      <c r="G69" s="6"/>
      <c r="H69" s="6"/>
      <c r="I69" s="5" t="s">
        <v>38</v>
      </c>
      <c r="J69" s="5" t="s">
        <v>52</v>
      </c>
      <c r="K69" s="6" t="s">
        <v>490</v>
      </c>
      <c r="L69" s="6" t="s">
        <v>459</v>
      </c>
      <c r="M69" s="5" t="s">
        <v>63</v>
      </c>
      <c r="N69" s="8"/>
      <c r="O69" s="8"/>
      <c r="P69" s="8"/>
      <c r="Q69" s="5"/>
      <c r="R69" s="8"/>
      <c r="S69" s="8" t="s">
        <v>491</v>
      </c>
      <c r="T69" s="8" t="s">
        <v>492</v>
      </c>
      <c r="U69" s="8" t="s">
        <v>493</v>
      </c>
      <c r="V69" s="8" t="s">
        <v>494</v>
      </c>
      <c r="W69" s="8"/>
      <c r="X69" s="8"/>
      <c r="Y69" s="5" t="s">
        <v>44</v>
      </c>
      <c r="Z69" s="10" t="str">
        <f aca="false">REPLACE(AA69,SEARCH("M5-",AA69),LEN(AB69),AC69)</f>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AA69" s="8" t="s">
        <v>495</v>
      </c>
      <c r="AB69" s="8" t="str">
        <f aca="false">IF(D69&lt;&gt;"No hacer",CONCATENATE(A69,"-",LEFT(C69),"-",IF(A68&lt;&gt;A69,1,IF(C68=C69,RIGHT(AB68)+1,1))))</f>
        <v>M5-G-3a-A-4</v>
      </c>
      <c r="AC69" s="8" t="str">
        <f aca="false">CONCATENATE(AB69,"-BR")</f>
        <v>M5-G-3a-A-4-BR</v>
      </c>
      <c r="AD69" s="5" t="s">
        <v>46</v>
      </c>
      <c r="AE69" s="5"/>
      <c r="AF69" s="5"/>
    </row>
    <row r="70" customFormat="false" ht="75" hidden="false" customHeight="true" outlineLevel="0" collapsed="false">
      <c r="A70" s="5" t="s">
        <v>447</v>
      </c>
      <c r="B70" s="6" t="s">
        <v>448</v>
      </c>
      <c r="C70" s="5" t="s">
        <v>58</v>
      </c>
      <c r="D70" s="5" t="s">
        <v>35</v>
      </c>
      <c r="E70" s="5"/>
      <c r="F70" s="6" t="s">
        <v>496</v>
      </c>
      <c r="G70" s="6"/>
      <c r="H70" s="6"/>
      <c r="I70" s="5" t="s">
        <v>38</v>
      </c>
      <c r="J70" s="5" t="s">
        <v>52</v>
      </c>
      <c r="K70" s="6" t="s">
        <v>497</v>
      </c>
      <c r="L70" s="6" t="s">
        <v>459</v>
      </c>
      <c r="M70" s="5" t="s">
        <v>63</v>
      </c>
      <c r="N70" s="8"/>
      <c r="O70" s="8"/>
      <c r="P70" s="8"/>
      <c r="Q70" s="5"/>
      <c r="R70" s="8"/>
      <c r="S70" s="8" t="s">
        <v>498</v>
      </c>
      <c r="T70" s="8" t="s">
        <v>499</v>
      </c>
      <c r="U70" s="8" t="s">
        <v>500</v>
      </c>
      <c r="V70" s="8" t="s">
        <v>501</v>
      </c>
      <c r="W70" s="8"/>
      <c r="X70" s="8"/>
      <c r="Y70" s="5" t="s">
        <v>44</v>
      </c>
      <c r="Z70" s="10" t="str">
        <f aca="false">REPLACE(AA70,SEARCH("M5-",AA70),LEN(AB70),AC70)</f>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AA70" s="8" t="s">
        <v>502</v>
      </c>
      <c r="AB70" s="8" t="str">
        <f aca="false">IF(D70&lt;&gt;"No hacer",CONCATENATE(A70,"-",LEFT(C70),"-",IF(A69&lt;&gt;A70,1,IF(C69=C70,RIGHT(AB69)+1,1))))</f>
        <v>M5-G-3a-A-5</v>
      </c>
      <c r="AC70" s="8" t="str">
        <f aca="false">CONCATENATE(AB70,"-BR")</f>
        <v>M5-G-3a-A-5-BR</v>
      </c>
      <c r="AD70" s="5" t="s">
        <v>46</v>
      </c>
      <c r="AE70" s="5"/>
      <c r="AF70" s="5"/>
    </row>
    <row r="71" customFormat="false" ht="75" hidden="false" customHeight="true" outlineLevel="0" collapsed="false">
      <c r="A71" s="5" t="s">
        <v>503</v>
      </c>
      <c r="B71" s="6" t="s">
        <v>504</v>
      </c>
      <c r="C71" s="5" t="s">
        <v>34</v>
      </c>
      <c r="D71" s="5" t="s">
        <v>35</v>
      </c>
      <c r="E71" s="5"/>
      <c r="F71" s="6" t="s">
        <v>505</v>
      </c>
      <c r="G71" s="6"/>
      <c r="H71" s="6" t="s">
        <v>506</v>
      </c>
      <c r="I71" s="5" t="s">
        <v>51</v>
      </c>
      <c r="J71" s="5" t="s">
        <v>239</v>
      </c>
      <c r="K71" s="6" t="s">
        <v>507</v>
      </c>
      <c r="L71" s="6" t="s">
        <v>508</v>
      </c>
      <c r="M71" s="5" t="s">
        <v>41</v>
      </c>
      <c r="N71" s="6" t="s">
        <v>509</v>
      </c>
      <c r="O71" s="6" t="s">
        <v>510</v>
      </c>
      <c r="P71" s="6"/>
      <c r="Q71" s="5" t="s">
        <v>511</v>
      </c>
      <c r="R71" s="6"/>
      <c r="S71" s="6"/>
      <c r="T71" s="6"/>
      <c r="U71" s="8"/>
      <c r="V71" s="8"/>
      <c r="W71" s="8"/>
      <c r="X71" s="8"/>
      <c r="Y71" s="5" t="s">
        <v>44</v>
      </c>
      <c r="Z71" s="10" t="str">
        <f aca="false">REPLACE(AA71,SEARCH("M5-",AA71),LEN(AB71),AC71)</f>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AA71" s="10" t="s">
        <v>512</v>
      </c>
      <c r="AB71" s="8" t="str">
        <f aca="false">IF(D71&lt;&gt;"No hacer",CONCATENATE(A71,"-",LEFT(C71),"-",IF(A70&lt;&gt;A71,1,IF(C70=C71,RIGHT(AB70)+1,1))))</f>
        <v>M5-G-18a-I-1</v>
      </c>
      <c r="AC71" s="8" t="str">
        <f aca="false">CONCATENATE(AB71,"-BR")</f>
        <v>M5-G-18a-I-1-BR</v>
      </c>
      <c r="AD71" s="5"/>
      <c r="AE71" s="5" t="s">
        <v>351</v>
      </c>
      <c r="AF71" s="5"/>
    </row>
    <row r="72" customFormat="false" ht="75" hidden="false" customHeight="true" outlineLevel="0" collapsed="false">
      <c r="A72" s="5" t="s">
        <v>503</v>
      </c>
      <c r="B72" s="6" t="s">
        <v>504</v>
      </c>
      <c r="C72" s="5" t="s">
        <v>34</v>
      </c>
      <c r="D72" s="5" t="s">
        <v>35</v>
      </c>
      <c r="E72" s="5"/>
      <c r="F72" s="6" t="s">
        <v>513</v>
      </c>
      <c r="G72" s="6"/>
      <c r="H72" s="6" t="s">
        <v>506</v>
      </c>
      <c r="I72" s="5" t="s">
        <v>51</v>
      </c>
      <c r="J72" s="5" t="s">
        <v>239</v>
      </c>
      <c r="K72" s="6" t="s">
        <v>514</v>
      </c>
      <c r="L72" s="6" t="s">
        <v>515</v>
      </c>
      <c r="M72" s="5" t="s">
        <v>41</v>
      </c>
      <c r="N72" s="6" t="s">
        <v>516</v>
      </c>
      <c r="O72" s="6" t="s">
        <v>517</v>
      </c>
      <c r="P72" s="6"/>
      <c r="Q72" s="5" t="s">
        <v>511</v>
      </c>
      <c r="R72" s="6"/>
      <c r="S72" s="6"/>
      <c r="T72" s="6"/>
      <c r="U72" s="8"/>
      <c r="V72" s="8"/>
      <c r="W72" s="8"/>
      <c r="X72" s="8"/>
      <c r="Y72" s="5" t="s">
        <v>44</v>
      </c>
      <c r="Z72" s="10" t="str">
        <f aca="false">REPLACE(AA72,SEARCH("M5-",AA72),LEN(AB72),AC72)</f>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AA72" s="10" t="s">
        <v>518</v>
      </c>
      <c r="AB72" s="8" t="str">
        <f aca="false">IF(D72&lt;&gt;"No hacer",CONCATENATE(A72,"-",LEFT(C72),"-",IF(A71&lt;&gt;A72,1,IF(C71=C72,RIGHT(AB71)+1,1))))</f>
        <v>M5-G-18a-I-2</v>
      </c>
      <c r="AC72" s="8" t="str">
        <f aca="false">CONCATENATE(AB72,"-BR")</f>
        <v>M5-G-18a-I-2-BR</v>
      </c>
      <c r="AD72" s="5"/>
      <c r="AE72" s="5" t="s">
        <v>351</v>
      </c>
      <c r="AF72" s="5"/>
    </row>
    <row r="73" customFormat="false" ht="75" hidden="false" customHeight="true" outlineLevel="0" collapsed="false">
      <c r="A73" s="5" t="s">
        <v>503</v>
      </c>
      <c r="B73" s="6" t="s">
        <v>504</v>
      </c>
      <c r="C73" s="5" t="s">
        <v>48</v>
      </c>
      <c r="D73" s="5" t="s">
        <v>35</v>
      </c>
      <c r="E73" s="5"/>
      <c r="F73" s="6" t="s">
        <v>519</v>
      </c>
      <c r="G73" s="6"/>
      <c r="H73" s="6" t="s">
        <v>520</v>
      </c>
      <c r="I73" s="5" t="s">
        <v>51</v>
      </c>
      <c r="J73" s="5" t="s">
        <v>52</v>
      </c>
      <c r="K73" s="6" t="s">
        <v>521</v>
      </c>
      <c r="L73" s="6" t="s">
        <v>522</v>
      </c>
      <c r="M73" s="5" t="s">
        <v>41</v>
      </c>
      <c r="N73" s="6" t="s">
        <v>509</v>
      </c>
      <c r="O73" s="6" t="s">
        <v>510</v>
      </c>
      <c r="P73" s="6"/>
      <c r="Q73" s="5" t="s">
        <v>511</v>
      </c>
      <c r="R73" s="6"/>
      <c r="S73" s="6"/>
      <c r="T73" s="6"/>
      <c r="U73" s="8"/>
      <c r="V73" s="8"/>
      <c r="W73" s="8"/>
      <c r="X73" s="8"/>
      <c r="Y73" s="5" t="s">
        <v>44</v>
      </c>
      <c r="Z73" s="10" t="str">
        <f aca="false">REPLACE(AA73,SEARCH("M5-",AA73),LEN(AB73),AC73)</f>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AA73" s="10" t="s">
        <v>523</v>
      </c>
      <c r="AB73" s="8" t="str">
        <f aca="false">IF(D73&lt;&gt;"No hacer",CONCATENATE(A73,"-",LEFT(C73),"-",IF(A72&lt;&gt;A73,1,IF(C72=C73,RIGHT(AB72)+1,1))))</f>
        <v>M5-G-18a-E-1</v>
      </c>
      <c r="AC73" s="8" t="str">
        <f aca="false">CONCATENATE(AB73,"-BR")</f>
        <v>M5-G-18a-E-1-BR</v>
      </c>
      <c r="AD73" s="5"/>
      <c r="AE73" s="5" t="s">
        <v>351</v>
      </c>
      <c r="AF73" s="5"/>
    </row>
    <row r="74" customFormat="false" ht="75" hidden="false" customHeight="true" outlineLevel="0" collapsed="false">
      <c r="A74" s="5" t="s">
        <v>503</v>
      </c>
      <c r="B74" s="6" t="s">
        <v>504</v>
      </c>
      <c r="C74" s="5" t="s">
        <v>48</v>
      </c>
      <c r="D74" s="5" t="s">
        <v>35</v>
      </c>
      <c r="E74" s="5"/>
      <c r="F74" s="6" t="s">
        <v>524</v>
      </c>
      <c r="G74" s="6"/>
      <c r="H74" s="6" t="s">
        <v>520</v>
      </c>
      <c r="I74" s="5" t="s">
        <v>51</v>
      </c>
      <c r="J74" s="5" t="s">
        <v>52</v>
      </c>
      <c r="K74" s="6" t="s">
        <v>525</v>
      </c>
      <c r="L74" s="6" t="s">
        <v>526</v>
      </c>
      <c r="M74" s="5" t="s">
        <v>41</v>
      </c>
      <c r="N74" s="6" t="s">
        <v>516</v>
      </c>
      <c r="O74" s="6" t="s">
        <v>527</v>
      </c>
      <c r="P74" s="6"/>
      <c r="Q74" s="5" t="s">
        <v>511</v>
      </c>
      <c r="R74" s="6"/>
      <c r="S74" s="6"/>
      <c r="T74" s="6"/>
      <c r="U74" s="8"/>
      <c r="V74" s="8"/>
      <c r="W74" s="8"/>
      <c r="X74" s="8"/>
      <c r="Y74" s="5" t="s">
        <v>44</v>
      </c>
      <c r="Z74" s="10" t="str">
        <f aca="false">REPLACE(AA74,SEARCH("M5-",AA74),LEN(AB74),AC74)</f>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AA74" s="10" t="s">
        <v>528</v>
      </c>
      <c r="AB74" s="8" t="str">
        <f aca="false">IF(D74&lt;&gt;"No hacer",CONCATENATE(A74,"-",LEFT(C74),"-",IF(A73&lt;&gt;A74,1,IF(C73=C74,RIGHT(AB73)+1,1))))</f>
        <v>M5-G-18a-E-2</v>
      </c>
      <c r="AC74" s="8" t="str">
        <f aca="false">CONCATENATE(AB74,"-BR")</f>
        <v>M5-G-18a-E-2-BR</v>
      </c>
      <c r="AD74" s="5"/>
      <c r="AE74" s="5" t="s">
        <v>351</v>
      </c>
      <c r="AF74" s="5"/>
    </row>
    <row r="75" customFormat="false" ht="75" hidden="false" customHeight="true" outlineLevel="0" collapsed="false">
      <c r="A75" s="5" t="s">
        <v>503</v>
      </c>
      <c r="B75" s="6" t="s">
        <v>504</v>
      </c>
      <c r="C75" s="5" t="s">
        <v>58</v>
      </c>
      <c r="D75" s="5" t="s">
        <v>35</v>
      </c>
      <c r="E75" s="5"/>
      <c r="F75" s="6" t="s">
        <v>529</v>
      </c>
      <c r="G75" s="6"/>
      <c r="H75" s="6" t="s">
        <v>530</v>
      </c>
      <c r="I75" s="5" t="s">
        <v>38</v>
      </c>
      <c r="J75" s="5" t="s">
        <v>52</v>
      </c>
      <c r="K75" s="6" t="s">
        <v>531</v>
      </c>
      <c r="L75" s="6" t="s">
        <v>532</v>
      </c>
      <c r="M75" s="5" t="s">
        <v>41</v>
      </c>
      <c r="N75" s="6" t="s">
        <v>533</v>
      </c>
      <c r="O75" s="6" t="s">
        <v>534</v>
      </c>
      <c r="P75" s="6"/>
      <c r="Q75" s="6"/>
      <c r="R75" s="6"/>
      <c r="S75" s="6"/>
      <c r="T75" s="6"/>
      <c r="U75" s="8"/>
      <c r="V75" s="8"/>
      <c r="W75" s="8"/>
      <c r="X75" s="8"/>
      <c r="Y75" s="5" t="s">
        <v>44</v>
      </c>
      <c r="Z75" s="10" t="str">
        <f aca="false">REPLACE(AA75,SEARCH("M5-",AA75),LEN(AB75),AC75)</f>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AA75" s="10" t="s">
        <v>535</v>
      </c>
      <c r="AB75" s="8" t="str">
        <f aca="false">IF(D75&lt;&gt;"No hacer",CONCATENATE(A75,"-",LEFT(C75),"-",IF(A74&lt;&gt;A75,1,IF(C74=C75,RIGHT(AB74)+1,1))))</f>
        <v>M5-G-18a-A-1</v>
      </c>
      <c r="AC75" s="8" t="str">
        <f aca="false">CONCATENATE(AB75,"-BR")</f>
        <v>M5-G-18a-A-1-BR</v>
      </c>
      <c r="AD75" s="5"/>
      <c r="AE75" s="5" t="s">
        <v>351</v>
      </c>
      <c r="AF75" s="5"/>
    </row>
    <row r="76" customFormat="false" ht="75" hidden="false" customHeight="true" outlineLevel="0" collapsed="false">
      <c r="A76" s="5" t="s">
        <v>503</v>
      </c>
      <c r="B76" s="6" t="s">
        <v>504</v>
      </c>
      <c r="C76" s="5" t="s">
        <v>58</v>
      </c>
      <c r="D76" s="5" t="s">
        <v>35</v>
      </c>
      <c r="E76" s="5"/>
      <c r="F76" s="6" t="s">
        <v>536</v>
      </c>
      <c r="G76" s="6"/>
      <c r="H76" s="6" t="s">
        <v>537</v>
      </c>
      <c r="I76" s="5" t="s">
        <v>51</v>
      </c>
      <c r="J76" s="5" t="s">
        <v>52</v>
      </c>
      <c r="K76" s="6" t="s">
        <v>538</v>
      </c>
      <c r="L76" s="6" t="s">
        <v>539</v>
      </c>
      <c r="M76" s="5" t="s">
        <v>41</v>
      </c>
      <c r="N76" s="6" t="s">
        <v>533</v>
      </c>
      <c r="O76" s="6" t="s">
        <v>534</v>
      </c>
      <c r="P76" s="6"/>
      <c r="Q76" s="6"/>
      <c r="R76" s="6"/>
      <c r="S76" s="6"/>
      <c r="T76" s="6"/>
      <c r="U76" s="8"/>
      <c r="V76" s="8"/>
      <c r="W76" s="8"/>
      <c r="X76" s="8"/>
      <c r="Y76" s="5" t="s">
        <v>44</v>
      </c>
      <c r="Z76" s="10" t="str">
        <f aca="false">REPLACE(AA76,SEARCH("M5-",AA76),LEN(AB76),AC76)</f>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AA76" s="10" t="s">
        <v>540</v>
      </c>
      <c r="AB76" s="8" t="str">
        <f aca="false">IF(D76&lt;&gt;"No hacer",CONCATENATE(A76,"-",LEFT(C76),"-",IF(A75&lt;&gt;A76,1,IF(C75=C76,RIGHT(AB75)+1,1))))</f>
        <v>M5-G-18a-A-2</v>
      </c>
      <c r="AC76" s="8" t="str">
        <f aca="false">CONCATENATE(AB76,"-BR")</f>
        <v>M5-G-18a-A-2-BR</v>
      </c>
      <c r="AD76" s="5"/>
      <c r="AE76" s="5" t="s">
        <v>351</v>
      </c>
      <c r="AF76" s="5"/>
    </row>
    <row r="77" customFormat="false" ht="75" hidden="false" customHeight="true" outlineLevel="0" collapsed="false">
      <c r="A77" s="5" t="s">
        <v>503</v>
      </c>
      <c r="B77" s="6" t="s">
        <v>504</v>
      </c>
      <c r="C77" s="5" t="s">
        <v>58</v>
      </c>
      <c r="D77" s="5" t="s">
        <v>35</v>
      </c>
      <c r="E77" s="5"/>
      <c r="F77" s="6" t="s">
        <v>541</v>
      </c>
      <c r="G77" s="6"/>
      <c r="H77" s="6" t="s">
        <v>542</v>
      </c>
      <c r="I77" s="5" t="s">
        <v>38</v>
      </c>
      <c r="J77" s="5" t="s">
        <v>52</v>
      </c>
      <c r="K77" s="6" t="s">
        <v>543</v>
      </c>
      <c r="L77" s="6" t="s">
        <v>62</v>
      </c>
      <c r="M77" s="5" t="s">
        <v>41</v>
      </c>
      <c r="N77" s="6" t="s">
        <v>533</v>
      </c>
      <c r="O77" s="6" t="s">
        <v>534</v>
      </c>
      <c r="P77" s="6"/>
      <c r="Q77" s="6"/>
      <c r="R77" s="6"/>
      <c r="S77" s="6"/>
      <c r="T77" s="6"/>
      <c r="U77" s="8"/>
      <c r="V77" s="8"/>
      <c r="W77" s="8"/>
      <c r="X77" s="8"/>
      <c r="Y77" s="5" t="s">
        <v>44</v>
      </c>
      <c r="Z77" s="10" t="str">
        <f aca="false">REPLACE(AA77,SEARCH("M5-",AA77),LEN(AB77),AC77)</f>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AA77" s="10" t="s">
        <v>544</v>
      </c>
      <c r="AB77" s="8" t="str">
        <f aca="false">IF(D77&lt;&gt;"No hacer",CONCATENATE(A77,"-",LEFT(C77),"-",IF(A76&lt;&gt;A77,1,IF(C76=C77,RIGHT(AB76)+1,1))))</f>
        <v>M5-G-18a-A-3</v>
      </c>
      <c r="AC77" s="8" t="str">
        <f aca="false">CONCATENATE(AB77,"-BR")</f>
        <v>M5-G-18a-A-3-BR</v>
      </c>
      <c r="AD77" s="5"/>
      <c r="AE77" s="5" t="s">
        <v>351</v>
      </c>
      <c r="AF77" s="5"/>
    </row>
    <row r="78" customFormat="false" ht="75" hidden="false" customHeight="true" outlineLevel="0" collapsed="false">
      <c r="A78" s="5" t="s">
        <v>503</v>
      </c>
      <c r="B78" s="6" t="s">
        <v>504</v>
      </c>
      <c r="C78" s="5" t="s">
        <v>58</v>
      </c>
      <c r="D78" s="5" t="s">
        <v>35</v>
      </c>
      <c r="E78" s="5"/>
      <c r="F78" s="6" t="s">
        <v>545</v>
      </c>
      <c r="G78" s="6"/>
      <c r="H78" s="6" t="s">
        <v>546</v>
      </c>
      <c r="I78" s="5" t="s">
        <v>38</v>
      </c>
      <c r="J78" s="5" t="s">
        <v>52</v>
      </c>
      <c r="K78" s="6" t="s">
        <v>547</v>
      </c>
      <c r="L78" s="6" t="s">
        <v>548</v>
      </c>
      <c r="M78" s="5" t="s">
        <v>41</v>
      </c>
      <c r="N78" s="6" t="s">
        <v>533</v>
      </c>
      <c r="O78" s="6" t="s">
        <v>549</v>
      </c>
      <c r="P78" s="6"/>
      <c r="Q78" s="6"/>
      <c r="R78" s="6"/>
      <c r="S78" s="6"/>
      <c r="T78" s="6"/>
      <c r="U78" s="8"/>
      <c r="V78" s="8"/>
      <c r="W78" s="8"/>
      <c r="X78" s="8"/>
      <c r="Y78" s="5" t="s">
        <v>44</v>
      </c>
      <c r="Z78" s="10" t="str">
        <f aca="false">REPLACE(AA78,SEARCH("M5-",AA78),LEN(AB78),AC78)</f>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AA78" s="10" t="s">
        <v>550</v>
      </c>
      <c r="AB78" s="8" t="str">
        <f aca="false">IF(D78&lt;&gt;"No hacer",CONCATENATE(A78,"-",LEFT(C78),"-",IF(A77&lt;&gt;A78,1,IF(C77=C78,RIGHT(AB77)+1,1))))</f>
        <v>M5-G-18a-A-4</v>
      </c>
      <c r="AC78" s="8" t="str">
        <f aca="false">CONCATENATE(AB78,"-BR")</f>
        <v>M5-G-18a-A-4-BR</v>
      </c>
      <c r="AD78" s="5"/>
      <c r="AE78" s="5" t="s">
        <v>351</v>
      </c>
      <c r="AF78" s="5"/>
    </row>
    <row r="79" customFormat="false" ht="75" hidden="false" customHeight="true" outlineLevel="0" collapsed="false">
      <c r="A79" s="5" t="s">
        <v>503</v>
      </c>
      <c r="B79" s="6" t="s">
        <v>504</v>
      </c>
      <c r="C79" s="5" t="s">
        <v>58</v>
      </c>
      <c r="D79" s="5" t="s">
        <v>35</v>
      </c>
      <c r="E79" s="5"/>
      <c r="F79" s="6" t="s">
        <v>551</v>
      </c>
      <c r="G79" s="6"/>
      <c r="H79" s="6" t="s">
        <v>552</v>
      </c>
      <c r="I79" s="5" t="s">
        <v>38</v>
      </c>
      <c r="J79" s="5" t="s">
        <v>52</v>
      </c>
      <c r="K79" s="6" t="s">
        <v>553</v>
      </c>
      <c r="L79" s="6" t="s">
        <v>548</v>
      </c>
      <c r="M79" s="5" t="s">
        <v>41</v>
      </c>
      <c r="N79" s="6" t="s">
        <v>533</v>
      </c>
      <c r="O79" s="6" t="s">
        <v>549</v>
      </c>
      <c r="P79" s="6"/>
      <c r="Q79" s="6"/>
      <c r="R79" s="6"/>
      <c r="S79" s="6"/>
      <c r="T79" s="6"/>
      <c r="U79" s="8"/>
      <c r="V79" s="8"/>
      <c r="W79" s="8"/>
      <c r="X79" s="8"/>
      <c r="Y79" s="5" t="s">
        <v>44</v>
      </c>
      <c r="Z79" s="10" t="str">
        <f aca="false">REPLACE(AA79,SEARCH("M5-",AA79),LEN(AB79),AC79)</f>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AA79" s="10" t="s">
        <v>554</v>
      </c>
      <c r="AB79" s="8" t="str">
        <f aca="false">IF(D79&lt;&gt;"No hacer",CONCATENATE(A79,"-",LEFT(C79),"-",IF(A78&lt;&gt;A79,1,IF(C78=C79,RIGHT(AB78)+1,1))))</f>
        <v>M5-G-18a-A-5</v>
      </c>
      <c r="AC79" s="8" t="str">
        <f aca="false">CONCATENATE(AB79,"-BR")</f>
        <v>M5-G-18a-A-5-BR</v>
      </c>
      <c r="AD79" s="5"/>
      <c r="AE79" s="5" t="s">
        <v>351</v>
      </c>
      <c r="AF79" s="5"/>
    </row>
    <row r="80" customFormat="false" ht="75" hidden="false" customHeight="true" outlineLevel="0" collapsed="false">
      <c r="A80" s="5" t="s">
        <v>555</v>
      </c>
      <c r="B80" s="6" t="s">
        <v>556</v>
      </c>
      <c r="C80" s="5" t="s">
        <v>34</v>
      </c>
      <c r="D80" s="5" t="s">
        <v>35</v>
      </c>
      <c r="E80" s="5"/>
      <c r="F80" s="6" t="s">
        <v>557</v>
      </c>
      <c r="G80" s="6"/>
      <c r="H80" s="6" t="s">
        <v>558</v>
      </c>
      <c r="I80" s="5" t="s">
        <v>51</v>
      </c>
      <c r="J80" s="5" t="s">
        <v>297</v>
      </c>
      <c r="K80" s="6" t="s">
        <v>559</v>
      </c>
      <c r="L80" s="6" t="s">
        <v>40</v>
      </c>
      <c r="M80" s="5" t="s">
        <v>41</v>
      </c>
      <c r="N80" s="8" t="s">
        <v>560</v>
      </c>
      <c r="O80" s="6" t="s">
        <v>561</v>
      </c>
      <c r="P80" s="8"/>
      <c r="Q80" s="5"/>
      <c r="R80" s="8"/>
      <c r="S80" s="8"/>
      <c r="T80" s="8"/>
      <c r="U80" s="8"/>
      <c r="V80" s="8"/>
      <c r="W80" s="8"/>
      <c r="X80" s="8"/>
      <c r="Y80" s="5" t="s">
        <v>44</v>
      </c>
      <c r="Z80" s="10" t="str">
        <f aca="false">REPLACE(AA80,SEARCH("M5-",AA80),LEN(AB80),AC80)</f>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0" s="10" t="s">
        <v>562</v>
      </c>
      <c r="AB80" s="8" t="str">
        <f aca="false">IF(D80&lt;&gt;"No hacer",CONCATENATE(A80,"-",LEFT(C80),"-",IF(A79&lt;&gt;A80,1,IF(C79=C80,RIGHT(AB79)+1,1))))</f>
        <v>M5-G-4a-I-1</v>
      </c>
      <c r="AC80" s="8" t="str">
        <f aca="false">CONCATENATE(AB80,"-BR")</f>
        <v>M5-G-4a-I-1-BR</v>
      </c>
      <c r="AD80" s="5" t="s">
        <v>46</v>
      </c>
      <c r="AE80" s="5" t="s">
        <v>351</v>
      </c>
      <c r="AF80" s="5"/>
    </row>
    <row r="81" customFormat="false" ht="75" hidden="false" customHeight="true" outlineLevel="0" collapsed="false">
      <c r="A81" s="5" t="s">
        <v>555</v>
      </c>
      <c r="B81" s="6" t="s">
        <v>556</v>
      </c>
      <c r="C81" s="5" t="s">
        <v>34</v>
      </c>
      <c r="D81" s="5" t="s">
        <v>35</v>
      </c>
      <c r="E81" s="5"/>
      <c r="F81" s="6" t="s">
        <v>563</v>
      </c>
      <c r="G81" s="6"/>
      <c r="H81" s="6" t="s">
        <v>558</v>
      </c>
      <c r="I81" s="5" t="s">
        <v>51</v>
      </c>
      <c r="J81" s="5" t="s">
        <v>297</v>
      </c>
      <c r="K81" s="6" t="s">
        <v>559</v>
      </c>
      <c r="L81" s="6" t="s">
        <v>40</v>
      </c>
      <c r="M81" s="5" t="s">
        <v>41</v>
      </c>
      <c r="N81" s="8" t="s">
        <v>560</v>
      </c>
      <c r="O81" s="6" t="s">
        <v>564</v>
      </c>
      <c r="P81" s="8"/>
      <c r="Q81" s="5"/>
      <c r="R81" s="8"/>
      <c r="S81" s="8"/>
      <c r="T81" s="8"/>
      <c r="U81" s="8"/>
      <c r="V81" s="8"/>
      <c r="W81" s="8"/>
      <c r="X81" s="8"/>
      <c r="Y81" s="5" t="s">
        <v>44</v>
      </c>
      <c r="Z81" s="10" t="str">
        <f aca="false">REPLACE(AA81,SEARCH("M5-",AA81),LEN(AB81),AC81)</f>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AA81" s="10" t="s">
        <v>565</v>
      </c>
      <c r="AB81" s="8" t="str">
        <f aca="false">IF(D81&lt;&gt;"No hacer",CONCATENATE(A81,"-",LEFT(C81),"-",IF(A80&lt;&gt;A81,1,IF(C80=C81,RIGHT(AB80)+1,1))))</f>
        <v>M5-G-4a-I-2</v>
      </c>
      <c r="AC81" s="8" t="str">
        <f aca="false">CONCATENATE(AB81,"-BR")</f>
        <v>M5-G-4a-I-2-BR</v>
      </c>
      <c r="AD81" s="5" t="s">
        <v>46</v>
      </c>
      <c r="AE81" s="5" t="s">
        <v>351</v>
      </c>
      <c r="AF81" s="5"/>
    </row>
    <row r="82" customFormat="false" ht="75" hidden="false" customHeight="true" outlineLevel="0" collapsed="false">
      <c r="A82" s="5" t="s">
        <v>555</v>
      </c>
      <c r="B82" s="6" t="s">
        <v>556</v>
      </c>
      <c r="C82" s="5" t="s">
        <v>34</v>
      </c>
      <c r="D82" s="5" t="s">
        <v>35</v>
      </c>
      <c r="E82" s="5"/>
      <c r="F82" s="6" t="s">
        <v>566</v>
      </c>
      <c r="G82" s="6"/>
      <c r="H82" s="6" t="s">
        <v>558</v>
      </c>
      <c r="I82" s="5" t="s">
        <v>51</v>
      </c>
      <c r="J82" s="5" t="s">
        <v>297</v>
      </c>
      <c r="K82" s="6" t="s">
        <v>559</v>
      </c>
      <c r="L82" s="6" t="s">
        <v>40</v>
      </c>
      <c r="M82" s="5" t="s">
        <v>41</v>
      </c>
      <c r="N82" s="8" t="s">
        <v>560</v>
      </c>
      <c r="O82" s="6" t="s">
        <v>567</v>
      </c>
      <c r="P82" s="8"/>
      <c r="Q82" s="5"/>
      <c r="R82" s="8"/>
      <c r="S82" s="8"/>
      <c r="T82" s="8"/>
      <c r="U82" s="8"/>
      <c r="V82" s="8"/>
      <c r="W82" s="8"/>
      <c r="X82" s="8"/>
      <c r="Y82" s="5" t="s">
        <v>44</v>
      </c>
      <c r="Z82" s="10" t="str">
        <f aca="false">REPLACE(AA82,SEARCH("M5-",AA82),LEN(AB82),AC82)</f>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2" s="10" t="s">
        <v>568</v>
      </c>
      <c r="AB82" s="8" t="str">
        <f aca="false">IF(D82&lt;&gt;"No hacer",CONCATENATE(A82,"-",LEFT(C82),"-",IF(A81&lt;&gt;A82,1,IF(C81=C82,RIGHT(AB81)+1,1))))</f>
        <v>M5-G-4a-I-3</v>
      </c>
      <c r="AC82" s="8" t="str">
        <f aca="false">CONCATENATE(AB82,"-BR")</f>
        <v>M5-G-4a-I-3-BR</v>
      </c>
      <c r="AD82" s="5" t="s">
        <v>46</v>
      </c>
      <c r="AE82" s="5" t="s">
        <v>351</v>
      </c>
      <c r="AF82" s="5"/>
    </row>
    <row r="83" customFormat="false" ht="75" hidden="false" customHeight="true" outlineLevel="0" collapsed="false">
      <c r="A83" s="5" t="s">
        <v>569</v>
      </c>
      <c r="B83" s="6" t="s">
        <v>570</v>
      </c>
      <c r="C83" s="5" t="s">
        <v>34</v>
      </c>
      <c r="D83" s="5" t="s">
        <v>35</v>
      </c>
      <c r="E83" s="16"/>
      <c r="F83" s="6" t="s">
        <v>571</v>
      </c>
      <c r="G83" s="6"/>
      <c r="H83" s="8"/>
      <c r="I83" s="5" t="s">
        <v>51</v>
      </c>
      <c r="J83" s="5" t="s">
        <v>297</v>
      </c>
      <c r="K83" s="6" t="s">
        <v>572</v>
      </c>
      <c r="L83" s="6" t="s">
        <v>40</v>
      </c>
      <c r="M83" s="5" t="s">
        <v>41</v>
      </c>
      <c r="N83" s="8" t="s">
        <v>573</v>
      </c>
      <c r="O83" s="6" t="s">
        <v>574</v>
      </c>
      <c r="P83" s="8"/>
      <c r="Q83" s="5"/>
      <c r="R83" s="8"/>
      <c r="S83" s="8"/>
      <c r="T83" s="8"/>
      <c r="U83" s="8"/>
      <c r="V83" s="8"/>
      <c r="W83" s="8"/>
      <c r="X83" s="8"/>
      <c r="Y83" s="5" t="s">
        <v>44</v>
      </c>
      <c r="Z83" s="10" t="str">
        <f aca="false">REPLACE(AA83,SEARCH("M5-",AA83),LEN(AB83),AC83)</f>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3" s="10" t="s">
        <v>575</v>
      </c>
      <c r="AB83" s="8" t="str">
        <f aca="false">IF(D83&lt;&gt;"No hacer",CONCATENATE(A83,"-",LEFT(C83),"-",IF(A82&lt;&gt;A83,1,IF(C82=C83,RIGHT(AB82)+1,1))))</f>
        <v>M5-G-4b-I-1</v>
      </c>
      <c r="AC83" s="8" t="str">
        <f aca="false">CONCATENATE(AB83,"-BR")</f>
        <v>M5-G-4b-I-1-BR</v>
      </c>
      <c r="AD83" s="5" t="s">
        <v>46</v>
      </c>
      <c r="AE83" s="5" t="s">
        <v>351</v>
      </c>
      <c r="AF83" s="5"/>
    </row>
    <row r="84" customFormat="false" ht="75" hidden="false" customHeight="true" outlineLevel="0" collapsed="false">
      <c r="A84" s="5" t="s">
        <v>569</v>
      </c>
      <c r="B84" s="6" t="s">
        <v>570</v>
      </c>
      <c r="C84" s="5" t="s">
        <v>34</v>
      </c>
      <c r="D84" s="5" t="s">
        <v>35</v>
      </c>
      <c r="E84" s="5"/>
      <c r="F84" s="6" t="s">
        <v>576</v>
      </c>
      <c r="G84" s="6"/>
      <c r="H84" s="8"/>
      <c r="I84" s="5" t="s">
        <v>51</v>
      </c>
      <c r="J84" s="5" t="s">
        <v>297</v>
      </c>
      <c r="K84" s="6" t="s">
        <v>572</v>
      </c>
      <c r="L84" s="6" t="s">
        <v>40</v>
      </c>
      <c r="M84" s="5" t="s">
        <v>41</v>
      </c>
      <c r="N84" s="8" t="s">
        <v>573</v>
      </c>
      <c r="O84" s="6" t="s">
        <v>577</v>
      </c>
      <c r="P84" s="8"/>
      <c r="Q84" s="5"/>
      <c r="R84" s="8"/>
      <c r="S84" s="8"/>
      <c r="T84" s="8"/>
      <c r="U84" s="8"/>
      <c r="V84" s="8"/>
      <c r="W84" s="8"/>
      <c r="X84" s="8"/>
      <c r="Y84" s="5" t="s">
        <v>44</v>
      </c>
      <c r="Z84" s="10" t="str">
        <f aca="false">REPLACE(AA84,SEARCH("M5-",AA84),LEN(AB84),AC84)</f>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4" s="10" t="s">
        <v>578</v>
      </c>
      <c r="AB84" s="8" t="str">
        <f aca="false">IF(D84&lt;&gt;"No hacer",CONCATENATE(A84,"-",LEFT(C84),"-",IF(A83&lt;&gt;A84,1,IF(C83=C84,RIGHT(AB83)+1,1))))</f>
        <v>M5-G-4b-I-2</v>
      </c>
      <c r="AC84" s="8" t="str">
        <f aca="false">CONCATENATE(AB84,"-BR")</f>
        <v>M5-G-4b-I-2-BR</v>
      </c>
      <c r="AD84" s="5" t="s">
        <v>46</v>
      </c>
      <c r="AE84" s="5" t="s">
        <v>351</v>
      </c>
      <c r="AF84" s="5"/>
    </row>
    <row r="85" customFormat="false" ht="75" hidden="false" customHeight="true" outlineLevel="0" collapsed="false">
      <c r="A85" s="5" t="s">
        <v>569</v>
      </c>
      <c r="B85" s="6" t="s">
        <v>570</v>
      </c>
      <c r="C85" s="5" t="s">
        <v>34</v>
      </c>
      <c r="D85" s="5" t="s">
        <v>35</v>
      </c>
      <c r="E85" s="5"/>
      <c r="F85" s="6" t="s">
        <v>579</v>
      </c>
      <c r="G85" s="6"/>
      <c r="H85" s="8"/>
      <c r="I85" s="5" t="s">
        <v>51</v>
      </c>
      <c r="J85" s="5" t="s">
        <v>297</v>
      </c>
      <c r="K85" s="6" t="s">
        <v>572</v>
      </c>
      <c r="L85" s="6" t="s">
        <v>40</v>
      </c>
      <c r="M85" s="5" t="s">
        <v>41</v>
      </c>
      <c r="N85" s="8" t="s">
        <v>573</v>
      </c>
      <c r="O85" s="6" t="s">
        <v>580</v>
      </c>
      <c r="P85" s="8"/>
      <c r="Q85" s="5"/>
      <c r="R85" s="8"/>
      <c r="S85" s="8"/>
      <c r="T85" s="8"/>
      <c r="U85" s="8"/>
      <c r="V85" s="8"/>
      <c r="W85" s="8"/>
      <c r="X85" s="8"/>
      <c r="Y85" s="5" t="s">
        <v>44</v>
      </c>
      <c r="Z85" s="10" t="str">
        <f aca="false">REPLACE(AA85,SEARCH("M5-",AA85),LEN(AB85),AC85)</f>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5" s="10" t="s">
        <v>581</v>
      </c>
      <c r="AB85" s="8" t="str">
        <f aca="false">IF(D85&lt;&gt;"No hacer",CONCATENATE(A85,"-",LEFT(C85),"-",IF(A84&lt;&gt;A85,1,IF(C84=C85,RIGHT(AB84)+1,1))))</f>
        <v>M5-G-4b-I-3</v>
      </c>
      <c r="AC85" s="8" t="str">
        <f aca="false">CONCATENATE(AB85,"-BR")</f>
        <v>M5-G-4b-I-3-BR</v>
      </c>
      <c r="AD85" s="5" t="s">
        <v>46</v>
      </c>
      <c r="AE85" s="5" t="s">
        <v>351</v>
      </c>
      <c r="AF85" s="5"/>
    </row>
    <row r="86" customFormat="false" ht="75" hidden="false" customHeight="true" outlineLevel="0" collapsed="false">
      <c r="A86" s="5" t="s">
        <v>582</v>
      </c>
      <c r="B86" s="6" t="s">
        <v>583</v>
      </c>
      <c r="C86" s="5" t="s">
        <v>34</v>
      </c>
      <c r="D86" s="5" t="s">
        <v>35</v>
      </c>
      <c r="E86" s="5"/>
      <c r="F86" s="6" t="s">
        <v>584</v>
      </c>
      <c r="G86" s="6"/>
      <c r="H86" s="6" t="s">
        <v>585</v>
      </c>
      <c r="I86" s="5" t="s">
        <v>38</v>
      </c>
      <c r="J86" s="5" t="s">
        <v>586</v>
      </c>
      <c r="K86" s="6" t="s">
        <v>40</v>
      </c>
      <c r="L86" s="6" t="s">
        <v>40</v>
      </c>
      <c r="M86" s="5" t="s">
        <v>41</v>
      </c>
      <c r="N86" s="8" t="s">
        <v>587</v>
      </c>
      <c r="O86" s="6" t="s">
        <v>588</v>
      </c>
      <c r="P86" s="8"/>
      <c r="Q86" s="5"/>
      <c r="R86" s="8"/>
      <c r="S86" s="8"/>
      <c r="T86" s="8"/>
      <c r="U86" s="8"/>
      <c r="V86" s="8"/>
      <c r="W86" s="8"/>
      <c r="X86" s="8"/>
      <c r="Y86" s="5" t="s">
        <v>44</v>
      </c>
      <c r="Z86" s="10" t="str">
        <f aca="false">REPLACE(AA86,SEARCH("M5-",AA86),LEN(AB86),AC86)</f>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AA86" s="10" t="s">
        <v>589</v>
      </c>
      <c r="AB86" s="8" t="str">
        <f aca="false">IF(D86&lt;&gt;"No hacer",CONCATENATE(A86,"-",LEFT(C86),"-",IF(A85&lt;&gt;A86,1,IF(C85=C86,RIGHT(AB85)+1,1))))</f>
        <v>M5-G-5a-I-1</v>
      </c>
      <c r="AC86" s="8" t="str">
        <f aca="false">CONCATENATE(AB86,"-BR")</f>
        <v>M5-G-5a-I-1-BR</v>
      </c>
      <c r="AD86" s="5" t="s">
        <v>46</v>
      </c>
      <c r="AE86" s="5" t="s">
        <v>351</v>
      </c>
      <c r="AF86" s="5" t="s">
        <v>47</v>
      </c>
    </row>
    <row r="87" customFormat="false" ht="75" hidden="false" customHeight="true" outlineLevel="0" collapsed="false">
      <c r="A87" s="5" t="s">
        <v>582</v>
      </c>
      <c r="B87" s="6" t="s">
        <v>583</v>
      </c>
      <c r="C87" s="5" t="s">
        <v>48</v>
      </c>
      <c r="D87" s="5" t="s">
        <v>35</v>
      </c>
      <c r="E87" s="16"/>
      <c r="F87" s="6" t="s">
        <v>590</v>
      </c>
      <c r="G87" s="6"/>
      <c r="H87" s="6" t="s">
        <v>591</v>
      </c>
      <c r="I87" s="5" t="s">
        <v>51</v>
      </c>
      <c r="J87" s="5" t="s">
        <v>592</v>
      </c>
      <c r="K87" s="6" t="s">
        <v>593</v>
      </c>
      <c r="L87" s="7" t="s">
        <v>594</v>
      </c>
      <c r="M87" s="5" t="s">
        <v>41</v>
      </c>
      <c r="N87" s="8" t="s">
        <v>587</v>
      </c>
      <c r="O87" s="6" t="s">
        <v>595</v>
      </c>
      <c r="P87" s="8"/>
      <c r="Q87" s="5"/>
      <c r="R87" s="8"/>
      <c r="S87" s="8"/>
      <c r="T87" s="8"/>
      <c r="U87" s="8"/>
      <c r="V87" s="8"/>
      <c r="W87" s="8"/>
      <c r="X87" s="8"/>
      <c r="Y87" s="5" t="s">
        <v>44</v>
      </c>
      <c r="Z87" s="10" t="str">
        <f aca="false">REPLACE(AA87,SEARCH("M5-",AA87),LEN(AB87),AC87)</f>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AA87" s="10" t="s">
        <v>596</v>
      </c>
      <c r="AB87" s="8" t="str">
        <f aca="false">IF(D87&lt;&gt;"No hacer",CONCATENATE(A87,"-",LEFT(C87),"-",IF(A86&lt;&gt;A87,1,IF(C86=C87,RIGHT(AB86)+1,1))))</f>
        <v>M5-G-5a-E-1</v>
      </c>
      <c r="AC87" s="8" t="str">
        <f aca="false">CONCATENATE(AB87,"-BR")</f>
        <v>M5-G-5a-E-1-BR</v>
      </c>
      <c r="AD87" s="5" t="s">
        <v>46</v>
      </c>
      <c r="AE87" s="5" t="s">
        <v>351</v>
      </c>
      <c r="AF87" s="5" t="s">
        <v>47</v>
      </c>
    </row>
    <row r="88" customFormat="false" ht="75" hidden="false" customHeight="true" outlineLevel="0" collapsed="false">
      <c r="A88" s="5" t="s">
        <v>582</v>
      </c>
      <c r="B88" s="6" t="s">
        <v>583</v>
      </c>
      <c r="C88" s="5" t="s">
        <v>48</v>
      </c>
      <c r="D88" s="5" t="s">
        <v>35</v>
      </c>
      <c r="E88" s="16"/>
      <c r="F88" s="6" t="s">
        <v>590</v>
      </c>
      <c r="G88" s="6"/>
      <c r="H88" s="6" t="s">
        <v>591</v>
      </c>
      <c r="I88" s="5" t="s">
        <v>51</v>
      </c>
      <c r="J88" s="5" t="s">
        <v>592</v>
      </c>
      <c r="K88" s="6" t="s">
        <v>597</v>
      </c>
      <c r="L88" s="7" t="s">
        <v>598</v>
      </c>
      <c r="M88" s="5" t="s">
        <v>41</v>
      </c>
      <c r="N88" s="8" t="s">
        <v>587</v>
      </c>
      <c r="O88" s="6" t="s">
        <v>595</v>
      </c>
      <c r="P88" s="8"/>
      <c r="Q88" s="5"/>
      <c r="R88" s="8"/>
      <c r="S88" s="8"/>
      <c r="T88" s="8"/>
      <c r="U88" s="8"/>
      <c r="V88" s="8"/>
      <c r="W88" s="8"/>
      <c r="X88" s="8"/>
      <c r="Y88" s="5" t="s">
        <v>44</v>
      </c>
      <c r="Z88" s="10" t="str">
        <f aca="false">REPLACE(AA88,SEARCH("M5-",AA88),LEN(AB88),AC88)</f>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AA88" s="10" t="s">
        <v>599</v>
      </c>
      <c r="AB88" s="8" t="str">
        <f aca="false">IF(D88&lt;&gt;"No hacer",CONCATENATE(A88,"-",LEFT(C88),"-",IF(A87&lt;&gt;A88,1,IF(C87=C88,RIGHT(AB87)+1,1))))</f>
        <v>M5-G-5a-E-2</v>
      </c>
      <c r="AC88" s="8" t="str">
        <f aca="false">CONCATENATE(AB88,"-BR")</f>
        <v>M5-G-5a-E-2-BR</v>
      </c>
      <c r="AD88" s="5" t="s">
        <v>46</v>
      </c>
      <c r="AE88" s="5" t="s">
        <v>351</v>
      </c>
      <c r="AF88" s="5" t="s">
        <v>47</v>
      </c>
    </row>
    <row r="89" customFormat="false" ht="75" hidden="false" customHeight="true" outlineLevel="0" collapsed="false">
      <c r="A89" s="5" t="s">
        <v>582</v>
      </c>
      <c r="B89" s="6" t="s">
        <v>583</v>
      </c>
      <c r="C89" s="5" t="s">
        <v>48</v>
      </c>
      <c r="D89" s="5" t="s">
        <v>35</v>
      </c>
      <c r="E89" s="16"/>
      <c r="F89" s="6" t="s">
        <v>590</v>
      </c>
      <c r="G89" s="6"/>
      <c r="H89" s="6"/>
      <c r="I89" s="5" t="s">
        <v>51</v>
      </c>
      <c r="J89" s="5" t="s">
        <v>592</v>
      </c>
      <c r="K89" s="6" t="s">
        <v>600</v>
      </c>
      <c r="L89" s="7" t="s">
        <v>601</v>
      </c>
      <c r="M89" s="5" t="s">
        <v>41</v>
      </c>
      <c r="N89" s="8" t="s">
        <v>587</v>
      </c>
      <c r="O89" s="6" t="s">
        <v>595</v>
      </c>
      <c r="P89" s="8"/>
      <c r="Q89" s="5"/>
      <c r="R89" s="8"/>
      <c r="S89" s="8"/>
      <c r="T89" s="8"/>
      <c r="U89" s="8"/>
      <c r="V89" s="8"/>
      <c r="W89" s="8"/>
      <c r="X89" s="8"/>
      <c r="Y89" s="5" t="s">
        <v>44</v>
      </c>
      <c r="Z89" s="10" t="str">
        <f aca="false">REPLACE(AA89,SEARCH("M5-",AA89),LEN(AB89),AC89)</f>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AA89" s="10" t="s">
        <v>602</v>
      </c>
      <c r="AB89" s="8" t="str">
        <f aca="false">IF(D89&lt;&gt;"No hacer",CONCATENATE(A89,"-",LEFT(C89),"-",IF(A88&lt;&gt;A89,1,IF(C88=C89,RIGHT(AB88)+1,1))))</f>
        <v>M5-G-5a-E-3</v>
      </c>
      <c r="AC89" s="8" t="str">
        <f aca="false">CONCATENATE(AB89,"-BR")</f>
        <v>M5-G-5a-E-3-BR</v>
      </c>
      <c r="AD89" s="5" t="s">
        <v>46</v>
      </c>
      <c r="AE89" s="5" t="s">
        <v>351</v>
      </c>
      <c r="AF89" s="5" t="s">
        <v>47</v>
      </c>
    </row>
    <row r="90" customFormat="false" ht="75" hidden="false" customHeight="true" outlineLevel="0" collapsed="false">
      <c r="A90" s="5" t="s">
        <v>603</v>
      </c>
      <c r="B90" s="6" t="s">
        <v>604</v>
      </c>
      <c r="C90" s="5" t="s">
        <v>34</v>
      </c>
      <c r="D90" s="5" t="s">
        <v>35</v>
      </c>
      <c r="E90" s="5"/>
      <c r="F90" s="6" t="s">
        <v>605</v>
      </c>
      <c r="G90" s="6"/>
      <c r="H90" s="6" t="s">
        <v>606</v>
      </c>
      <c r="I90" s="5" t="s">
        <v>51</v>
      </c>
      <c r="J90" s="5" t="s">
        <v>586</v>
      </c>
      <c r="K90" s="6" t="s">
        <v>40</v>
      </c>
      <c r="L90" s="6" t="s">
        <v>40</v>
      </c>
      <c r="M90" s="5" t="s">
        <v>41</v>
      </c>
      <c r="N90" s="8" t="s">
        <v>607</v>
      </c>
      <c r="O90" s="6" t="s">
        <v>608</v>
      </c>
      <c r="P90" s="8"/>
      <c r="Q90" s="5"/>
      <c r="R90" s="8"/>
      <c r="S90" s="8"/>
      <c r="T90" s="8"/>
      <c r="U90" s="8"/>
      <c r="V90" s="8"/>
      <c r="W90" s="8"/>
      <c r="X90" s="8"/>
      <c r="Y90" s="5" t="s">
        <v>44</v>
      </c>
      <c r="Z90" s="10" t="str">
        <f aca="false">REPLACE(AA90,SEARCH("M5-",AA90),LEN(AB90),AC90)</f>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AA90" s="10" t="s">
        <v>609</v>
      </c>
      <c r="AB90" s="8" t="str">
        <f aca="false">IF(D90&lt;&gt;"No hacer",CONCATENATE(A90,"-",LEFT(C90),"-",IF(A89&lt;&gt;A90,1,IF(C89=C90,RIGHT(AB89)+1,1))))</f>
        <v>M5-G-6a-I-1</v>
      </c>
      <c r="AC90" s="8" t="str">
        <f aca="false">CONCATENATE(AB90,"-BR")</f>
        <v>M5-G-6a-I-1-BR</v>
      </c>
      <c r="AD90" s="5" t="s">
        <v>46</v>
      </c>
      <c r="AE90" s="5" t="s">
        <v>351</v>
      </c>
      <c r="AF90" s="5" t="s">
        <v>47</v>
      </c>
    </row>
    <row r="91" customFormat="false" ht="75" hidden="false" customHeight="true" outlineLevel="0" collapsed="false">
      <c r="A91" s="5" t="s">
        <v>603</v>
      </c>
      <c r="B91" s="6" t="s">
        <v>604</v>
      </c>
      <c r="C91" s="5" t="s">
        <v>34</v>
      </c>
      <c r="D91" s="5" t="s">
        <v>35</v>
      </c>
      <c r="E91" s="5"/>
      <c r="F91" s="6" t="s">
        <v>610</v>
      </c>
      <c r="G91" s="6"/>
      <c r="H91" s="6"/>
      <c r="I91" s="5" t="s">
        <v>51</v>
      </c>
      <c r="J91" s="5" t="s">
        <v>586</v>
      </c>
      <c r="K91" s="6" t="s">
        <v>40</v>
      </c>
      <c r="L91" s="6" t="s">
        <v>40</v>
      </c>
      <c r="M91" s="5" t="s">
        <v>41</v>
      </c>
      <c r="N91" s="8" t="s">
        <v>607</v>
      </c>
      <c r="O91" s="6" t="s">
        <v>611</v>
      </c>
      <c r="P91" s="8"/>
      <c r="Q91" s="5"/>
      <c r="R91" s="8"/>
      <c r="S91" s="8"/>
      <c r="T91" s="8"/>
      <c r="U91" s="8"/>
      <c r="V91" s="8"/>
      <c r="W91" s="8"/>
      <c r="X91" s="8"/>
      <c r="Y91" s="5" t="s">
        <v>44</v>
      </c>
      <c r="Z91" s="10" t="str">
        <f aca="false">REPLACE(AA91,SEARCH("M5-",AA91),LEN(AB91),AC91)</f>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AA91" s="10" t="s">
        <v>612</v>
      </c>
      <c r="AB91" s="8" t="str">
        <f aca="false">IF(D91&lt;&gt;"No hacer",CONCATENATE(A91,"-",LEFT(C91),"-",IF(A90&lt;&gt;A91,1,IF(C90=C91,RIGHT(AB90)+1,1))))</f>
        <v>M5-G-6a-I-2</v>
      </c>
      <c r="AC91" s="8" t="str">
        <f aca="false">CONCATENATE(AB91,"-BR")</f>
        <v>M5-G-6a-I-2-BR</v>
      </c>
      <c r="AD91" s="5" t="s">
        <v>46</v>
      </c>
      <c r="AE91" s="5" t="s">
        <v>351</v>
      </c>
      <c r="AF91" s="5" t="s">
        <v>47</v>
      </c>
    </row>
    <row r="92" customFormat="false" ht="75" hidden="false" customHeight="true" outlineLevel="0" collapsed="false">
      <c r="A92" s="5" t="s">
        <v>603</v>
      </c>
      <c r="B92" s="6" t="s">
        <v>604</v>
      </c>
      <c r="C92" s="5" t="s">
        <v>48</v>
      </c>
      <c r="D92" s="5" t="s">
        <v>35</v>
      </c>
      <c r="E92" s="5"/>
      <c r="F92" s="6" t="s">
        <v>613</v>
      </c>
      <c r="G92" s="6"/>
      <c r="H92" s="6"/>
      <c r="I92" s="5" t="s">
        <v>51</v>
      </c>
      <c r="J92" s="5" t="s">
        <v>592</v>
      </c>
      <c r="K92" s="6" t="s">
        <v>40</v>
      </c>
      <c r="L92" s="6" t="s">
        <v>614</v>
      </c>
      <c r="M92" s="5" t="s">
        <v>41</v>
      </c>
      <c r="N92" s="8" t="s">
        <v>615</v>
      </c>
      <c r="O92" s="6" t="s">
        <v>616</v>
      </c>
      <c r="P92" s="8"/>
      <c r="Q92" s="5"/>
      <c r="R92" s="8"/>
      <c r="S92" s="8"/>
      <c r="T92" s="8"/>
      <c r="U92" s="8"/>
      <c r="V92" s="8"/>
      <c r="W92" s="8"/>
      <c r="X92" s="8"/>
      <c r="Y92" s="5" t="s">
        <v>44</v>
      </c>
      <c r="Z92" s="10" t="str">
        <f aca="false">REPLACE(AA92,SEARCH("M5-",AA92),LEN(AB92),AC92)</f>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AA92" s="10" t="s">
        <v>617</v>
      </c>
      <c r="AB92" s="8" t="str">
        <f aca="false">IF(D92&lt;&gt;"No hacer",CONCATENATE(A92,"-",LEFT(C92),"-",IF(A91&lt;&gt;A92,1,IF(C91=C92,RIGHT(AB91)+1,1))))</f>
        <v>M5-G-6a-E-1</v>
      </c>
      <c r="AC92" s="8" t="str">
        <f aca="false">CONCATENATE(AB92,"-BR")</f>
        <v>M5-G-6a-E-1-BR</v>
      </c>
      <c r="AD92" s="5" t="s">
        <v>46</v>
      </c>
      <c r="AE92" s="5" t="s">
        <v>351</v>
      </c>
      <c r="AF92" s="5" t="s">
        <v>47</v>
      </c>
    </row>
    <row r="93" customFormat="false" ht="75" hidden="false" customHeight="true" outlineLevel="0" collapsed="false">
      <c r="A93" s="5" t="s">
        <v>603</v>
      </c>
      <c r="B93" s="6" t="s">
        <v>604</v>
      </c>
      <c r="C93" s="5" t="s">
        <v>48</v>
      </c>
      <c r="D93" s="5" t="s">
        <v>35</v>
      </c>
      <c r="E93" s="5"/>
      <c r="F93" s="6" t="s">
        <v>613</v>
      </c>
      <c r="G93" s="6"/>
      <c r="H93" s="6"/>
      <c r="I93" s="5" t="s">
        <v>51</v>
      </c>
      <c r="J93" s="5" t="s">
        <v>592</v>
      </c>
      <c r="K93" s="6" t="s">
        <v>40</v>
      </c>
      <c r="L93" s="8" t="s">
        <v>618</v>
      </c>
      <c r="M93" s="5" t="s">
        <v>41</v>
      </c>
      <c r="N93" s="8" t="s">
        <v>615</v>
      </c>
      <c r="O93" s="6" t="s">
        <v>616</v>
      </c>
      <c r="P93" s="8"/>
      <c r="Q93" s="5"/>
      <c r="R93" s="8"/>
      <c r="S93" s="8"/>
      <c r="T93" s="8"/>
      <c r="U93" s="8"/>
      <c r="V93" s="8"/>
      <c r="W93" s="8"/>
      <c r="X93" s="8"/>
      <c r="Y93" s="5" t="s">
        <v>44</v>
      </c>
      <c r="Z93" s="10" t="str">
        <f aca="false">REPLACE(AA93,SEARCH("M5-",AA93),LEN(AB93),AC93)</f>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AA93" s="10" t="s">
        <v>619</v>
      </c>
      <c r="AB93" s="8" t="str">
        <f aca="false">IF(D93&lt;&gt;"No hacer",CONCATENATE(A93,"-",LEFT(C93),"-",IF(A92&lt;&gt;A93,1,IF(C92=C93,RIGHT(AB92)+1,1))))</f>
        <v>M5-G-6a-E-2</v>
      </c>
      <c r="AC93" s="8" t="str">
        <f aca="false">CONCATENATE(AB93,"-BR")</f>
        <v>M5-G-6a-E-2-BR</v>
      </c>
      <c r="AD93" s="5" t="s">
        <v>46</v>
      </c>
      <c r="AE93" s="5" t="s">
        <v>351</v>
      </c>
      <c r="AF93" s="5" t="s">
        <v>47</v>
      </c>
    </row>
    <row r="94" customFormat="false" ht="75" hidden="false" customHeight="true" outlineLevel="0" collapsed="false">
      <c r="A94" s="5" t="s">
        <v>603</v>
      </c>
      <c r="B94" s="6" t="s">
        <v>604</v>
      </c>
      <c r="C94" s="5" t="s">
        <v>48</v>
      </c>
      <c r="D94" s="5" t="s">
        <v>35</v>
      </c>
      <c r="E94" s="5"/>
      <c r="F94" s="6" t="s">
        <v>613</v>
      </c>
      <c r="G94" s="6"/>
      <c r="H94" s="6"/>
      <c r="I94" s="5" t="s">
        <v>51</v>
      </c>
      <c r="J94" s="5" t="s">
        <v>592</v>
      </c>
      <c r="K94" s="6" t="s">
        <v>40</v>
      </c>
      <c r="L94" s="8" t="s">
        <v>620</v>
      </c>
      <c r="M94" s="5" t="s">
        <v>41</v>
      </c>
      <c r="N94" s="8" t="s">
        <v>615</v>
      </c>
      <c r="O94" s="6" t="s">
        <v>616</v>
      </c>
      <c r="P94" s="8"/>
      <c r="Q94" s="5"/>
      <c r="R94" s="8"/>
      <c r="S94" s="8"/>
      <c r="T94" s="8"/>
      <c r="U94" s="8"/>
      <c r="V94" s="8"/>
      <c r="W94" s="8"/>
      <c r="X94" s="8"/>
      <c r="Y94" s="5" t="s">
        <v>44</v>
      </c>
      <c r="Z94" s="10" t="str">
        <f aca="false">REPLACE(AA94,SEARCH("M5-",AA94),LEN(AB94),AC94)</f>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AA94" s="10" t="s">
        <v>621</v>
      </c>
      <c r="AB94" s="8" t="str">
        <f aca="false">IF(D94&lt;&gt;"No hacer",CONCATENATE(A94,"-",LEFT(C94),"-",IF(A93&lt;&gt;A94,1,IF(C93=C94,RIGHT(AB93)+1,1))))</f>
        <v>M5-G-6a-E-3</v>
      </c>
      <c r="AC94" s="8" t="str">
        <f aca="false">CONCATENATE(AB94,"-BR")</f>
        <v>M5-G-6a-E-3-BR</v>
      </c>
      <c r="AD94" s="5" t="s">
        <v>46</v>
      </c>
      <c r="AE94" s="5" t="s">
        <v>351</v>
      </c>
      <c r="AF94" s="5" t="s">
        <v>47</v>
      </c>
    </row>
    <row r="95" customFormat="false" ht="75" hidden="false" customHeight="true" outlineLevel="0" collapsed="false">
      <c r="A95" s="5" t="s">
        <v>622</v>
      </c>
      <c r="B95" s="6" t="s">
        <v>623</v>
      </c>
      <c r="C95" s="5" t="s">
        <v>34</v>
      </c>
      <c r="D95" s="5" t="s">
        <v>35</v>
      </c>
      <c r="E95" s="16"/>
      <c r="F95" s="6" t="s">
        <v>624</v>
      </c>
      <c r="G95" s="6"/>
      <c r="H95" s="6" t="s">
        <v>625</v>
      </c>
      <c r="I95" s="5" t="s">
        <v>154</v>
      </c>
      <c r="J95" s="5" t="s">
        <v>297</v>
      </c>
      <c r="K95" s="6" t="s">
        <v>40</v>
      </c>
      <c r="L95" s="6" t="s">
        <v>40</v>
      </c>
      <c r="M95" s="5" t="s">
        <v>41</v>
      </c>
      <c r="N95" s="8" t="s">
        <v>626</v>
      </c>
      <c r="O95" s="6" t="s">
        <v>627</v>
      </c>
      <c r="P95" s="8"/>
      <c r="Q95" s="5"/>
      <c r="R95" s="8"/>
      <c r="S95" s="8"/>
      <c r="T95" s="8"/>
      <c r="U95" s="8"/>
      <c r="V95" s="8"/>
      <c r="W95" s="8"/>
      <c r="X95" s="8"/>
      <c r="Y95" s="5" t="s">
        <v>44</v>
      </c>
      <c r="Z95" s="10" t="str">
        <f aca="false">REPLACE(AA95,SEARCH("M5-",AA95),LEN(AB95),AC95)</f>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AA95" s="8" t="s">
        <v>628</v>
      </c>
      <c r="AB95" s="8" t="str">
        <f aca="false">IF(D95&lt;&gt;"No hacer",CONCATENATE(A95,"-",LEFT(C95),"-",IF(A94&lt;&gt;A95,1,IF(C94=C95,RIGHT(AB94)+1,1))))</f>
        <v>M5-G-22a-I-1</v>
      </c>
      <c r="AC95" s="8" t="str">
        <f aca="false">CONCATENATE(AB95,"-BR")</f>
        <v>M5-G-22a-I-1-BR</v>
      </c>
      <c r="AD95" s="5" t="s">
        <v>46</v>
      </c>
      <c r="AE95" s="5"/>
      <c r="AF95" s="5"/>
    </row>
    <row r="96" customFormat="false" ht="75" hidden="false" customHeight="true" outlineLevel="0" collapsed="false">
      <c r="A96" s="5" t="s">
        <v>622</v>
      </c>
      <c r="B96" s="6" t="s">
        <v>623</v>
      </c>
      <c r="C96" s="5" t="s">
        <v>34</v>
      </c>
      <c r="D96" s="5" t="s">
        <v>35</v>
      </c>
      <c r="E96" s="5"/>
      <c r="F96" s="6" t="s">
        <v>629</v>
      </c>
      <c r="G96" s="6"/>
      <c r="H96" s="6" t="s">
        <v>630</v>
      </c>
      <c r="I96" s="5" t="s">
        <v>51</v>
      </c>
      <c r="J96" s="5" t="s">
        <v>297</v>
      </c>
      <c r="K96" s="6" t="s">
        <v>40</v>
      </c>
      <c r="L96" s="6" t="s">
        <v>40</v>
      </c>
      <c r="M96" s="5" t="s">
        <v>41</v>
      </c>
      <c r="N96" s="8" t="s">
        <v>631</v>
      </c>
      <c r="O96" s="6" t="s">
        <v>632</v>
      </c>
      <c r="P96" s="8"/>
      <c r="Q96" s="5"/>
      <c r="R96" s="8"/>
      <c r="S96" s="8"/>
      <c r="T96" s="8"/>
      <c r="U96" s="8"/>
      <c r="V96" s="8"/>
      <c r="W96" s="8"/>
      <c r="X96" s="8"/>
      <c r="Y96" s="5" t="s">
        <v>44</v>
      </c>
      <c r="Z96" s="10" t="str">
        <f aca="false">REPLACE(AA96,SEARCH("M5-",AA96),LEN(AB96),AC96)</f>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AA96" s="8" t="s">
        <v>633</v>
      </c>
      <c r="AB96" s="8" t="str">
        <f aca="false">IF(D96&lt;&gt;"No hacer",CONCATENATE(A96,"-",LEFT(C96),"-",IF(A95&lt;&gt;A96,1,IF(C95=C96,RIGHT(AB95)+1,1))))</f>
        <v>M5-G-22a-I-2</v>
      </c>
      <c r="AC96" s="8" t="str">
        <f aca="false">CONCATENATE(AB96,"-BR")</f>
        <v>M5-G-22a-I-2-BR</v>
      </c>
      <c r="AD96" s="5" t="s">
        <v>46</v>
      </c>
      <c r="AE96" s="5"/>
      <c r="AF96" s="5"/>
    </row>
    <row r="97" customFormat="false" ht="75" hidden="false" customHeight="true" outlineLevel="0" collapsed="false">
      <c r="A97" s="5" t="s">
        <v>622</v>
      </c>
      <c r="B97" s="6" t="s">
        <v>623</v>
      </c>
      <c r="C97" s="5" t="s">
        <v>34</v>
      </c>
      <c r="D97" s="5" t="s">
        <v>35</v>
      </c>
      <c r="E97" s="5"/>
      <c r="F97" s="6" t="s">
        <v>634</v>
      </c>
      <c r="G97" s="6"/>
      <c r="H97" s="6" t="s">
        <v>635</v>
      </c>
      <c r="I97" s="5" t="s">
        <v>51</v>
      </c>
      <c r="J97" s="5" t="s">
        <v>297</v>
      </c>
      <c r="K97" s="6" t="s">
        <v>40</v>
      </c>
      <c r="L97" s="6" t="s">
        <v>40</v>
      </c>
      <c r="M97" s="5" t="s">
        <v>41</v>
      </c>
      <c r="N97" s="8" t="s">
        <v>636</v>
      </c>
      <c r="O97" s="6" t="s">
        <v>637</v>
      </c>
      <c r="P97" s="8"/>
      <c r="Q97" s="5"/>
      <c r="R97" s="8"/>
      <c r="S97" s="8"/>
      <c r="T97" s="8"/>
      <c r="U97" s="8"/>
      <c r="V97" s="8"/>
      <c r="W97" s="8"/>
      <c r="X97" s="8"/>
      <c r="Y97" s="5" t="s">
        <v>44</v>
      </c>
      <c r="Z97" s="10" t="str">
        <f aca="false">REPLACE(AA97,SEARCH("M5-",AA97),LEN(AB97),AC97)</f>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AA97" s="8" t="s">
        <v>638</v>
      </c>
      <c r="AB97" s="8" t="str">
        <f aca="false">IF(D97&lt;&gt;"No hacer",CONCATENATE(A97,"-",LEFT(C97),"-",IF(A96&lt;&gt;A97,1,IF(C96=C97,RIGHT(AB96)+1,1))))</f>
        <v>M5-G-22a-I-3</v>
      </c>
      <c r="AC97" s="8" t="str">
        <f aca="false">CONCATENATE(AB97,"-BR")</f>
        <v>M5-G-22a-I-3-BR</v>
      </c>
      <c r="AD97" s="5" t="s">
        <v>46</v>
      </c>
      <c r="AE97" s="5"/>
      <c r="AF97" s="5"/>
    </row>
    <row r="98" customFormat="false" ht="75" hidden="false" customHeight="true" outlineLevel="0" collapsed="false">
      <c r="A98" s="5" t="s">
        <v>622</v>
      </c>
      <c r="B98" s="6" t="s">
        <v>623</v>
      </c>
      <c r="C98" s="5" t="s">
        <v>48</v>
      </c>
      <c r="D98" s="5" t="s">
        <v>35</v>
      </c>
      <c r="E98" s="5"/>
      <c r="F98" s="8" t="s">
        <v>639</v>
      </c>
      <c r="G98" s="8"/>
      <c r="H98" s="8"/>
      <c r="I98" s="5" t="s">
        <v>51</v>
      </c>
      <c r="J98" s="5" t="s">
        <v>592</v>
      </c>
      <c r="K98" s="6" t="s">
        <v>40</v>
      </c>
      <c r="L98" s="7" t="s">
        <v>640</v>
      </c>
      <c r="M98" s="5" t="s">
        <v>41</v>
      </c>
      <c r="N98" s="8" t="s">
        <v>641</v>
      </c>
      <c r="O98" s="8" t="s">
        <v>642</v>
      </c>
      <c r="P98" s="8"/>
      <c r="Q98" s="5"/>
      <c r="R98" s="8"/>
      <c r="S98" s="8"/>
      <c r="T98" s="8"/>
      <c r="U98" s="8"/>
      <c r="V98" s="8"/>
      <c r="W98" s="8"/>
      <c r="X98" s="8"/>
      <c r="Y98" s="5" t="s">
        <v>44</v>
      </c>
      <c r="Z98" s="10" t="str">
        <f aca="false">REPLACE(AA98,SEARCH("M5-",AA98),LEN(AB98),AC98)</f>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8" s="8" t="s">
        <v>643</v>
      </c>
      <c r="AB98" s="8" t="str">
        <f aca="false">IF(D98&lt;&gt;"No hacer",CONCATENATE(A98,"-",LEFT(C98),"-",IF(A97&lt;&gt;A98,1,IF(C97=C98,RIGHT(AB97)+1,1))))</f>
        <v>M5-G-22a-E-1</v>
      </c>
      <c r="AC98" s="8" t="str">
        <f aca="false">CONCATENATE(AB98,"-BR")</f>
        <v>M5-G-22a-E-1-BR</v>
      </c>
      <c r="AD98" s="5" t="s">
        <v>46</v>
      </c>
      <c r="AE98" s="5"/>
      <c r="AF98" s="5"/>
    </row>
    <row r="99" customFormat="false" ht="75" hidden="false" customHeight="true" outlineLevel="0" collapsed="false">
      <c r="A99" s="5" t="s">
        <v>622</v>
      </c>
      <c r="B99" s="6" t="s">
        <v>623</v>
      </c>
      <c r="C99" s="5" t="s">
        <v>48</v>
      </c>
      <c r="D99" s="5" t="s">
        <v>35</v>
      </c>
      <c r="E99" s="5"/>
      <c r="F99" s="6" t="s">
        <v>639</v>
      </c>
      <c r="G99" s="6"/>
      <c r="H99" s="6"/>
      <c r="I99" s="5" t="s">
        <v>51</v>
      </c>
      <c r="J99" s="5" t="s">
        <v>592</v>
      </c>
      <c r="K99" s="6" t="s">
        <v>40</v>
      </c>
      <c r="L99" s="7" t="s">
        <v>644</v>
      </c>
      <c r="M99" s="5" t="s">
        <v>41</v>
      </c>
      <c r="N99" s="8" t="s">
        <v>641</v>
      </c>
      <c r="O99" s="6" t="s">
        <v>645</v>
      </c>
      <c r="P99" s="8"/>
      <c r="Q99" s="5"/>
      <c r="R99" s="8"/>
      <c r="S99" s="8"/>
      <c r="T99" s="8"/>
      <c r="U99" s="8"/>
      <c r="V99" s="8"/>
      <c r="W99" s="8"/>
      <c r="X99" s="8"/>
      <c r="Y99" s="5" t="s">
        <v>44</v>
      </c>
      <c r="Z99" s="10" t="str">
        <f aca="false">REPLACE(AA99,SEARCH("M5-",AA99),LEN(AB99),AC99)</f>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9" s="8" t="s">
        <v>646</v>
      </c>
      <c r="AB99" s="8" t="str">
        <f aca="false">IF(D99&lt;&gt;"No hacer",CONCATENATE(A99,"-",LEFT(C99),"-",IF(A98&lt;&gt;A99,1,IF(C98=C99,RIGHT(AB98)+1,1))))</f>
        <v>M5-G-22a-E-2</v>
      </c>
      <c r="AC99" s="8" t="str">
        <f aca="false">CONCATENATE(AB99,"-BR")</f>
        <v>M5-G-22a-E-2-BR</v>
      </c>
      <c r="AD99" s="5" t="s">
        <v>46</v>
      </c>
      <c r="AE99" s="5"/>
      <c r="AF99" s="5"/>
    </row>
    <row r="100" customFormat="false" ht="75" hidden="false" customHeight="true" outlineLevel="0" collapsed="false">
      <c r="A100" s="5" t="s">
        <v>622</v>
      </c>
      <c r="B100" s="6" t="s">
        <v>623</v>
      </c>
      <c r="C100" s="5" t="s">
        <v>48</v>
      </c>
      <c r="D100" s="5" t="s">
        <v>35</v>
      </c>
      <c r="E100" s="5"/>
      <c r="F100" s="6" t="s">
        <v>639</v>
      </c>
      <c r="G100" s="6"/>
      <c r="H100" s="6"/>
      <c r="I100" s="5" t="s">
        <v>51</v>
      </c>
      <c r="J100" s="5" t="s">
        <v>592</v>
      </c>
      <c r="K100" s="6" t="s">
        <v>40</v>
      </c>
      <c r="L100" s="7" t="s">
        <v>647</v>
      </c>
      <c r="M100" s="5" t="s">
        <v>41</v>
      </c>
      <c r="N100" s="8" t="s">
        <v>641</v>
      </c>
      <c r="O100" s="6" t="s">
        <v>648</v>
      </c>
      <c r="P100" s="8"/>
      <c r="Q100" s="5"/>
      <c r="R100" s="8"/>
      <c r="S100" s="8"/>
      <c r="T100" s="8"/>
      <c r="U100" s="8"/>
      <c r="V100" s="8"/>
      <c r="W100" s="8"/>
      <c r="X100" s="8"/>
      <c r="Y100" s="5" t="s">
        <v>44</v>
      </c>
      <c r="Z100" s="10" t="str">
        <f aca="false">REPLACE(AA100,SEARCH("M5-",AA100),LEN(AB100),AC100)</f>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AA100" s="8" t="s">
        <v>649</v>
      </c>
      <c r="AB100" s="8" t="str">
        <f aca="false">IF(D100&lt;&gt;"No hacer",CONCATENATE(A100,"-",LEFT(C100),"-",IF(A99&lt;&gt;A100,1,IF(C99=C100,RIGHT(AB99)+1,1))))</f>
        <v>M5-G-22a-E-3</v>
      </c>
      <c r="AC100" s="8" t="str">
        <f aca="false">CONCATENATE(AB100,"-BR")</f>
        <v>M5-G-22a-E-3-BR</v>
      </c>
      <c r="AD100" s="5" t="s">
        <v>46</v>
      </c>
      <c r="AE100" s="5"/>
      <c r="AF100" s="5"/>
    </row>
    <row r="101" customFormat="false" ht="75" hidden="false" customHeight="true" outlineLevel="0" collapsed="false">
      <c r="A101" s="5" t="s">
        <v>650</v>
      </c>
      <c r="B101" s="6" t="s">
        <v>651</v>
      </c>
      <c r="C101" s="5" t="s">
        <v>34</v>
      </c>
      <c r="D101" s="5" t="s">
        <v>35</v>
      </c>
      <c r="E101" s="16"/>
      <c r="F101" s="6" t="s">
        <v>652</v>
      </c>
      <c r="G101" s="6"/>
      <c r="H101" s="6" t="s">
        <v>653</v>
      </c>
      <c r="I101" s="5" t="s">
        <v>51</v>
      </c>
      <c r="J101" s="5" t="s">
        <v>654</v>
      </c>
      <c r="K101" s="6" t="s">
        <v>655</v>
      </c>
      <c r="L101" s="7" t="s">
        <v>40</v>
      </c>
      <c r="M101" s="5" t="s">
        <v>41</v>
      </c>
      <c r="N101" s="8" t="s">
        <v>656</v>
      </c>
      <c r="O101" s="6" t="s">
        <v>657</v>
      </c>
      <c r="P101" s="8"/>
      <c r="Q101" s="5"/>
      <c r="R101" s="8"/>
      <c r="S101" s="8"/>
      <c r="T101" s="8"/>
      <c r="U101" s="8"/>
      <c r="V101" s="8"/>
      <c r="W101" s="8"/>
      <c r="X101" s="8"/>
      <c r="Y101" s="5" t="s">
        <v>44</v>
      </c>
      <c r="Z101" s="10" t="str">
        <f aca="false">REPLACE(AA101,SEARCH("M5-",AA101),LEN(AB101),AC101)</f>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AA101" s="8" t="s">
        <v>658</v>
      </c>
      <c r="AB101" s="8" t="str">
        <f aca="false">IF(D101&lt;&gt;"No hacer",CONCATENATE(A101,"-",LEFT(C101),"-",IF(A100&lt;&gt;A101,1,IF(C100=C101,RIGHT(AB100)+1,1))))</f>
        <v>M5-G-22b-I-1</v>
      </c>
      <c r="AC101" s="8" t="str">
        <f aca="false">CONCATENATE(AB101,"-BR")</f>
        <v>M5-G-22b-I-1-BR</v>
      </c>
      <c r="AD101" s="5" t="s">
        <v>46</v>
      </c>
      <c r="AE101" s="5"/>
      <c r="AF101" s="5"/>
    </row>
    <row r="102" customFormat="false" ht="75" hidden="false" customHeight="true" outlineLevel="0" collapsed="false">
      <c r="A102" s="5" t="s">
        <v>650</v>
      </c>
      <c r="B102" s="6" t="s">
        <v>651</v>
      </c>
      <c r="C102" s="5" t="s">
        <v>34</v>
      </c>
      <c r="D102" s="5" t="s">
        <v>35</v>
      </c>
      <c r="E102" s="5"/>
      <c r="F102" s="6" t="s">
        <v>659</v>
      </c>
      <c r="G102" s="6"/>
      <c r="H102" s="6" t="s">
        <v>660</v>
      </c>
      <c r="I102" s="5" t="s">
        <v>51</v>
      </c>
      <c r="J102" s="5" t="s">
        <v>654</v>
      </c>
      <c r="K102" s="6" t="s">
        <v>661</v>
      </c>
      <c r="L102" s="7" t="s">
        <v>40</v>
      </c>
      <c r="M102" s="5" t="s">
        <v>41</v>
      </c>
      <c r="N102" s="8" t="s">
        <v>656</v>
      </c>
      <c r="O102" s="6" t="s">
        <v>662</v>
      </c>
      <c r="P102" s="8"/>
      <c r="Q102" s="5"/>
      <c r="R102" s="8"/>
      <c r="S102" s="8"/>
      <c r="T102" s="8"/>
      <c r="U102" s="8"/>
      <c r="V102" s="8"/>
      <c r="W102" s="8"/>
      <c r="X102" s="8"/>
      <c r="Y102" s="5" t="s">
        <v>44</v>
      </c>
      <c r="Z102" s="10" t="str">
        <f aca="false">REPLACE(AA102,SEARCH("M5-",AA102),LEN(AB102),AC102)</f>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AA102" s="8" t="s">
        <v>663</v>
      </c>
      <c r="AB102" s="8" t="str">
        <f aca="false">IF(D102&lt;&gt;"No hacer",CONCATENATE(A102,"-",LEFT(C102),"-",IF(A101&lt;&gt;A102,1,IF(C101=C102,RIGHT(AB101)+1,1))))</f>
        <v>M5-G-22b-I-2</v>
      </c>
      <c r="AC102" s="8" t="str">
        <f aca="false">CONCATENATE(AB102,"-BR")</f>
        <v>M5-G-22b-I-2-BR</v>
      </c>
      <c r="AD102" s="5" t="s">
        <v>46</v>
      </c>
      <c r="AE102" s="5"/>
      <c r="AF102" s="5"/>
    </row>
    <row r="103" customFormat="false" ht="75" hidden="false" customHeight="true" outlineLevel="0" collapsed="false">
      <c r="A103" s="5" t="s">
        <v>650</v>
      </c>
      <c r="B103" s="6" t="s">
        <v>651</v>
      </c>
      <c r="C103" s="5" t="s">
        <v>48</v>
      </c>
      <c r="D103" s="5" t="s">
        <v>35</v>
      </c>
      <c r="E103" s="5"/>
      <c r="F103" s="6" t="s">
        <v>664</v>
      </c>
      <c r="G103" s="6"/>
      <c r="H103" s="6" t="s">
        <v>665</v>
      </c>
      <c r="I103" s="5" t="s">
        <v>51</v>
      </c>
      <c r="J103" s="5" t="s">
        <v>592</v>
      </c>
      <c r="K103" s="9" t="s">
        <v>666</v>
      </c>
      <c r="L103" s="6" t="s">
        <v>667</v>
      </c>
      <c r="M103" s="5" t="s">
        <v>41</v>
      </c>
      <c r="N103" s="8" t="s">
        <v>668</v>
      </c>
      <c r="O103" s="6" t="s">
        <v>669</v>
      </c>
      <c r="P103" s="8"/>
      <c r="Q103" s="5"/>
      <c r="R103" s="8"/>
      <c r="S103" s="8"/>
      <c r="T103" s="8"/>
      <c r="U103" s="8"/>
      <c r="V103" s="8"/>
      <c r="W103" s="8"/>
      <c r="X103" s="8"/>
      <c r="Y103" s="5" t="s">
        <v>44</v>
      </c>
      <c r="Z103" s="10" t="str">
        <f aca="false">REPLACE(AA103,SEARCH("M5-",AA103),LEN(AB103),AC103)</f>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AA103" s="8" t="s">
        <v>670</v>
      </c>
      <c r="AB103" s="8" t="str">
        <f aca="false">IF(D103&lt;&gt;"No hacer",CONCATENATE(A103,"-",LEFT(C103),"-",IF(A102&lt;&gt;A103,1,IF(C102=C103,RIGHT(AB102)+1,1))))</f>
        <v>M5-G-22b-E-1</v>
      </c>
      <c r="AC103" s="8" t="str">
        <f aca="false">CONCATENATE(AB103,"-BR")</f>
        <v>M5-G-22b-E-1-BR</v>
      </c>
      <c r="AD103" s="5" t="s">
        <v>46</v>
      </c>
      <c r="AE103" s="5"/>
      <c r="AF103" s="5"/>
    </row>
    <row r="104" customFormat="false" ht="75" hidden="false" customHeight="true" outlineLevel="0" collapsed="false">
      <c r="A104" s="5" t="s">
        <v>650</v>
      </c>
      <c r="B104" s="6" t="s">
        <v>651</v>
      </c>
      <c r="C104" s="5" t="s">
        <v>48</v>
      </c>
      <c r="D104" s="5" t="s">
        <v>35</v>
      </c>
      <c r="E104" s="5"/>
      <c r="F104" s="6" t="s">
        <v>671</v>
      </c>
      <c r="G104" s="6"/>
      <c r="H104" s="6" t="s">
        <v>665</v>
      </c>
      <c r="I104" s="5" t="s">
        <v>51</v>
      </c>
      <c r="J104" s="5" t="s">
        <v>592</v>
      </c>
      <c r="K104" s="9" t="s">
        <v>666</v>
      </c>
      <c r="L104" s="6" t="s">
        <v>672</v>
      </c>
      <c r="M104" s="5" t="s">
        <v>41</v>
      </c>
      <c r="N104" s="8" t="s">
        <v>668</v>
      </c>
      <c r="O104" s="6" t="s">
        <v>673</v>
      </c>
      <c r="P104" s="8"/>
      <c r="Q104" s="5"/>
      <c r="R104" s="8"/>
      <c r="S104" s="8"/>
      <c r="T104" s="8"/>
      <c r="U104" s="8"/>
      <c r="V104" s="8"/>
      <c r="W104" s="8"/>
      <c r="X104" s="8"/>
      <c r="Y104" s="5" t="s">
        <v>44</v>
      </c>
      <c r="Z104" s="10" t="str">
        <f aca="false">REPLACE(AA104,SEARCH("M5-",AA104),LEN(AB104),AC104)</f>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AA104" s="8" t="s">
        <v>674</v>
      </c>
      <c r="AB104" s="8" t="str">
        <f aca="false">IF(D104&lt;&gt;"No hacer",CONCATENATE(A104,"-",LEFT(C104),"-",IF(A103&lt;&gt;A104,1,IF(C103=C104,RIGHT(AB103)+1,1))))</f>
        <v>M5-G-22b-E-2</v>
      </c>
      <c r="AC104" s="8" t="str">
        <f aca="false">CONCATENATE(AB104,"-BR")</f>
        <v>M5-G-22b-E-2-BR</v>
      </c>
      <c r="AD104" s="5" t="s">
        <v>46</v>
      </c>
      <c r="AE104" s="5"/>
      <c r="AF104" s="5"/>
    </row>
    <row r="105" customFormat="false" ht="75" hidden="false" customHeight="true" outlineLevel="0" collapsed="false">
      <c r="A105" s="5" t="s">
        <v>675</v>
      </c>
      <c r="B105" s="6" t="s">
        <v>676</v>
      </c>
      <c r="C105" s="5" t="s">
        <v>34</v>
      </c>
      <c r="D105" s="5" t="s">
        <v>35</v>
      </c>
      <c r="E105" s="5"/>
      <c r="F105" s="6" t="s">
        <v>677</v>
      </c>
      <c r="G105" s="6"/>
      <c r="H105" s="6" t="s">
        <v>678</v>
      </c>
      <c r="I105" s="5" t="s">
        <v>38</v>
      </c>
      <c r="J105" s="5" t="s">
        <v>586</v>
      </c>
      <c r="K105" s="6" t="s">
        <v>40</v>
      </c>
      <c r="L105" s="6" t="s">
        <v>40</v>
      </c>
      <c r="M105" s="5" t="s">
        <v>41</v>
      </c>
      <c r="N105" s="8" t="s">
        <v>679</v>
      </c>
      <c r="O105" s="6" t="s">
        <v>680</v>
      </c>
      <c r="P105" s="8"/>
      <c r="Q105" s="5"/>
      <c r="R105" s="8"/>
      <c r="S105" s="8"/>
      <c r="T105" s="8"/>
      <c r="U105" s="8"/>
      <c r="V105" s="8"/>
      <c r="W105" s="8"/>
      <c r="X105" s="8"/>
      <c r="Y105" s="5" t="s">
        <v>44</v>
      </c>
      <c r="Z105" s="10" t="str">
        <f aca="false">REPLACE(AA105,SEARCH("M5-",AA105),LEN(AB105),AC105)</f>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AA105" s="10" t="s">
        <v>681</v>
      </c>
      <c r="AB105" s="8" t="str">
        <f aca="false">IF(D105&lt;&gt;"No hacer",CONCATENATE(A105,"-",LEFT(C105),"-",IF(A104&lt;&gt;A105,1,IF(C104=C105,RIGHT(AB104)+1,1))))</f>
        <v>M5-G-7a-I-1</v>
      </c>
      <c r="AC105" s="8" t="str">
        <f aca="false">CONCATENATE(AB105,"-BR")</f>
        <v>M5-G-7a-I-1-BR</v>
      </c>
      <c r="AD105" s="5" t="s">
        <v>46</v>
      </c>
      <c r="AE105" s="5" t="s">
        <v>351</v>
      </c>
      <c r="AF105" s="5" t="s">
        <v>47</v>
      </c>
    </row>
    <row r="106" customFormat="false" ht="75" hidden="false" customHeight="true" outlineLevel="0" collapsed="false">
      <c r="A106" s="5" t="s">
        <v>675</v>
      </c>
      <c r="B106" s="6" t="s">
        <v>676</v>
      </c>
      <c r="C106" s="5" t="s">
        <v>48</v>
      </c>
      <c r="D106" s="5" t="s">
        <v>35</v>
      </c>
      <c r="E106" s="5"/>
      <c r="F106" s="6" t="s">
        <v>682</v>
      </c>
      <c r="G106" s="6"/>
      <c r="H106" s="6" t="s">
        <v>683</v>
      </c>
      <c r="I106" s="5" t="s">
        <v>51</v>
      </c>
      <c r="J106" s="5" t="s">
        <v>297</v>
      </c>
      <c r="K106" s="6" t="s">
        <v>684</v>
      </c>
      <c r="L106" s="6" t="s">
        <v>40</v>
      </c>
      <c r="M106" s="5" t="s">
        <v>41</v>
      </c>
      <c r="N106" s="8" t="s">
        <v>679</v>
      </c>
      <c r="O106" s="6" t="s">
        <v>685</v>
      </c>
      <c r="P106" s="8"/>
      <c r="Q106" s="5"/>
      <c r="R106" s="8"/>
      <c r="S106" s="8"/>
      <c r="T106" s="8"/>
      <c r="U106" s="8"/>
      <c r="V106" s="8"/>
      <c r="W106" s="8"/>
      <c r="X106" s="8"/>
      <c r="Y106" s="5" t="s">
        <v>44</v>
      </c>
      <c r="Z106" s="10" t="str">
        <f aca="false">REPLACE(AA106,SEARCH("M5-",AA106),LEN(AB106),AC106)</f>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AA106" s="10" t="s">
        <v>686</v>
      </c>
      <c r="AB106" s="8" t="str">
        <f aca="false">IF(D106&lt;&gt;"No hacer",CONCATENATE(A106,"-",LEFT(C106),"-",IF(A105&lt;&gt;A106,1,IF(C105=C106,RIGHT(AB105)+1,1))))</f>
        <v>M5-G-7a-E-1</v>
      </c>
      <c r="AC106" s="8" t="str">
        <f aca="false">CONCATENATE(AB106,"-BR")</f>
        <v>M5-G-7a-E-1-BR</v>
      </c>
      <c r="AD106" s="5" t="s">
        <v>46</v>
      </c>
      <c r="AE106" s="5" t="s">
        <v>351</v>
      </c>
      <c r="AF106" s="5" t="s">
        <v>47</v>
      </c>
    </row>
    <row r="107" customFormat="false" ht="75" hidden="false" customHeight="true" outlineLevel="0" collapsed="false">
      <c r="A107" s="5" t="s">
        <v>675</v>
      </c>
      <c r="B107" s="6" t="s">
        <v>676</v>
      </c>
      <c r="C107" s="5" t="s">
        <v>48</v>
      </c>
      <c r="D107" s="5" t="s">
        <v>35</v>
      </c>
      <c r="E107" s="5"/>
      <c r="F107" s="6" t="s">
        <v>687</v>
      </c>
      <c r="G107" s="6"/>
      <c r="H107" s="6" t="s">
        <v>683</v>
      </c>
      <c r="I107" s="5" t="s">
        <v>51</v>
      </c>
      <c r="J107" s="5" t="s">
        <v>297</v>
      </c>
      <c r="K107" s="6" t="s">
        <v>684</v>
      </c>
      <c r="L107" s="6" t="s">
        <v>40</v>
      </c>
      <c r="M107" s="5" t="s">
        <v>41</v>
      </c>
      <c r="N107" s="8" t="s">
        <v>679</v>
      </c>
      <c r="O107" s="6" t="s">
        <v>685</v>
      </c>
      <c r="P107" s="8"/>
      <c r="Q107" s="5"/>
      <c r="R107" s="8"/>
      <c r="S107" s="8"/>
      <c r="T107" s="8"/>
      <c r="U107" s="8"/>
      <c r="V107" s="8"/>
      <c r="W107" s="8"/>
      <c r="X107" s="8"/>
      <c r="Y107" s="5" t="s">
        <v>44</v>
      </c>
      <c r="Z107" s="10" t="str">
        <f aca="false">REPLACE(AA107,SEARCH("M5-",AA107),LEN(AB107),AC107)</f>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AA107" s="10" t="s">
        <v>688</v>
      </c>
      <c r="AB107" s="8" t="str">
        <f aca="false">IF(D107&lt;&gt;"No hacer",CONCATENATE(A107,"-",LEFT(C107),"-",IF(A106&lt;&gt;A107,1,IF(C106=C107,RIGHT(AB106)+1,1))))</f>
        <v>M5-G-7a-E-2</v>
      </c>
      <c r="AC107" s="8" t="str">
        <f aca="false">CONCATENATE(AB107,"-BR")</f>
        <v>M5-G-7a-E-2-BR</v>
      </c>
      <c r="AD107" s="5" t="s">
        <v>46</v>
      </c>
      <c r="AE107" s="5" t="s">
        <v>351</v>
      </c>
      <c r="AF107" s="5" t="s">
        <v>47</v>
      </c>
    </row>
    <row r="108" customFormat="false" ht="75" hidden="false" customHeight="true" outlineLevel="0" collapsed="false">
      <c r="A108" s="5" t="s">
        <v>689</v>
      </c>
      <c r="B108" s="6" t="s">
        <v>690</v>
      </c>
      <c r="C108" s="5" t="s">
        <v>34</v>
      </c>
      <c r="D108" s="5" t="s">
        <v>35</v>
      </c>
      <c r="E108" s="5"/>
      <c r="F108" s="6" t="s">
        <v>691</v>
      </c>
      <c r="G108" s="6"/>
      <c r="H108" s="6" t="s">
        <v>692</v>
      </c>
      <c r="I108" s="5" t="s">
        <v>38</v>
      </c>
      <c r="J108" s="5" t="s">
        <v>346</v>
      </c>
      <c r="K108" s="6" t="s">
        <v>40</v>
      </c>
      <c r="L108" s="6" t="s">
        <v>40</v>
      </c>
      <c r="M108" s="5" t="s">
        <v>41</v>
      </c>
      <c r="N108" s="8" t="s">
        <v>693</v>
      </c>
      <c r="O108" s="6" t="s">
        <v>694</v>
      </c>
      <c r="P108" s="8"/>
      <c r="Q108" s="5"/>
      <c r="R108" s="8"/>
      <c r="S108" s="8"/>
      <c r="T108" s="8"/>
      <c r="U108" s="8"/>
      <c r="V108" s="8"/>
      <c r="W108" s="8"/>
      <c r="X108" s="8"/>
      <c r="Y108" s="5" t="s">
        <v>44</v>
      </c>
      <c r="Z108" s="10" t="str">
        <f aca="false">REPLACE(AA108,SEARCH("M5-",AA108),LEN(AB108),AC108)</f>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AA108" s="8" t="s">
        <v>695</v>
      </c>
      <c r="AB108" s="8" t="str">
        <f aca="false">IF(D108&lt;&gt;"No hacer",CONCATENATE(A108,"-",LEFT(C108),"-",IF(A107&lt;&gt;A108,1,IF(C107=C108,RIGHT(AB107)+1,1))))</f>
        <v>M5-G-23a-I-1</v>
      </c>
      <c r="AC108" s="8" t="str">
        <f aca="false">CONCATENATE(AB108,"-BR")</f>
        <v>M5-G-23a-I-1-BR</v>
      </c>
      <c r="AD108" s="5" t="s">
        <v>46</v>
      </c>
      <c r="AE108" s="5"/>
      <c r="AF108" s="5"/>
    </row>
    <row r="109" customFormat="false" ht="75" hidden="false" customHeight="true" outlineLevel="0" collapsed="false">
      <c r="A109" s="5" t="s">
        <v>689</v>
      </c>
      <c r="B109" s="6" t="s">
        <v>690</v>
      </c>
      <c r="C109" s="5" t="s">
        <v>48</v>
      </c>
      <c r="D109" s="5" t="s">
        <v>35</v>
      </c>
      <c r="E109" s="5"/>
      <c r="F109" s="6" t="s">
        <v>696</v>
      </c>
      <c r="G109" s="6"/>
      <c r="H109" s="6" t="s">
        <v>697</v>
      </c>
      <c r="I109" s="5" t="s">
        <v>51</v>
      </c>
      <c r="J109" s="5" t="s">
        <v>239</v>
      </c>
      <c r="K109" s="6" t="s">
        <v>40</v>
      </c>
      <c r="L109" s="6" t="s">
        <v>698</v>
      </c>
      <c r="M109" s="5" t="s">
        <v>41</v>
      </c>
      <c r="N109" s="8" t="s">
        <v>693</v>
      </c>
      <c r="O109" s="6" t="s">
        <v>699</v>
      </c>
      <c r="P109" s="8"/>
      <c r="Q109" s="5"/>
      <c r="R109" s="8"/>
      <c r="S109" s="8"/>
      <c r="T109" s="8"/>
      <c r="U109" s="8"/>
      <c r="V109" s="8"/>
      <c r="W109" s="8"/>
      <c r="X109" s="8"/>
      <c r="Y109" s="5" t="s">
        <v>44</v>
      </c>
      <c r="Z109" s="10" t="str">
        <f aca="false">REPLACE(AA109,SEARCH("M5-",AA109),LEN(AB109),AC109)</f>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AA109" s="8" t="s">
        <v>700</v>
      </c>
      <c r="AB109" s="8" t="str">
        <f aca="false">IF(D109&lt;&gt;"No hacer",CONCATENATE(A109,"-",LEFT(C109),"-",IF(A108&lt;&gt;A109,1,IF(C108=C109,RIGHT(AB108)+1,1))))</f>
        <v>M5-G-23a-E-1</v>
      </c>
      <c r="AC109" s="8" t="str">
        <f aca="false">CONCATENATE(AB109,"-BR")</f>
        <v>M5-G-23a-E-1-BR</v>
      </c>
      <c r="AD109" s="5" t="s">
        <v>46</v>
      </c>
      <c r="AE109" s="5"/>
      <c r="AF109" s="5"/>
    </row>
    <row r="110" customFormat="false" ht="75" hidden="false" customHeight="true" outlineLevel="0" collapsed="false">
      <c r="A110" s="5" t="s">
        <v>689</v>
      </c>
      <c r="B110" s="6" t="s">
        <v>690</v>
      </c>
      <c r="C110" s="5" t="s">
        <v>48</v>
      </c>
      <c r="D110" s="5" t="s">
        <v>35</v>
      </c>
      <c r="E110" s="5"/>
      <c r="F110" s="6" t="s">
        <v>701</v>
      </c>
      <c r="G110" s="6"/>
      <c r="H110" s="6" t="s">
        <v>702</v>
      </c>
      <c r="I110" s="5" t="s">
        <v>51</v>
      </c>
      <c r="J110" s="5" t="s">
        <v>239</v>
      </c>
      <c r="K110" s="6" t="s">
        <v>40</v>
      </c>
      <c r="L110" s="6" t="s">
        <v>703</v>
      </c>
      <c r="M110" s="5" t="s">
        <v>41</v>
      </c>
      <c r="N110" s="8" t="s">
        <v>693</v>
      </c>
      <c r="O110" s="6" t="s">
        <v>704</v>
      </c>
      <c r="P110" s="8"/>
      <c r="Q110" s="5"/>
      <c r="R110" s="8"/>
      <c r="S110" s="8"/>
      <c r="T110" s="8"/>
      <c r="U110" s="8"/>
      <c r="V110" s="8"/>
      <c r="W110" s="8"/>
      <c r="X110" s="8"/>
      <c r="Y110" s="5" t="s">
        <v>44</v>
      </c>
      <c r="Z110" s="10" t="str">
        <f aca="false">REPLACE(AA110,SEARCH("M5-",AA110),LEN(AB110),AC110)</f>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AA110" s="8" t="s">
        <v>705</v>
      </c>
      <c r="AB110" s="8" t="str">
        <f aca="false">IF(D110&lt;&gt;"No hacer",CONCATENATE(A110,"-",LEFT(C110),"-",IF(A109&lt;&gt;A110,1,IF(C109=C110,RIGHT(AB109)+1,1))))</f>
        <v>M5-G-23a-E-2</v>
      </c>
      <c r="AC110" s="8" t="str">
        <f aca="false">CONCATENATE(AB110,"-BR")</f>
        <v>M5-G-23a-E-2-BR</v>
      </c>
      <c r="AD110" s="5" t="s">
        <v>46</v>
      </c>
      <c r="AE110" s="5"/>
      <c r="AF110" s="5"/>
    </row>
    <row r="111" customFormat="false" ht="75" hidden="false" customHeight="true" outlineLevel="0" collapsed="false">
      <c r="A111" s="5" t="s">
        <v>706</v>
      </c>
      <c r="B111" s="6" t="s">
        <v>707</v>
      </c>
      <c r="C111" s="5" t="s">
        <v>34</v>
      </c>
      <c r="D111" s="5" t="s">
        <v>35</v>
      </c>
      <c r="E111" s="16"/>
      <c r="F111" s="6" t="s">
        <v>708</v>
      </c>
      <c r="G111" s="6"/>
      <c r="H111" s="6" t="s">
        <v>709</v>
      </c>
      <c r="I111" s="5" t="s">
        <v>51</v>
      </c>
      <c r="J111" s="5" t="s">
        <v>297</v>
      </c>
      <c r="K111" s="6" t="s">
        <v>40</v>
      </c>
      <c r="L111" s="6" t="s">
        <v>40</v>
      </c>
      <c r="M111" s="5" t="s">
        <v>41</v>
      </c>
      <c r="N111" s="8" t="s">
        <v>710</v>
      </c>
      <c r="O111" s="6" t="s">
        <v>711</v>
      </c>
      <c r="P111" s="8"/>
      <c r="Q111" s="5"/>
      <c r="R111" s="8"/>
      <c r="S111" s="8"/>
      <c r="T111" s="8"/>
      <c r="U111" s="8"/>
      <c r="V111" s="8"/>
      <c r="W111" s="8"/>
      <c r="X111" s="8"/>
      <c r="Y111" s="5" t="s">
        <v>44</v>
      </c>
      <c r="Z111" s="10" t="str">
        <f aca="false">REPLACE(AA111,SEARCH("M5-",AA111),LEN(AB111),AC111)</f>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AA111" s="8" t="s">
        <v>712</v>
      </c>
      <c r="AB111" s="8" t="str">
        <f aca="false">IF(D111&lt;&gt;"No hacer",CONCATENATE(A111,"-",LEFT(C111),"-",IF(A110&lt;&gt;A111,1,IF(C110=C111,RIGHT(AB110)+1,1))))</f>
        <v>M5-G-23b-I-1</v>
      </c>
      <c r="AC111" s="8" t="str">
        <f aca="false">CONCATENATE(AB111,"-BR")</f>
        <v>M5-G-23b-I-1-BR</v>
      </c>
      <c r="AD111" s="5" t="s">
        <v>46</v>
      </c>
      <c r="AE111" s="5"/>
      <c r="AF111" s="5"/>
    </row>
    <row r="112" customFormat="false" ht="75" hidden="false" customHeight="true" outlineLevel="0" collapsed="false">
      <c r="A112" s="5" t="s">
        <v>706</v>
      </c>
      <c r="B112" s="6" t="s">
        <v>707</v>
      </c>
      <c r="C112" s="5" t="s">
        <v>34</v>
      </c>
      <c r="D112" s="5" t="s">
        <v>35</v>
      </c>
      <c r="E112" s="16"/>
      <c r="F112" s="6" t="s">
        <v>713</v>
      </c>
      <c r="G112" s="6"/>
      <c r="H112" s="6" t="s">
        <v>714</v>
      </c>
      <c r="I112" s="5" t="s">
        <v>51</v>
      </c>
      <c r="J112" s="5" t="s">
        <v>297</v>
      </c>
      <c r="K112" s="6" t="s">
        <v>40</v>
      </c>
      <c r="L112" s="6" t="s">
        <v>40</v>
      </c>
      <c r="M112" s="5" t="s">
        <v>41</v>
      </c>
      <c r="N112" s="8" t="s">
        <v>715</v>
      </c>
      <c r="O112" s="6" t="s">
        <v>716</v>
      </c>
      <c r="P112" s="8"/>
      <c r="Q112" s="5"/>
      <c r="R112" s="8"/>
      <c r="S112" s="8"/>
      <c r="T112" s="8"/>
      <c r="U112" s="8"/>
      <c r="V112" s="8"/>
      <c r="W112" s="8"/>
      <c r="X112" s="8"/>
      <c r="Y112" s="5" t="s">
        <v>44</v>
      </c>
      <c r="Z112" s="10" t="str">
        <f aca="false">REPLACE(AA112,SEARCH("M5-",AA112),LEN(AB112),AC112)</f>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AA112" s="8" t="s">
        <v>717</v>
      </c>
      <c r="AB112" s="8" t="str">
        <f aca="false">IF(D112&lt;&gt;"No hacer",CONCATENATE(A112,"-",LEFT(C112),"-",IF(A111&lt;&gt;A112,1,IF(C111=C112,RIGHT(AB111)+1,1))))</f>
        <v>M5-G-23b-I-2</v>
      </c>
      <c r="AC112" s="8" t="str">
        <f aca="false">CONCATENATE(AB112,"-BR")</f>
        <v>M5-G-23b-I-2-BR</v>
      </c>
      <c r="AD112" s="5" t="s">
        <v>46</v>
      </c>
      <c r="AE112" s="5"/>
      <c r="AF112" s="5"/>
    </row>
    <row r="113" customFormat="false" ht="75" hidden="false" customHeight="true" outlineLevel="0" collapsed="false">
      <c r="A113" s="5" t="s">
        <v>706</v>
      </c>
      <c r="B113" s="6" t="s">
        <v>707</v>
      </c>
      <c r="C113" s="5" t="s">
        <v>48</v>
      </c>
      <c r="D113" s="5" t="s">
        <v>35</v>
      </c>
      <c r="E113" s="16"/>
      <c r="F113" s="6" t="s">
        <v>718</v>
      </c>
      <c r="G113" s="6"/>
      <c r="H113" s="6" t="s">
        <v>719</v>
      </c>
      <c r="I113" s="5" t="s">
        <v>51</v>
      </c>
      <c r="J113" s="5" t="s">
        <v>592</v>
      </c>
      <c r="K113" s="6" t="s">
        <v>40</v>
      </c>
      <c r="L113" s="6" t="s">
        <v>720</v>
      </c>
      <c r="M113" s="5" t="s">
        <v>41</v>
      </c>
      <c r="N113" s="8" t="s">
        <v>721</v>
      </c>
      <c r="O113" s="6" t="s">
        <v>722</v>
      </c>
      <c r="P113" s="8"/>
      <c r="Q113" s="5"/>
      <c r="R113" s="8"/>
      <c r="S113" s="8"/>
      <c r="T113" s="8"/>
      <c r="U113" s="8"/>
      <c r="V113" s="8"/>
      <c r="W113" s="8"/>
      <c r="X113" s="8"/>
      <c r="Y113" s="5" t="s">
        <v>44</v>
      </c>
      <c r="Z113" s="10" t="str">
        <f aca="false">REPLACE(AA113,SEARCH("M5-",AA113),LEN(AB113),AC113)</f>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AA113" s="8" t="s">
        <v>723</v>
      </c>
      <c r="AB113" s="8" t="str">
        <f aca="false">IF(D113&lt;&gt;"No hacer",CONCATENATE(A113,"-",LEFT(C113),"-",IF(A112&lt;&gt;A113,1,IF(C112=C113,RIGHT(AB112)+1,1))))</f>
        <v>M5-G-23b-E-1</v>
      </c>
      <c r="AC113" s="8" t="str">
        <f aca="false">CONCATENATE(AB113,"-BR")</f>
        <v>M5-G-23b-E-1-BR</v>
      </c>
      <c r="AD113" s="5" t="s">
        <v>46</v>
      </c>
      <c r="AE113" s="5"/>
      <c r="AF113" s="5"/>
    </row>
    <row r="114" customFormat="false" ht="75" hidden="false" customHeight="true" outlineLevel="0" collapsed="false">
      <c r="A114" s="5" t="s">
        <v>706</v>
      </c>
      <c r="B114" s="6" t="s">
        <v>707</v>
      </c>
      <c r="C114" s="5" t="s">
        <v>48</v>
      </c>
      <c r="D114" s="5" t="s">
        <v>35</v>
      </c>
      <c r="E114" s="16"/>
      <c r="F114" s="6" t="s">
        <v>718</v>
      </c>
      <c r="G114" s="6"/>
      <c r="H114" s="6" t="s">
        <v>719</v>
      </c>
      <c r="I114" s="5" t="s">
        <v>51</v>
      </c>
      <c r="J114" s="5" t="s">
        <v>592</v>
      </c>
      <c r="K114" s="6" t="s">
        <v>40</v>
      </c>
      <c r="L114" s="6" t="s">
        <v>724</v>
      </c>
      <c r="M114" s="5" t="s">
        <v>41</v>
      </c>
      <c r="N114" s="8" t="s">
        <v>721</v>
      </c>
      <c r="O114" s="6" t="s">
        <v>722</v>
      </c>
      <c r="P114" s="8"/>
      <c r="Q114" s="5"/>
      <c r="R114" s="8"/>
      <c r="S114" s="8"/>
      <c r="T114" s="8"/>
      <c r="U114" s="8"/>
      <c r="V114" s="8"/>
      <c r="W114" s="8"/>
      <c r="X114" s="8"/>
      <c r="Y114" s="5" t="s">
        <v>44</v>
      </c>
      <c r="Z114" s="10" t="str">
        <f aca="false">REPLACE(AA114,SEARCH("M5-",AA114),LEN(AB114),AC114)</f>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AA114" s="8" t="s">
        <v>725</v>
      </c>
      <c r="AB114" s="8" t="str">
        <f aca="false">IF(D114&lt;&gt;"No hacer",CONCATENATE(A114,"-",LEFT(C114),"-",IF(A113&lt;&gt;A114,1,IF(C113=C114,RIGHT(AB113)+1,1))))</f>
        <v>M5-G-23b-E-2</v>
      </c>
      <c r="AC114" s="8" t="str">
        <f aca="false">CONCATENATE(AB114,"-BR")</f>
        <v>M5-G-23b-E-2-BR</v>
      </c>
      <c r="AD114" s="5" t="s">
        <v>46</v>
      </c>
      <c r="AE114" s="5"/>
      <c r="AF114" s="5"/>
    </row>
    <row r="115" customFormat="false" ht="75" hidden="false" customHeight="true" outlineLevel="0" collapsed="false">
      <c r="A115" s="5" t="s">
        <v>726</v>
      </c>
      <c r="B115" s="6" t="s">
        <v>727</v>
      </c>
      <c r="C115" s="5" t="s">
        <v>34</v>
      </c>
      <c r="D115" s="5" t="s">
        <v>35</v>
      </c>
      <c r="E115" s="5"/>
      <c r="F115" s="6" t="s">
        <v>728</v>
      </c>
      <c r="G115" s="6"/>
      <c r="H115" s="6" t="s">
        <v>729</v>
      </c>
      <c r="I115" s="5" t="s">
        <v>38</v>
      </c>
      <c r="J115" s="5" t="s">
        <v>297</v>
      </c>
      <c r="K115" s="6" t="s">
        <v>730</v>
      </c>
      <c r="L115" s="6" t="s">
        <v>731</v>
      </c>
      <c r="M115" s="5" t="s">
        <v>41</v>
      </c>
      <c r="N115" s="8" t="s">
        <v>732</v>
      </c>
      <c r="O115" s="6" t="s">
        <v>733</v>
      </c>
      <c r="P115" s="8" t="s">
        <v>734</v>
      </c>
      <c r="Q115" s="5"/>
      <c r="R115" s="8"/>
      <c r="S115" s="8"/>
      <c r="T115" s="8"/>
      <c r="U115" s="8"/>
      <c r="V115" s="8"/>
      <c r="W115" s="8"/>
      <c r="X115" s="8"/>
      <c r="Y115" s="5" t="s">
        <v>44</v>
      </c>
      <c r="Z115" s="10" t="str">
        <f aca="false">REPLACE(AA115,SEARCH("M5-",AA115),LEN(AB115),AC115)</f>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AA115" s="8" t="s">
        <v>735</v>
      </c>
      <c r="AB115" s="8" t="str">
        <f aca="false">IF(D115&lt;&gt;"No hacer",CONCATENATE(A115,"-",LEFT(C115),"-",IF(A114&lt;&gt;A115,1,IF(C114=C115,RIGHT(AB114)+1,1))))</f>
        <v>M5-G-23c-I-1</v>
      </c>
      <c r="AC115" s="8" t="str">
        <f aca="false">CONCATENATE(AB115,"-BR")</f>
        <v>M5-G-23c-I-1-BR</v>
      </c>
      <c r="AD115" s="5" t="s">
        <v>46</v>
      </c>
      <c r="AE115" s="5"/>
      <c r="AF115" s="5"/>
    </row>
    <row r="116" customFormat="false" ht="75" hidden="false" customHeight="true" outlineLevel="0" collapsed="false">
      <c r="A116" s="5" t="s">
        <v>726</v>
      </c>
      <c r="B116" s="6" t="s">
        <v>727</v>
      </c>
      <c r="C116" s="5" t="s">
        <v>34</v>
      </c>
      <c r="D116" s="5" t="s">
        <v>35</v>
      </c>
      <c r="E116" s="5"/>
      <c r="F116" s="6" t="s">
        <v>736</v>
      </c>
      <c r="G116" s="6"/>
      <c r="H116" s="6" t="s">
        <v>737</v>
      </c>
      <c r="I116" s="5" t="s">
        <v>38</v>
      </c>
      <c r="J116" s="5" t="s">
        <v>297</v>
      </c>
      <c r="K116" s="6" t="s">
        <v>730</v>
      </c>
      <c r="L116" s="6" t="s">
        <v>738</v>
      </c>
      <c r="M116" s="5" t="s">
        <v>41</v>
      </c>
      <c r="N116" s="8" t="s">
        <v>739</v>
      </c>
      <c r="O116" s="6" t="s">
        <v>740</v>
      </c>
      <c r="P116" s="8" t="s">
        <v>741</v>
      </c>
      <c r="Q116" s="5"/>
      <c r="R116" s="8"/>
      <c r="S116" s="8"/>
      <c r="T116" s="8"/>
      <c r="U116" s="8"/>
      <c r="V116" s="8"/>
      <c r="W116" s="8"/>
      <c r="X116" s="8"/>
      <c r="Y116" s="5" t="s">
        <v>44</v>
      </c>
      <c r="Z116" s="10" t="str">
        <f aca="false">REPLACE(AA116,SEARCH("M5-",AA116),LEN(AB116),AC116)</f>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AA116" s="8" t="s">
        <v>742</v>
      </c>
      <c r="AB116" s="8" t="str">
        <f aca="false">IF(D116&lt;&gt;"No hacer",CONCATENATE(A116,"-",LEFT(C116),"-",IF(A115&lt;&gt;A116,1,IF(C115=C116,RIGHT(AB115)+1,1))))</f>
        <v>M5-G-23c-I-2</v>
      </c>
      <c r="AC116" s="8" t="str">
        <f aca="false">CONCATENATE(AB116,"-BR")</f>
        <v>M5-G-23c-I-2-BR</v>
      </c>
      <c r="AD116" s="5" t="s">
        <v>46</v>
      </c>
      <c r="AE116" s="5"/>
      <c r="AF116" s="5"/>
    </row>
    <row r="117" customFormat="false" ht="75" hidden="false" customHeight="true" outlineLevel="0" collapsed="false">
      <c r="A117" s="5" t="s">
        <v>726</v>
      </c>
      <c r="B117" s="6" t="s">
        <v>727</v>
      </c>
      <c r="C117" s="5" t="s">
        <v>48</v>
      </c>
      <c r="D117" s="5" t="s">
        <v>35</v>
      </c>
      <c r="E117" s="5"/>
      <c r="F117" s="6" t="s">
        <v>743</v>
      </c>
      <c r="G117" s="6"/>
      <c r="H117" s="6" t="s">
        <v>744</v>
      </c>
      <c r="I117" s="5" t="s">
        <v>38</v>
      </c>
      <c r="J117" s="5" t="s">
        <v>52</v>
      </c>
      <c r="K117" s="6" t="s">
        <v>745</v>
      </c>
      <c r="L117" s="6" t="s">
        <v>746</v>
      </c>
      <c r="M117" s="5" t="s">
        <v>63</v>
      </c>
      <c r="N117" s="8"/>
      <c r="O117" s="8"/>
      <c r="P117" s="8"/>
      <c r="Q117" s="5"/>
      <c r="R117" s="8"/>
      <c r="S117" s="8" t="s">
        <v>747</v>
      </c>
      <c r="T117" s="8" t="s">
        <v>748</v>
      </c>
      <c r="U117" s="8" t="s">
        <v>749</v>
      </c>
      <c r="V117" s="8" t="s">
        <v>750</v>
      </c>
      <c r="W117" s="8"/>
      <c r="X117" s="8"/>
      <c r="Y117" s="5" t="s">
        <v>44</v>
      </c>
      <c r="Z117" s="10" t="str">
        <f aca="false">REPLACE(AA117,SEARCH("M5-",AA117),LEN(AB117),AC117)</f>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AA117" s="8" t="s">
        <v>751</v>
      </c>
      <c r="AB117" s="8" t="str">
        <f aca="false">IF(D117&lt;&gt;"No hacer",CONCATENATE(A117,"-",LEFT(C117),"-",IF(A116&lt;&gt;A117,1,IF(C116=C117,RIGHT(AB116)+1,1))))</f>
        <v>M5-G-23c-E-1</v>
      </c>
      <c r="AC117" s="8" t="str">
        <f aca="false">CONCATENATE(AB117,"-BR")</f>
        <v>M5-G-23c-E-1-BR</v>
      </c>
      <c r="AD117" s="5" t="s">
        <v>46</v>
      </c>
      <c r="AE117" s="5"/>
      <c r="AF117" s="5"/>
    </row>
    <row r="118" customFormat="false" ht="75" hidden="false" customHeight="true" outlineLevel="0" collapsed="false">
      <c r="A118" s="5" t="s">
        <v>726</v>
      </c>
      <c r="B118" s="6" t="s">
        <v>727</v>
      </c>
      <c r="C118" s="5" t="s">
        <v>48</v>
      </c>
      <c r="D118" s="5" t="s">
        <v>35</v>
      </c>
      <c r="E118" s="5"/>
      <c r="F118" s="6" t="s">
        <v>752</v>
      </c>
      <c r="G118" s="6"/>
      <c r="H118" s="6" t="s">
        <v>753</v>
      </c>
      <c r="I118" s="5" t="s">
        <v>38</v>
      </c>
      <c r="J118" s="5" t="s">
        <v>592</v>
      </c>
      <c r="K118" s="6" t="s">
        <v>754</v>
      </c>
      <c r="L118" s="6" t="s">
        <v>755</v>
      </c>
      <c r="M118" s="5" t="s">
        <v>63</v>
      </c>
      <c r="N118" s="8"/>
      <c r="O118" s="8"/>
      <c r="P118" s="8"/>
      <c r="Q118" s="5"/>
      <c r="R118" s="8"/>
      <c r="S118" s="8" t="s">
        <v>747</v>
      </c>
      <c r="T118" s="8" t="s">
        <v>756</v>
      </c>
      <c r="U118" s="8" t="s">
        <v>757</v>
      </c>
      <c r="V118" s="8" t="s">
        <v>758</v>
      </c>
      <c r="W118" s="8"/>
      <c r="X118" s="8"/>
      <c r="Y118" s="5" t="s">
        <v>44</v>
      </c>
      <c r="Z118" s="10" t="str">
        <f aca="false">REPLACE(AA118,SEARCH("M5-",AA118),LEN(AB118),AC118)</f>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AA118" s="8" t="s">
        <v>759</v>
      </c>
      <c r="AB118" s="8" t="str">
        <f aca="false">IF(D118&lt;&gt;"No hacer",CONCATENATE(A118,"-",LEFT(C118),"-",IF(A117&lt;&gt;A118,1,IF(C117=C118,RIGHT(AB117)+1,1))))</f>
        <v>M5-G-23c-E-2</v>
      </c>
      <c r="AC118" s="8" t="str">
        <f aca="false">CONCATENATE(AB118,"-BR")</f>
        <v>M5-G-23c-E-2-BR</v>
      </c>
      <c r="AD118" s="5" t="s">
        <v>46</v>
      </c>
      <c r="AE118" s="5"/>
      <c r="AF118" s="5"/>
    </row>
    <row r="119" customFormat="false" ht="75" hidden="false" customHeight="true" outlineLevel="0" collapsed="false">
      <c r="A119" s="5" t="s">
        <v>726</v>
      </c>
      <c r="B119" s="6" t="s">
        <v>727</v>
      </c>
      <c r="C119" s="5" t="s">
        <v>58</v>
      </c>
      <c r="D119" s="5" t="s">
        <v>35</v>
      </c>
      <c r="E119" s="5"/>
      <c r="F119" s="6" t="s">
        <v>760</v>
      </c>
      <c r="G119" s="6"/>
      <c r="H119" s="6" t="s">
        <v>761</v>
      </c>
      <c r="I119" s="5" t="s">
        <v>38</v>
      </c>
      <c r="J119" s="5" t="s">
        <v>52</v>
      </c>
      <c r="K119" s="6" t="s">
        <v>762</v>
      </c>
      <c r="L119" s="6" t="s">
        <v>755</v>
      </c>
      <c r="M119" s="5" t="s">
        <v>63</v>
      </c>
      <c r="N119" s="8"/>
      <c r="O119" s="8"/>
      <c r="P119" s="8"/>
      <c r="Q119" s="5"/>
      <c r="R119" s="8"/>
      <c r="S119" s="8" t="s">
        <v>763</v>
      </c>
      <c r="T119" s="8" t="s">
        <v>764</v>
      </c>
      <c r="U119" s="8" t="s">
        <v>757</v>
      </c>
      <c r="V119" s="8" t="s">
        <v>765</v>
      </c>
      <c r="W119" s="8"/>
      <c r="X119" s="8"/>
      <c r="Y119" s="5" t="s">
        <v>44</v>
      </c>
      <c r="Z119" s="10" t="str">
        <f aca="false">REPLACE(AA119,SEARCH("M5-",AA119),LEN(AB119),AC119)</f>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19" s="8" t="s">
        <v>766</v>
      </c>
      <c r="AB119" s="8" t="str">
        <f aca="false">IF(D119&lt;&gt;"No hacer",CONCATENATE(A119,"-",LEFT(C119),"-",IF(A118&lt;&gt;A119,1,IF(C118=C119,RIGHT(AB118)+1,1))))</f>
        <v>M5-G-23c-A-1</v>
      </c>
      <c r="AC119" s="8" t="str">
        <f aca="false">CONCATENATE(AB119,"-BR")</f>
        <v>M5-G-23c-A-1-BR</v>
      </c>
      <c r="AD119" s="5" t="s">
        <v>46</v>
      </c>
      <c r="AE119" s="5"/>
      <c r="AF119" s="5"/>
    </row>
    <row r="120" customFormat="false" ht="75" hidden="false" customHeight="true" outlineLevel="0" collapsed="false">
      <c r="A120" s="5" t="s">
        <v>726</v>
      </c>
      <c r="B120" s="6" t="s">
        <v>727</v>
      </c>
      <c r="C120" s="5" t="s">
        <v>58</v>
      </c>
      <c r="D120" s="5" t="s">
        <v>35</v>
      </c>
      <c r="E120" s="5"/>
      <c r="F120" s="6" t="s">
        <v>767</v>
      </c>
      <c r="G120" s="6"/>
      <c r="H120" s="6" t="s">
        <v>768</v>
      </c>
      <c r="I120" s="5" t="s">
        <v>38</v>
      </c>
      <c r="J120" s="5" t="s">
        <v>52</v>
      </c>
      <c r="K120" s="6" t="s">
        <v>769</v>
      </c>
      <c r="L120" s="6" t="s">
        <v>770</v>
      </c>
      <c r="M120" s="5" t="s">
        <v>63</v>
      </c>
      <c r="N120" s="8"/>
      <c r="O120" s="8"/>
      <c r="P120" s="8"/>
      <c r="Q120" s="5"/>
      <c r="R120" s="8"/>
      <c r="S120" s="8" t="s">
        <v>771</v>
      </c>
      <c r="T120" s="8" t="s">
        <v>772</v>
      </c>
      <c r="U120" s="8" t="s">
        <v>749</v>
      </c>
      <c r="V120" s="8" t="s">
        <v>773</v>
      </c>
      <c r="W120" s="8"/>
      <c r="X120" s="8"/>
      <c r="Y120" s="5" t="s">
        <v>44</v>
      </c>
      <c r="Z120" s="10" t="str">
        <f aca="false">REPLACE(AA120,SEARCH("M5-",AA120),LEN(AB120),AC120)</f>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0" s="8" t="s">
        <v>774</v>
      </c>
      <c r="AB120" s="8" t="str">
        <f aca="false">IF(D120&lt;&gt;"No hacer",CONCATENATE(A120,"-",LEFT(C120),"-",IF(A119&lt;&gt;A120,1,IF(C119=C120,RIGHT(AB119)+1,1))))</f>
        <v>M5-G-23c-A-2</v>
      </c>
      <c r="AC120" s="8" t="str">
        <f aca="false">CONCATENATE(AB120,"-BR")</f>
        <v>M5-G-23c-A-2-BR</v>
      </c>
      <c r="AD120" s="5" t="s">
        <v>46</v>
      </c>
      <c r="AE120" s="5"/>
      <c r="AF120" s="5"/>
    </row>
    <row r="121" customFormat="false" ht="75" hidden="false" customHeight="true" outlineLevel="0" collapsed="false">
      <c r="A121" s="5" t="s">
        <v>726</v>
      </c>
      <c r="B121" s="6" t="s">
        <v>727</v>
      </c>
      <c r="C121" s="5" t="s">
        <v>58</v>
      </c>
      <c r="D121" s="5" t="s">
        <v>35</v>
      </c>
      <c r="E121" s="5"/>
      <c r="F121" s="6" t="s">
        <v>775</v>
      </c>
      <c r="G121" s="6"/>
      <c r="H121" s="6" t="s">
        <v>776</v>
      </c>
      <c r="I121" s="5" t="s">
        <v>38</v>
      </c>
      <c r="J121" s="5" t="s">
        <v>52</v>
      </c>
      <c r="K121" s="6" t="s">
        <v>762</v>
      </c>
      <c r="L121" s="6" t="s">
        <v>755</v>
      </c>
      <c r="M121" s="5" t="s">
        <v>63</v>
      </c>
      <c r="N121" s="8"/>
      <c r="O121" s="8"/>
      <c r="P121" s="8"/>
      <c r="Q121" s="5"/>
      <c r="R121" s="8"/>
      <c r="S121" s="8" t="s">
        <v>777</v>
      </c>
      <c r="T121" s="8" t="s">
        <v>764</v>
      </c>
      <c r="U121" s="8" t="s">
        <v>757</v>
      </c>
      <c r="V121" s="8" t="s">
        <v>765</v>
      </c>
      <c r="W121" s="8"/>
      <c r="X121" s="8"/>
      <c r="Y121" s="5" t="s">
        <v>44</v>
      </c>
      <c r="Z121" s="10" t="str">
        <f aca="false">REPLACE(AA121,SEARCH("M5-",AA121),LEN(AB121),AC121)</f>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1" s="8" t="s">
        <v>778</v>
      </c>
      <c r="AB121" s="8" t="str">
        <f aca="false">IF(D121&lt;&gt;"No hacer",CONCATENATE(A121,"-",LEFT(C121),"-",IF(A120&lt;&gt;A121,1,IF(C120=C121,RIGHT(AB120)+1,1))))</f>
        <v>M5-G-23c-A-3</v>
      </c>
      <c r="AC121" s="8" t="str">
        <f aca="false">CONCATENATE(AB121,"-BR")</f>
        <v>M5-G-23c-A-3-BR</v>
      </c>
      <c r="AD121" s="5" t="s">
        <v>46</v>
      </c>
      <c r="AE121" s="5"/>
      <c r="AF121" s="5"/>
    </row>
    <row r="122" customFormat="false" ht="75" hidden="false" customHeight="true" outlineLevel="0" collapsed="false">
      <c r="A122" s="5" t="s">
        <v>726</v>
      </c>
      <c r="B122" s="6" t="s">
        <v>727</v>
      </c>
      <c r="C122" s="5" t="s">
        <v>58</v>
      </c>
      <c r="D122" s="5" t="s">
        <v>35</v>
      </c>
      <c r="E122" s="5"/>
      <c r="F122" s="6" t="s">
        <v>779</v>
      </c>
      <c r="G122" s="6"/>
      <c r="H122" s="6" t="s">
        <v>780</v>
      </c>
      <c r="I122" s="5" t="s">
        <v>38</v>
      </c>
      <c r="J122" s="5" t="s">
        <v>52</v>
      </c>
      <c r="K122" s="6" t="s">
        <v>781</v>
      </c>
      <c r="L122" s="6" t="s">
        <v>746</v>
      </c>
      <c r="M122" s="5" t="s">
        <v>63</v>
      </c>
      <c r="N122" s="8"/>
      <c r="O122" s="8"/>
      <c r="P122" s="8"/>
      <c r="Q122" s="5"/>
      <c r="R122" s="8"/>
      <c r="S122" s="8" t="s">
        <v>782</v>
      </c>
      <c r="T122" s="8" t="s">
        <v>772</v>
      </c>
      <c r="U122" s="8" t="s">
        <v>749</v>
      </c>
      <c r="V122" s="8" t="s">
        <v>783</v>
      </c>
      <c r="W122" s="8"/>
      <c r="X122" s="8"/>
      <c r="Y122" s="5" t="s">
        <v>44</v>
      </c>
      <c r="Z122" s="10" t="str">
        <f aca="false">REPLACE(AA122,SEARCH("M5-",AA122),LEN(AB122),AC122)</f>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2" s="8" t="s">
        <v>784</v>
      </c>
      <c r="AB122" s="8" t="str">
        <f aca="false">IF(D122&lt;&gt;"No hacer",CONCATENATE(A122,"-",LEFT(C122),"-",IF(A121&lt;&gt;A122,1,IF(C121=C122,RIGHT(AB121)+1,1))))</f>
        <v>M5-G-23c-A-4</v>
      </c>
      <c r="AC122" s="8" t="str">
        <f aca="false">CONCATENATE(AB122,"-BR")</f>
        <v>M5-G-23c-A-4-BR</v>
      </c>
      <c r="AD122" s="5" t="s">
        <v>46</v>
      </c>
      <c r="AE122" s="5"/>
      <c r="AF122" s="5"/>
    </row>
    <row r="123" customFormat="false" ht="75" hidden="false" customHeight="true" outlineLevel="0" collapsed="false">
      <c r="A123" s="5" t="s">
        <v>726</v>
      </c>
      <c r="B123" s="6" t="s">
        <v>727</v>
      </c>
      <c r="C123" s="5" t="s">
        <v>58</v>
      </c>
      <c r="D123" s="5" t="s">
        <v>35</v>
      </c>
      <c r="E123" s="5"/>
      <c r="F123" s="6" t="s">
        <v>785</v>
      </c>
      <c r="G123" s="6"/>
      <c r="H123" s="6" t="s">
        <v>786</v>
      </c>
      <c r="I123" s="5" t="s">
        <v>38</v>
      </c>
      <c r="J123" s="5" t="s">
        <v>52</v>
      </c>
      <c r="K123" s="6" t="s">
        <v>787</v>
      </c>
      <c r="L123" s="6" t="s">
        <v>788</v>
      </c>
      <c r="M123" s="5" t="s">
        <v>63</v>
      </c>
      <c r="N123" s="8"/>
      <c r="O123" s="8"/>
      <c r="P123" s="8"/>
      <c r="Q123" s="5"/>
      <c r="R123" s="8"/>
      <c r="S123" s="8" t="s">
        <v>789</v>
      </c>
      <c r="T123" s="8" t="s">
        <v>764</v>
      </c>
      <c r="U123" s="8" t="s">
        <v>757</v>
      </c>
      <c r="V123" s="8" t="s">
        <v>765</v>
      </c>
      <c r="W123" s="8"/>
      <c r="X123" s="8"/>
      <c r="Y123" s="5" t="s">
        <v>44</v>
      </c>
      <c r="Z123" s="10" t="str">
        <f aca="false">REPLACE(AA123,SEARCH("M5-",AA123),LEN(AB123),AC123)</f>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3" s="8" t="s">
        <v>790</v>
      </c>
      <c r="AB123" s="8" t="str">
        <f aca="false">IF(D123&lt;&gt;"No hacer",CONCATENATE(A123,"-",LEFT(C123),"-",IF(A122&lt;&gt;A123,1,IF(C122=C123,RIGHT(AB122)+1,1))))</f>
        <v>M5-G-23c-A-5</v>
      </c>
      <c r="AC123" s="8" t="str">
        <f aca="false">CONCATENATE(AB123,"-BR")</f>
        <v>M5-G-23c-A-5-BR</v>
      </c>
      <c r="AD123" s="5" t="s">
        <v>46</v>
      </c>
      <c r="AE123" s="5"/>
      <c r="AF123" s="5"/>
    </row>
    <row r="124" customFormat="false" ht="75" hidden="false" customHeight="true" outlineLevel="0" collapsed="false">
      <c r="A124" s="5" t="s">
        <v>791</v>
      </c>
      <c r="B124" s="6" t="s">
        <v>792</v>
      </c>
      <c r="C124" s="5" t="s">
        <v>34</v>
      </c>
      <c r="D124" s="5" t="s">
        <v>35</v>
      </c>
      <c r="E124" s="5"/>
      <c r="F124" s="6" t="s">
        <v>793</v>
      </c>
      <c r="G124" s="6"/>
      <c r="H124" s="6" t="s">
        <v>794</v>
      </c>
      <c r="I124" s="5" t="s">
        <v>51</v>
      </c>
      <c r="J124" s="5" t="s">
        <v>239</v>
      </c>
      <c r="K124" s="7" t="s">
        <v>795</v>
      </c>
      <c r="L124" s="6" t="s">
        <v>40</v>
      </c>
      <c r="M124" s="5" t="s">
        <v>41</v>
      </c>
      <c r="N124" s="8" t="s">
        <v>796</v>
      </c>
      <c r="O124" s="6" t="s">
        <v>797</v>
      </c>
      <c r="P124" s="8"/>
      <c r="Q124" s="5"/>
      <c r="R124" s="8"/>
      <c r="S124" s="8"/>
      <c r="T124" s="8"/>
      <c r="U124" s="8"/>
      <c r="V124" s="8"/>
      <c r="W124" s="8"/>
      <c r="X124" s="8"/>
      <c r="Y124" s="5" t="s">
        <v>44</v>
      </c>
      <c r="Z124" s="10" t="str">
        <f aca="false">REPLACE(AA124,SEARCH("M5-",AA124),LEN(AB124),AC124)</f>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AA124" s="10" t="s">
        <v>798</v>
      </c>
      <c r="AB124" s="8" t="str">
        <f aca="false">IF(D124&lt;&gt;"No hacer",CONCATENATE(A124,"-",LEFT(C124),"-",IF(A123&lt;&gt;A124,1,IF(C123=C124,RIGHT(AB123)+1,1))))</f>
        <v>M5-G-7e-I-1</v>
      </c>
      <c r="AC124" s="8" t="str">
        <f aca="false">CONCATENATE(AB124,"-BR")</f>
        <v>M5-G-7e-I-1-BR</v>
      </c>
      <c r="AD124" s="5" t="s">
        <v>46</v>
      </c>
      <c r="AE124" s="5" t="s">
        <v>351</v>
      </c>
      <c r="AF124" s="5" t="s">
        <v>47</v>
      </c>
    </row>
    <row r="125" customFormat="false" ht="75" hidden="false" customHeight="true" outlineLevel="0" collapsed="false">
      <c r="A125" s="5" t="s">
        <v>791</v>
      </c>
      <c r="B125" s="6" t="s">
        <v>792</v>
      </c>
      <c r="C125" s="5" t="s">
        <v>34</v>
      </c>
      <c r="D125" s="5" t="s">
        <v>35</v>
      </c>
      <c r="E125" s="5"/>
      <c r="F125" s="8" t="s">
        <v>799</v>
      </c>
      <c r="G125" s="8"/>
      <c r="H125" s="6" t="s">
        <v>794</v>
      </c>
      <c r="I125" s="5" t="s">
        <v>51</v>
      </c>
      <c r="J125" s="5" t="s">
        <v>239</v>
      </c>
      <c r="K125" s="9" t="s">
        <v>800</v>
      </c>
      <c r="L125" s="6" t="s">
        <v>40</v>
      </c>
      <c r="M125" s="5" t="s">
        <v>41</v>
      </c>
      <c r="N125" s="8" t="s">
        <v>796</v>
      </c>
      <c r="O125" s="6" t="s">
        <v>801</v>
      </c>
      <c r="P125" s="8"/>
      <c r="Q125" s="5"/>
      <c r="R125" s="8"/>
      <c r="S125" s="8"/>
      <c r="T125" s="8"/>
      <c r="U125" s="8"/>
      <c r="V125" s="8"/>
      <c r="W125" s="8"/>
      <c r="X125" s="8"/>
      <c r="Y125" s="5" t="s">
        <v>44</v>
      </c>
      <c r="Z125" s="10" t="str">
        <f aca="false">REPLACE(AA125,SEARCH("M5-",AA125),LEN(AB125),AC125)</f>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AA125" s="10" t="s">
        <v>802</v>
      </c>
      <c r="AB125" s="8" t="str">
        <f aca="false">IF(D125&lt;&gt;"No hacer",CONCATENATE(A125,"-",LEFT(C125),"-",IF(A124&lt;&gt;A125,1,IF(C124=C125,RIGHT(AB124)+1,1))))</f>
        <v>M5-G-7e-I-2</v>
      </c>
      <c r="AC125" s="8" t="str">
        <f aca="false">CONCATENATE(AB125,"-BR")</f>
        <v>M5-G-7e-I-2-BR</v>
      </c>
      <c r="AD125" s="5" t="s">
        <v>46</v>
      </c>
      <c r="AE125" s="5" t="s">
        <v>351</v>
      </c>
      <c r="AF125" s="5" t="s">
        <v>47</v>
      </c>
    </row>
    <row r="126" customFormat="false" ht="75" hidden="false" customHeight="true" outlineLevel="0" collapsed="false">
      <c r="A126" s="5" t="s">
        <v>791</v>
      </c>
      <c r="B126" s="6" t="s">
        <v>792</v>
      </c>
      <c r="C126" s="5" t="s">
        <v>48</v>
      </c>
      <c r="D126" s="5" t="s">
        <v>35</v>
      </c>
      <c r="E126" s="5"/>
      <c r="F126" s="6" t="s">
        <v>803</v>
      </c>
      <c r="G126" s="6"/>
      <c r="H126" s="6" t="s">
        <v>804</v>
      </c>
      <c r="I126" s="5" t="s">
        <v>51</v>
      </c>
      <c r="J126" s="5" t="s">
        <v>592</v>
      </c>
      <c r="K126" s="7" t="s">
        <v>805</v>
      </c>
      <c r="L126" s="6" t="s">
        <v>40</v>
      </c>
      <c r="M126" s="5" t="s">
        <v>41</v>
      </c>
      <c r="N126" s="8" t="s">
        <v>796</v>
      </c>
      <c r="O126" s="6" t="s">
        <v>806</v>
      </c>
      <c r="P126" s="8"/>
      <c r="Q126" s="5"/>
      <c r="R126" s="8"/>
      <c r="S126" s="8"/>
      <c r="T126" s="8"/>
      <c r="U126" s="8"/>
      <c r="V126" s="8"/>
      <c r="W126" s="8"/>
      <c r="X126" s="8"/>
      <c r="Y126" s="5" t="s">
        <v>44</v>
      </c>
      <c r="Z126" s="10" t="str">
        <f aca="false">REPLACE(AA126,SEARCH("M5-",AA126),LEN(AB126),AC126)</f>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AA126" s="10" t="s">
        <v>807</v>
      </c>
      <c r="AB126" s="8" t="str">
        <f aca="false">IF(D126&lt;&gt;"No hacer",CONCATENATE(A126,"-",LEFT(C126),"-",IF(A125&lt;&gt;A126,1,IF(C125=C126,RIGHT(AB125)+1,1))))</f>
        <v>M5-G-7e-E-1</v>
      </c>
      <c r="AC126" s="8" t="str">
        <f aca="false">CONCATENATE(AB126,"-BR")</f>
        <v>M5-G-7e-E-1-BR</v>
      </c>
      <c r="AD126" s="5" t="s">
        <v>46</v>
      </c>
      <c r="AE126" s="5" t="s">
        <v>351</v>
      </c>
      <c r="AF126" s="5" t="s">
        <v>47</v>
      </c>
    </row>
    <row r="127" customFormat="false" ht="75" hidden="false" customHeight="true" outlineLevel="0" collapsed="false">
      <c r="A127" s="5" t="s">
        <v>791</v>
      </c>
      <c r="B127" s="6" t="s">
        <v>792</v>
      </c>
      <c r="C127" s="5" t="s">
        <v>48</v>
      </c>
      <c r="D127" s="5" t="s">
        <v>35</v>
      </c>
      <c r="E127" s="5"/>
      <c r="F127" s="6" t="s">
        <v>808</v>
      </c>
      <c r="G127" s="6"/>
      <c r="H127" s="6" t="s">
        <v>804</v>
      </c>
      <c r="I127" s="5" t="s">
        <v>51</v>
      </c>
      <c r="J127" s="5" t="s">
        <v>592</v>
      </c>
      <c r="K127" s="7" t="s">
        <v>809</v>
      </c>
      <c r="L127" s="6" t="s">
        <v>40</v>
      </c>
      <c r="M127" s="5" t="s">
        <v>41</v>
      </c>
      <c r="N127" s="8" t="s">
        <v>796</v>
      </c>
      <c r="O127" s="6" t="s">
        <v>810</v>
      </c>
      <c r="P127" s="8"/>
      <c r="Q127" s="5"/>
      <c r="R127" s="8"/>
      <c r="S127" s="8"/>
      <c r="T127" s="8"/>
      <c r="U127" s="8"/>
      <c r="V127" s="8"/>
      <c r="W127" s="8"/>
      <c r="X127" s="8"/>
      <c r="Y127" s="5" t="s">
        <v>44</v>
      </c>
      <c r="Z127" s="10" t="str">
        <f aca="false">REPLACE(AA127,SEARCH("M5-",AA127),LEN(AB127),AC127)</f>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AA127" s="10" t="s">
        <v>811</v>
      </c>
      <c r="AB127" s="8" t="str">
        <f aca="false">IF(D127&lt;&gt;"No hacer",CONCATENATE(A127,"-",LEFT(C127),"-",IF(A126&lt;&gt;A127,1,IF(C126=C127,RIGHT(AB126)+1,1))))</f>
        <v>M5-G-7e-E-2</v>
      </c>
      <c r="AC127" s="8" t="str">
        <f aca="false">CONCATENATE(AB127,"-BR")</f>
        <v>M5-G-7e-E-2-BR</v>
      </c>
      <c r="AD127" s="5" t="s">
        <v>46</v>
      </c>
      <c r="AE127" s="5" t="s">
        <v>351</v>
      </c>
      <c r="AF127" s="5" t="s">
        <v>47</v>
      </c>
    </row>
    <row r="128" customFormat="false" ht="75" hidden="false" customHeight="true" outlineLevel="0" collapsed="false">
      <c r="A128" s="5" t="s">
        <v>812</v>
      </c>
      <c r="B128" s="6" t="s">
        <v>813</v>
      </c>
      <c r="C128" s="5" t="s">
        <v>34</v>
      </c>
      <c r="D128" s="5" t="s">
        <v>35</v>
      </c>
      <c r="E128" s="5"/>
      <c r="F128" s="6" t="s">
        <v>814</v>
      </c>
      <c r="G128" s="6"/>
      <c r="H128" s="6" t="s">
        <v>815</v>
      </c>
      <c r="I128" s="5" t="s">
        <v>38</v>
      </c>
      <c r="J128" s="5" t="s">
        <v>297</v>
      </c>
      <c r="K128" s="6" t="s">
        <v>40</v>
      </c>
      <c r="L128" s="6" t="s">
        <v>40</v>
      </c>
      <c r="M128" s="5" t="s">
        <v>41</v>
      </c>
      <c r="N128" s="8" t="s">
        <v>816</v>
      </c>
      <c r="O128" s="6" t="s">
        <v>817</v>
      </c>
      <c r="P128" s="8"/>
      <c r="Q128" s="5"/>
      <c r="R128" s="8"/>
      <c r="S128" s="8"/>
      <c r="T128" s="8"/>
      <c r="U128" s="8"/>
      <c r="V128" s="8"/>
      <c r="W128" s="8"/>
      <c r="X128" s="8"/>
      <c r="Y128" s="5" t="s">
        <v>44</v>
      </c>
      <c r="Z128" s="10" t="str">
        <f aca="false">REPLACE(AA128,SEARCH("M5-",AA128),LEN(AB128),AC128)</f>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AA128" s="8" t="s">
        <v>818</v>
      </c>
      <c r="AB128" s="8" t="str">
        <f aca="false">IF(D128&lt;&gt;"No hacer",CONCATENATE(A128,"-",LEFT(C128),"-",IF(A127&lt;&gt;A128,1,IF(C127=C128,RIGHT(AB127)+1,1))))</f>
        <v>M5-G-8a-I-1</v>
      </c>
      <c r="AC128" s="8" t="str">
        <f aca="false">CONCATENATE(AB128,"-BR")</f>
        <v>M5-G-8a-I-1-BR</v>
      </c>
      <c r="AD128" s="5" t="s">
        <v>46</v>
      </c>
      <c r="AE128" s="5"/>
      <c r="AF128" s="5"/>
    </row>
    <row r="129" customFormat="false" ht="75" hidden="false" customHeight="true" outlineLevel="0" collapsed="false">
      <c r="A129" s="5" t="s">
        <v>812</v>
      </c>
      <c r="B129" s="6" t="s">
        <v>813</v>
      </c>
      <c r="C129" s="5" t="s">
        <v>48</v>
      </c>
      <c r="D129" s="5" t="s">
        <v>35</v>
      </c>
      <c r="E129" s="5"/>
      <c r="F129" s="6" t="s">
        <v>819</v>
      </c>
      <c r="G129" s="6"/>
      <c r="H129" s="6" t="s">
        <v>820</v>
      </c>
      <c r="I129" s="5" t="s">
        <v>51</v>
      </c>
      <c r="J129" s="5" t="s">
        <v>297</v>
      </c>
      <c r="K129" s="6" t="s">
        <v>40</v>
      </c>
      <c r="L129" s="6" t="s">
        <v>40</v>
      </c>
      <c r="M129" s="5" t="s">
        <v>41</v>
      </c>
      <c r="N129" s="8" t="s">
        <v>816</v>
      </c>
      <c r="O129" s="8" t="s">
        <v>821</v>
      </c>
      <c r="P129" s="17"/>
      <c r="Q129" s="6"/>
      <c r="R129" s="8"/>
      <c r="S129" s="8"/>
      <c r="T129" s="8"/>
      <c r="U129" s="8"/>
      <c r="V129" s="8"/>
      <c r="W129" s="8"/>
      <c r="X129" s="8"/>
      <c r="Y129" s="5" t="s">
        <v>44</v>
      </c>
      <c r="Z129" s="10" t="str">
        <f aca="false">REPLACE(AA129,SEARCH("M5-",AA129),LEN(AB129),AC129)</f>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AA129" s="8" t="s">
        <v>822</v>
      </c>
      <c r="AB129" s="8" t="str">
        <f aca="false">IF(D129&lt;&gt;"No hacer",CONCATENATE(A129,"-",LEFT(C129),"-",IF(A128&lt;&gt;A129,1,IF(C128=C129,RIGHT(AB128)+1,1))))</f>
        <v>M5-G-8a-E-1</v>
      </c>
      <c r="AC129" s="8" t="str">
        <f aca="false">CONCATENATE(AB129,"-BR")</f>
        <v>M5-G-8a-E-1-BR</v>
      </c>
      <c r="AD129" s="5" t="s">
        <v>46</v>
      </c>
      <c r="AE129" s="5"/>
      <c r="AF129" s="5"/>
    </row>
    <row r="130" customFormat="false" ht="75" hidden="false" customHeight="true" outlineLevel="0" collapsed="false">
      <c r="A130" s="5" t="s">
        <v>823</v>
      </c>
      <c r="B130" s="6" t="s">
        <v>824</v>
      </c>
      <c r="C130" s="5" t="s">
        <v>34</v>
      </c>
      <c r="D130" s="5" t="s">
        <v>35</v>
      </c>
      <c r="E130" s="5"/>
      <c r="F130" s="6" t="s">
        <v>825</v>
      </c>
      <c r="G130" s="6"/>
      <c r="H130" s="6" t="s">
        <v>826</v>
      </c>
      <c r="I130" s="5" t="s">
        <v>51</v>
      </c>
      <c r="J130" s="5" t="s">
        <v>297</v>
      </c>
      <c r="K130" s="6" t="s">
        <v>40</v>
      </c>
      <c r="L130" s="6" t="s">
        <v>40</v>
      </c>
      <c r="M130" s="5" t="s">
        <v>41</v>
      </c>
      <c r="N130" s="8" t="s">
        <v>827</v>
      </c>
      <c r="O130" s="6" t="s">
        <v>828</v>
      </c>
      <c r="P130" s="8"/>
      <c r="Q130" s="5"/>
      <c r="R130" s="8"/>
      <c r="S130" s="8"/>
      <c r="T130" s="8"/>
      <c r="U130" s="8"/>
      <c r="V130" s="8"/>
      <c r="W130" s="8"/>
      <c r="X130" s="8"/>
      <c r="Y130" s="5" t="s">
        <v>44</v>
      </c>
      <c r="Z130" s="10" t="str">
        <f aca="false">REPLACE(AA130,SEARCH("M5-",AA130),LEN(AB130),AC130)</f>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AA130" s="8" t="s">
        <v>829</v>
      </c>
      <c r="AB130" s="8" t="str">
        <f aca="false">IF(D130&lt;&gt;"No hacer",CONCATENATE(A130,"-",LEFT(C130),"-",IF(A129&lt;&gt;A130,1,IF(C129=C130,RIGHT(AB129)+1,1))))</f>
        <v>M5-G-8b-I-1</v>
      </c>
      <c r="AC130" s="8" t="str">
        <f aca="false">CONCATENATE(AB130,"-BR")</f>
        <v>M5-G-8b-I-1-BR</v>
      </c>
      <c r="AD130" s="5" t="s">
        <v>46</v>
      </c>
      <c r="AE130" s="5"/>
      <c r="AF130" s="5"/>
    </row>
    <row r="131" customFormat="false" ht="75" hidden="false" customHeight="true" outlineLevel="0" collapsed="false">
      <c r="A131" s="5" t="s">
        <v>823</v>
      </c>
      <c r="B131" s="6" t="s">
        <v>824</v>
      </c>
      <c r="C131" s="5" t="s">
        <v>48</v>
      </c>
      <c r="D131" s="5" t="s">
        <v>35</v>
      </c>
      <c r="E131" s="5"/>
      <c r="F131" s="6" t="s">
        <v>830</v>
      </c>
      <c r="G131" s="6"/>
      <c r="H131" s="6" t="s">
        <v>831</v>
      </c>
      <c r="I131" s="5" t="s">
        <v>38</v>
      </c>
      <c r="J131" s="5" t="s">
        <v>297</v>
      </c>
      <c r="K131" s="6" t="s">
        <v>40</v>
      </c>
      <c r="L131" s="6" t="s">
        <v>40</v>
      </c>
      <c r="M131" s="5" t="s">
        <v>41</v>
      </c>
      <c r="N131" s="8" t="s">
        <v>832</v>
      </c>
      <c r="O131" s="6" t="s">
        <v>833</v>
      </c>
      <c r="P131" s="8"/>
      <c r="Q131" s="5"/>
      <c r="R131" s="8"/>
      <c r="S131" s="8"/>
      <c r="T131" s="8"/>
      <c r="U131" s="8"/>
      <c r="V131" s="8"/>
      <c r="W131" s="8"/>
      <c r="X131" s="8"/>
      <c r="Y131" s="5" t="s">
        <v>44</v>
      </c>
      <c r="Z131" s="10" t="str">
        <f aca="false">REPLACE(AA131,SEARCH("M5-",AA131),LEN(AB131),AC131)</f>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AA131" s="8" t="s">
        <v>834</v>
      </c>
      <c r="AB131" s="8" t="str">
        <f aca="false">IF(D131&lt;&gt;"No hacer",CONCATENATE(A131,"-",LEFT(C131),"-",IF(A130&lt;&gt;A131,1,IF(C130=C131,RIGHT(AB130)+1,1))))</f>
        <v>M5-G-8b-E-1</v>
      </c>
      <c r="AC131" s="8" t="str">
        <f aca="false">CONCATENATE(AB131,"-BR")</f>
        <v>M5-G-8b-E-1-BR</v>
      </c>
      <c r="AD131" s="5" t="s">
        <v>46</v>
      </c>
      <c r="AE131" s="5"/>
      <c r="AF131" s="5"/>
    </row>
    <row r="132" customFormat="false" ht="75" hidden="false" customHeight="true" outlineLevel="0" collapsed="false">
      <c r="A132" s="5" t="s">
        <v>835</v>
      </c>
      <c r="B132" s="6" t="s">
        <v>836</v>
      </c>
      <c r="C132" s="5" t="s">
        <v>34</v>
      </c>
      <c r="D132" s="19" t="s">
        <v>35</v>
      </c>
      <c r="E132" s="19"/>
      <c r="F132" s="6" t="s">
        <v>837</v>
      </c>
      <c r="G132" s="6"/>
      <c r="H132" s="6" t="s">
        <v>838</v>
      </c>
      <c r="I132" s="5" t="s">
        <v>38</v>
      </c>
      <c r="J132" s="5" t="s">
        <v>586</v>
      </c>
      <c r="K132" s="6" t="s">
        <v>40</v>
      </c>
      <c r="L132" s="6" t="s">
        <v>40</v>
      </c>
      <c r="M132" s="5" t="s">
        <v>41</v>
      </c>
      <c r="N132" s="8" t="s">
        <v>839</v>
      </c>
      <c r="O132" s="6" t="s">
        <v>840</v>
      </c>
      <c r="P132" s="8"/>
      <c r="Q132" s="5"/>
      <c r="R132" s="8"/>
      <c r="S132" s="8"/>
      <c r="T132" s="8"/>
      <c r="U132" s="8"/>
      <c r="V132" s="8"/>
      <c r="W132" s="8"/>
      <c r="X132" s="8"/>
      <c r="Y132" s="5" t="s">
        <v>44</v>
      </c>
      <c r="Z132" s="10" t="str">
        <f aca="false">REPLACE(AA132,SEARCH("M5-",AA132),LEN(AB132),AC132)</f>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AA132" s="10" t="s">
        <v>841</v>
      </c>
      <c r="AB132" s="8" t="str">
        <f aca="false">IF(D132&lt;&gt;"No hacer",CONCATENATE(A132,"-",LEFT(C132),"-",IF(A131&lt;&gt;A132,1,IF(C131=C132,RIGHT(AB131)+1,1))))</f>
        <v>M5-G-9a-I-1</v>
      </c>
      <c r="AC132" s="8" t="str">
        <f aca="false">CONCATENATE(AB132,"-BR")</f>
        <v>M5-G-9a-I-1-BR</v>
      </c>
      <c r="AD132" s="5" t="s">
        <v>46</v>
      </c>
      <c r="AE132" s="5" t="s">
        <v>351</v>
      </c>
      <c r="AF132" s="5" t="s">
        <v>47</v>
      </c>
    </row>
    <row r="133" customFormat="false" ht="75" hidden="false" customHeight="true" outlineLevel="0" collapsed="false">
      <c r="A133" s="5" t="s">
        <v>835</v>
      </c>
      <c r="B133" s="6" t="s">
        <v>836</v>
      </c>
      <c r="C133" s="5" t="s">
        <v>48</v>
      </c>
      <c r="D133" s="5" t="s">
        <v>35</v>
      </c>
      <c r="E133" s="5"/>
      <c r="F133" s="6" t="s">
        <v>842</v>
      </c>
      <c r="G133" s="6"/>
      <c r="H133" s="6" t="s">
        <v>843</v>
      </c>
      <c r="I133" s="5" t="s">
        <v>51</v>
      </c>
      <c r="J133" s="5" t="s">
        <v>52</v>
      </c>
      <c r="K133" s="6" t="s">
        <v>40</v>
      </c>
      <c r="L133" s="6" t="s">
        <v>844</v>
      </c>
      <c r="M133" s="5" t="s">
        <v>41</v>
      </c>
      <c r="N133" s="8" t="s">
        <v>845</v>
      </c>
      <c r="O133" s="6" t="s">
        <v>846</v>
      </c>
      <c r="P133" s="8"/>
      <c r="Q133" s="5"/>
      <c r="R133" s="8"/>
      <c r="S133" s="8"/>
      <c r="T133" s="8"/>
      <c r="U133" s="8"/>
      <c r="V133" s="8"/>
      <c r="W133" s="8"/>
      <c r="X133" s="8"/>
      <c r="Y133" s="5" t="s">
        <v>44</v>
      </c>
      <c r="Z133" s="10" t="str">
        <f aca="false">REPLACE(AA133,SEARCH("M5-",AA133),LEN(AB133),AC133)</f>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AA133" s="18" t="s">
        <v>847</v>
      </c>
      <c r="AB133" s="8" t="str">
        <f aca="false">IF(D133&lt;&gt;"No hacer",CONCATENATE(A133,"-",LEFT(C133),"-",IF(A132&lt;&gt;A133,1,IF(C132=C133,RIGHT(AB132)+1,1))))</f>
        <v>M5-G-9a-E-1</v>
      </c>
      <c r="AC133" s="8" t="str">
        <f aca="false">CONCATENATE(AB133,"-BR")</f>
        <v>M5-G-9a-E-1-BR</v>
      </c>
      <c r="AD133" s="5" t="s">
        <v>46</v>
      </c>
      <c r="AE133" s="5" t="s">
        <v>351</v>
      </c>
      <c r="AF133" s="5" t="s">
        <v>47</v>
      </c>
    </row>
    <row r="134" customFormat="false" ht="75" hidden="false" customHeight="true" outlineLevel="0" collapsed="false">
      <c r="A134" s="5" t="s">
        <v>835</v>
      </c>
      <c r="B134" s="6" t="s">
        <v>836</v>
      </c>
      <c r="C134" s="5" t="s">
        <v>48</v>
      </c>
      <c r="D134" s="5" t="s">
        <v>35</v>
      </c>
      <c r="E134" s="5"/>
      <c r="F134" s="6" t="s">
        <v>848</v>
      </c>
      <c r="G134" s="6"/>
      <c r="H134" s="6" t="s">
        <v>843</v>
      </c>
      <c r="I134" s="5" t="s">
        <v>51</v>
      </c>
      <c r="J134" s="5" t="s">
        <v>52</v>
      </c>
      <c r="K134" s="6" t="s">
        <v>40</v>
      </c>
      <c r="L134" s="6" t="s">
        <v>849</v>
      </c>
      <c r="M134" s="5" t="s">
        <v>41</v>
      </c>
      <c r="N134" s="8" t="s">
        <v>850</v>
      </c>
      <c r="O134" s="6" t="s">
        <v>851</v>
      </c>
      <c r="P134" s="8"/>
      <c r="Q134" s="5"/>
      <c r="R134" s="8"/>
      <c r="S134" s="8"/>
      <c r="T134" s="8"/>
      <c r="U134" s="8"/>
      <c r="V134" s="8"/>
      <c r="W134" s="8"/>
      <c r="X134" s="8"/>
      <c r="Y134" s="5" t="s">
        <v>44</v>
      </c>
      <c r="Z134" s="10" t="str">
        <f aca="false">REPLACE(AA134,SEARCH("M5-",AA134),LEN(AB134),AC134)</f>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AA134" s="10" t="s">
        <v>852</v>
      </c>
      <c r="AB134" s="8" t="str">
        <f aca="false">IF(D134&lt;&gt;"No hacer",CONCATENATE(A134,"-",LEFT(C134),"-",IF(A133&lt;&gt;A134,1,IF(C133=C134,RIGHT(AB133)+1,1))))</f>
        <v>M5-G-9a-E-2</v>
      </c>
      <c r="AC134" s="8" t="str">
        <f aca="false">CONCATENATE(AB134,"-BR")</f>
        <v>M5-G-9a-E-2-BR</v>
      </c>
      <c r="AD134" s="5" t="s">
        <v>46</v>
      </c>
      <c r="AE134" s="5" t="s">
        <v>351</v>
      </c>
      <c r="AF134" s="5" t="s">
        <v>47</v>
      </c>
    </row>
    <row r="135" customFormat="false" ht="75" hidden="false" customHeight="true" outlineLevel="0" collapsed="false">
      <c r="A135" s="5" t="s">
        <v>835</v>
      </c>
      <c r="B135" s="6" t="s">
        <v>836</v>
      </c>
      <c r="C135" s="5" t="s">
        <v>48</v>
      </c>
      <c r="D135" s="5" t="s">
        <v>35</v>
      </c>
      <c r="E135" s="5"/>
      <c r="F135" s="6" t="s">
        <v>853</v>
      </c>
      <c r="G135" s="6"/>
      <c r="H135" s="6" t="s">
        <v>843</v>
      </c>
      <c r="I135" s="5" t="s">
        <v>51</v>
      </c>
      <c r="J135" s="5" t="s">
        <v>52</v>
      </c>
      <c r="K135" s="6" t="s">
        <v>40</v>
      </c>
      <c r="L135" s="6" t="s">
        <v>854</v>
      </c>
      <c r="M135" s="5" t="s">
        <v>41</v>
      </c>
      <c r="N135" s="8" t="s">
        <v>855</v>
      </c>
      <c r="O135" s="6" t="s">
        <v>856</v>
      </c>
      <c r="P135" s="8"/>
      <c r="Q135" s="5"/>
      <c r="R135" s="8"/>
      <c r="S135" s="8"/>
      <c r="T135" s="8"/>
      <c r="U135" s="8"/>
      <c r="V135" s="8"/>
      <c r="W135" s="8"/>
      <c r="X135" s="8"/>
      <c r="Y135" s="5" t="s">
        <v>44</v>
      </c>
      <c r="Z135" s="10" t="str">
        <f aca="false">REPLACE(AA135,SEARCH("M5-",AA135),LEN(AB135),AC135)</f>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AA135" s="10" t="s">
        <v>857</v>
      </c>
      <c r="AB135" s="8" t="str">
        <f aca="false">IF(D135&lt;&gt;"No hacer",CONCATENATE(A135,"-",LEFT(C135),"-",IF(A134&lt;&gt;A135,1,IF(C134=C135,RIGHT(AB134)+1,1))))</f>
        <v>M5-G-9a-E-3</v>
      </c>
      <c r="AC135" s="8" t="str">
        <f aca="false">CONCATENATE(AB135,"-BR")</f>
        <v>M5-G-9a-E-3-BR</v>
      </c>
      <c r="AD135" s="5" t="s">
        <v>46</v>
      </c>
      <c r="AE135" s="5" t="s">
        <v>351</v>
      </c>
      <c r="AF135" s="5" t="s">
        <v>47</v>
      </c>
    </row>
    <row r="136" customFormat="false" ht="75" hidden="false" customHeight="true" outlineLevel="0" collapsed="false">
      <c r="A136" s="5" t="s">
        <v>858</v>
      </c>
      <c r="B136" s="6" t="s">
        <v>859</v>
      </c>
      <c r="C136" s="5" t="s">
        <v>34</v>
      </c>
      <c r="D136" s="5" t="s">
        <v>35</v>
      </c>
      <c r="E136" s="5"/>
      <c r="F136" s="6" t="s">
        <v>860</v>
      </c>
      <c r="G136" s="6"/>
      <c r="H136" s="6" t="s">
        <v>861</v>
      </c>
      <c r="I136" s="5" t="s">
        <v>38</v>
      </c>
      <c r="J136" s="5" t="s">
        <v>39</v>
      </c>
      <c r="K136" s="6" t="s">
        <v>40</v>
      </c>
      <c r="L136" s="6" t="s">
        <v>40</v>
      </c>
      <c r="M136" s="5" t="s">
        <v>41</v>
      </c>
      <c r="N136" s="8" t="s">
        <v>862</v>
      </c>
      <c r="O136" s="7" t="s">
        <v>863</v>
      </c>
      <c r="P136" s="8"/>
      <c r="Q136" s="5"/>
      <c r="R136" s="8"/>
      <c r="S136" s="8"/>
      <c r="T136" s="8"/>
      <c r="U136" s="8"/>
      <c r="V136" s="8"/>
      <c r="W136" s="8"/>
      <c r="X136" s="8"/>
      <c r="Y136" s="5" t="s">
        <v>44</v>
      </c>
      <c r="Z136" s="10" t="str">
        <f aca="false">REPLACE(AA136,SEARCH("M5-",AA136),LEN(AB136),AC136)</f>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AA136" s="10" t="s">
        <v>864</v>
      </c>
      <c r="AB136" s="8" t="str">
        <f aca="false">IF(D136&lt;&gt;"No hacer",CONCATENATE(A136,"-",LEFT(C136),"-",IF(A135&lt;&gt;A136,1,IF(C135=C136,RIGHT(AB135)+1,1))))</f>
        <v>M5-G-9b-I-1</v>
      </c>
      <c r="AC136" s="8" t="str">
        <f aca="false">CONCATENATE(AB136,"-BR")</f>
        <v>M5-G-9b-I-1-BR</v>
      </c>
      <c r="AD136" s="5" t="s">
        <v>46</v>
      </c>
      <c r="AE136" s="5" t="s">
        <v>351</v>
      </c>
      <c r="AF136" s="5" t="s">
        <v>47</v>
      </c>
    </row>
    <row r="137" customFormat="false" ht="75" hidden="false" customHeight="true" outlineLevel="0" collapsed="false">
      <c r="A137" s="5" t="s">
        <v>858</v>
      </c>
      <c r="B137" s="6" t="s">
        <v>859</v>
      </c>
      <c r="C137" s="5" t="s">
        <v>48</v>
      </c>
      <c r="D137" s="5" t="s">
        <v>35</v>
      </c>
      <c r="E137" s="5"/>
      <c r="F137" s="6" t="s">
        <v>865</v>
      </c>
      <c r="G137" s="6"/>
      <c r="H137" s="6" t="s">
        <v>866</v>
      </c>
      <c r="I137" s="5" t="s">
        <v>51</v>
      </c>
      <c r="J137" s="5" t="s">
        <v>592</v>
      </c>
      <c r="K137" s="6" t="s">
        <v>40</v>
      </c>
      <c r="L137" s="6" t="s">
        <v>40</v>
      </c>
      <c r="M137" s="5" t="s">
        <v>41</v>
      </c>
      <c r="N137" s="8" t="s">
        <v>867</v>
      </c>
      <c r="O137" s="6" t="s">
        <v>868</v>
      </c>
      <c r="P137" s="8"/>
      <c r="Q137" s="5"/>
      <c r="R137" s="8"/>
      <c r="S137" s="8"/>
      <c r="T137" s="8"/>
      <c r="U137" s="8"/>
      <c r="V137" s="8"/>
      <c r="W137" s="8"/>
      <c r="X137" s="8"/>
      <c r="Y137" s="5" t="s">
        <v>44</v>
      </c>
      <c r="Z137" s="10" t="str">
        <f aca="false">REPLACE(AA137,SEARCH("M5-",AA137),LEN(AB137),AC137)</f>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AA137" s="10" t="s">
        <v>869</v>
      </c>
      <c r="AB137" s="8" t="str">
        <f aca="false">IF(D137&lt;&gt;"No hacer",CONCATENATE(A137,"-",LEFT(C137),"-",IF(A136&lt;&gt;A137,1,IF(C136=C137,RIGHT(AB136)+1,1))))</f>
        <v>M5-G-9b-E-1</v>
      </c>
      <c r="AC137" s="8" t="str">
        <f aca="false">CONCATENATE(AB137,"-BR")</f>
        <v>M5-G-9b-E-1-BR</v>
      </c>
      <c r="AD137" s="5" t="s">
        <v>46</v>
      </c>
      <c r="AE137" s="5" t="s">
        <v>351</v>
      </c>
      <c r="AF137" s="5" t="s">
        <v>47</v>
      </c>
    </row>
    <row r="138" customFormat="false" ht="75" hidden="false" customHeight="true" outlineLevel="0" collapsed="false">
      <c r="A138" s="5" t="s">
        <v>858</v>
      </c>
      <c r="B138" s="6" t="s">
        <v>859</v>
      </c>
      <c r="C138" s="5" t="s">
        <v>48</v>
      </c>
      <c r="D138" s="5" t="s">
        <v>35</v>
      </c>
      <c r="E138" s="5"/>
      <c r="F138" s="6" t="s">
        <v>870</v>
      </c>
      <c r="G138" s="6"/>
      <c r="H138" s="6" t="s">
        <v>866</v>
      </c>
      <c r="I138" s="5" t="s">
        <v>51</v>
      </c>
      <c r="J138" s="5" t="s">
        <v>592</v>
      </c>
      <c r="K138" s="6" t="s">
        <v>40</v>
      </c>
      <c r="L138" s="6" t="s">
        <v>40</v>
      </c>
      <c r="M138" s="5" t="s">
        <v>41</v>
      </c>
      <c r="N138" s="8" t="s">
        <v>871</v>
      </c>
      <c r="O138" s="6" t="s">
        <v>872</v>
      </c>
      <c r="P138" s="8"/>
      <c r="Q138" s="5"/>
      <c r="R138" s="8"/>
      <c r="S138" s="8"/>
      <c r="T138" s="8"/>
      <c r="U138" s="8"/>
      <c r="V138" s="8"/>
      <c r="W138" s="8"/>
      <c r="X138" s="8"/>
      <c r="Y138" s="5" t="s">
        <v>44</v>
      </c>
      <c r="Z138" s="10" t="str">
        <f aca="false">REPLACE(AA138,SEARCH("M5-",AA138),LEN(AB138),AC138)</f>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AA138" s="10" t="s">
        <v>873</v>
      </c>
      <c r="AB138" s="8" t="str">
        <f aca="false">IF(D138&lt;&gt;"No hacer",CONCATENATE(A138,"-",LEFT(C138),"-",IF(A137&lt;&gt;A138,1,IF(C137=C138,RIGHT(AB137)+1,1))))</f>
        <v>M5-G-9b-E-2</v>
      </c>
      <c r="AC138" s="8" t="str">
        <f aca="false">CONCATENATE(AB138,"-BR")</f>
        <v>M5-G-9b-E-2-BR</v>
      </c>
      <c r="AD138" s="5" t="s">
        <v>46</v>
      </c>
      <c r="AE138" s="5" t="s">
        <v>351</v>
      </c>
      <c r="AF138" s="5" t="s">
        <v>47</v>
      </c>
    </row>
    <row r="139" customFormat="false" ht="75" hidden="false" customHeight="true" outlineLevel="0" collapsed="false">
      <c r="A139" s="5" t="s">
        <v>858</v>
      </c>
      <c r="B139" s="6" t="s">
        <v>859</v>
      </c>
      <c r="C139" s="5" t="s">
        <v>48</v>
      </c>
      <c r="D139" s="5" t="s">
        <v>35</v>
      </c>
      <c r="E139" s="5"/>
      <c r="F139" s="6" t="s">
        <v>874</v>
      </c>
      <c r="G139" s="6"/>
      <c r="H139" s="6" t="s">
        <v>866</v>
      </c>
      <c r="I139" s="5" t="s">
        <v>51</v>
      </c>
      <c r="J139" s="5" t="s">
        <v>592</v>
      </c>
      <c r="K139" s="6" t="s">
        <v>40</v>
      </c>
      <c r="L139" s="6" t="s">
        <v>40</v>
      </c>
      <c r="M139" s="5" t="s">
        <v>41</v>
      </c>
      <c r="N139" s="8" t="s">
        <v>867</v>
      </c>
      <c r="O139" s="6" t="s">
        <v>875</v>
      </c>
      <c r="P139" s="8"/>
      <c r="Q139" s="5"/>
      <c r="R139" s="8"/>
      <c r="S139" s="8"/>
      <c r="T139" s="8"/>
      <c r="U139" s="8"/>
      <c r="V139" s="8"/>
      <c r="W139" s="8"/>
      <c r="X139" s="8"/>
      <c r="Y139" s="5" t="s">
        <v>44</v>
      </c>
      <c r="Z139" s="10" t="str">
        <f aca="false">REPLACE(AA139,SEARCH("M5-",AA139),LEN(AB139),AC139)</f>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AA139" s="10" t="s">
        <v>876</v>
      </c>
      <c r="AB139" s="8" t="str">
        <f aca="false">IF(D139&lt;&gt;"No hacer",CONCATENATE(A139,"-",LEFT(C139),"-",IF(A138&lt;&gt;A139,1,IF(C138=C139,RIGHT(AB138)+1,1))))</f>
        <v>M5-G-9b-E-3</v>
      </c>
      <c r="AC139" s="8" t="str">
        <f aca="false">CONCATENATE(AB139,"-BR")</f>
        <v>M5-G-9b-E-3-BR</v>
      </c>
      <c r="AD139" s="5" t="s">
        <v>46</v>
      </c>
      <c r="AE139" s="5" t="s">
        <v>351</v>
      </c>
      <c r="AF139" s="5" t="s">
        <v>47</v>
      </c>
    </row>
    <row r="140" customFormat="false" ht="75" hidden="false" customHeight="true" outlineLevel="0" collapsed="false">
      <c r="A140" s="5" t="s">
        <v>877</v>
      </c>
      <c r="B140" s="6" t="s">
        <v>878</v>
      </c>
      <c r="C140" s="5" t="s">
        <v>34</v>
      </c>
      <c r="D140" s="5" t="s">
        <v>35</v>
      </c>
      <c r="E140" s="5"/>
      <c r="F140" s="6" t="s">
        <v>879</v>
      </c>
      <c r="G140" s="6"/>
      <c r="H140" s="6" t="s">
        <v>879</v>
      </c>
      <c r="I140" s="5" t="s">
        <v>51</v>
      </c>
      <c r="J140" s="5" t="s">
        <v>346</v>
      </c>
      <c r="K140" s="6" t="s">
        <v>40</v>
      </c>
      <c r="L140" s="6" t="s">
        <v>40</v>
      </c>
      <c r="M140" s="5" t="s">
        <v>41</v>
      </c>
      <c r="N140" s="8" t="s">
        <v>880</v>
      </c>
      <c r="O140" s="6" t="s">
        <v>881</v>
      </c>
      <c r="P140" s="8"/>
      <c r="Q140" s="5"/>
      <c r="R140" s="8"/>
      <c r="S140" s="8"/>
      <c r="T140" s="8"/>
      <c r="U140" s="8"/>
      <c r="V140" s="8"/>
      <c r="W140" s="8"/>
      <c r="X140" s="8"/>
      <c r="Y140" s="5" t="s">
        <v>44</v>
      </c>
      <c r="Z140" s="10" t="str">
        <f aca="false">REPLACE(AA140,SEARCH("M5-",AA140),LEN(AB140),AC140)</f>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AA140" s="10" t="s">
        <v>882</v>
      </c>
      <c r="AB140" s="8" t="str">
        <f aca="false">IF(D140&lt;&gt;"No hacer",CONCATENATE(A140,"-",LEFT(C140),"-",IF(A139&lt;&gt;A140,1,IF(C139=C140,RIGHT(AB139)+1,1))))</f>
        <v>M5-G-9c-I-1</v>
      </c>
      <c r="AC140" s="8" t="str">
        <f aca="false">CONCATENATE(AB140,"-BR")</f>
        <v>M5-G-9c-I-1-BR</v>
      </c>
      <c r="AD140" s="5" t="s">
        <v>46</v>
      </c>
      <c r="AE140" s="5" t="s">
        <v>351</v>
      </c>
      <c r="AF140" s="5" t="s">
        <v>47</v>
      </c>
    </row>
    <row r="141" customFormat="false" ht="75" hidden="false" customHeight="true" outlineLevel="0" collapsed="false">
      <c r="A141" s="5" t="s">
        <v>877</v>
      </c>
      <c r="B141" s="6" t="s">
        <v>878</v>
      </c>
      <c r="C141" s="5" t="s">
        <v>34</v>
      </c>
      <c r="D141" s="5" t="s">
        <v>35</v>
      </c>
      <c r="E141" s="5"/>
      <c r="F141" s="6" t="s">
        <v>883</v>
      </c>
      <c r="G141" s="6"/>
      <c r="H141" s="6" t="s">
        <v>883</v>
      </c>
      <c r="I141" s="5" t="s">
        <v>51</v>
      </c>
      <c r="J141" s="5" t="s">
        <v>346</v>
      </c>
      <c r="K141" s="6" t="s">
        <v>40</v>
      </c>
      <c r="L141" s="6" t="s">
        <v>40</v>
      </c>
      <c r="M141" s="5" t="s">
        <v>41</v>
      </c>
      <c r="N141" s="8" t="s">
        <v>884</v>
      </c>
      <c r="O141" s="6" t="s">
        <v>885</v>
      </c>
      <c r="P141" s="8"/>
      <c r="Q141" s="5"/>
      <c r="R141" s="8"/>
      <c r="S141" s="8"/>
      <c r="T141" s="8"/>
      <c r="U141" s="8"/>
      <c r="V141" s="8"/>
      <c r="W141" s="8"/>
      <c r="X141" s="8"/>
      <c r="Y141" s="5" t="s">
        <v>44</v>
      </c>
      <c r="Z141" s="10" t="str">
        <f aca="false">REPLACE(AA141,SEARCH("M5-",AA141),LEN(AB141),AC141)</f>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AA141" s="10" t="s">
        <v>886</v>
      </c>
      <c r="AB141" s="8" t="str">
        <f aca="false">IF(D141&lt;&gt;"No hacer",CONCATENATE(A141,"-",LEFT(C141),"-",IF(A140&lt;&gt;A141,1,IF(C140=C141,RIGHT(AB140)+1,1))))</f>
        <v>M5-G-9c-I-2</v>
      </c>
      <c r="AC141" s="8" t="str">
        <f aca="false">CONCATENATE(AB141,"-BR")</f>
        <v>M5-G-9c-I-2-BR</v>
      </c>
      <c r="AD141" s="5" t="s">
        <v>46</v>
      </c>
      <c r="AE141" s="5" t="s">
        <v>351</v>
      </c>
      <c r="AF141" s="5" t="s">
        <v>47</v>
      </c>
    </row>
    <row r="142" customFormat="false" ht="75" hidden="false" customHeight="true" outlineLevel="0" collapsed="false">
      <c r="A142" s="5" t="s">
        <v>877</v>
      </c>
      <c r="B142" s="6" t="s">
        <v>878</v>
      </c>
      <c r="C142" s="5" t="s">
        <v>48</v>
      </c>
      <c r="D142" s="5" t="s">
        <v>35</v>
      </c>
      <c r="E142" s="5"/>
      <c r="F142" s="6" t="s">
        <v>887</v>
      </c>
      <c r="G142" s="6"/>
      <c r="H142" s="6" t="s">
        <v>888</v>
      </c>
      <c r="I142" s="5" t="s">
        <v>51</v>
      </c>
      <c r="J142" s="5" t="s">
        <v>592</v>
      </c>
      <c r="K142" s="6" t="s">
        <v>40</v>
      </c>
      <c r="L142" s="6" t="s">
        <v>889</v>
      </c>
      <c r="M142" s="5" t="s">
        <v>41</v>
      </c>
      <c r="N142" s="8" t="s">
        <v>884</v>
      </c>
      <c r="O142" s="6" t="s">
        <v>890</v>
      </c>
      <c r="P142" s="8"/>
      <c r="Q142" s="5"/>
      <c r="R142" s="8"/>
      <c r="S142" s="8"/>
      <c r="T142" s="8"/>
      <c r="U142" s="8"/>
      <c r="V142" s="8"/>
      <c r="W142" s="8"/>
      <c r="X142" s="8"/>
      <c r="Y142" s="5" t="s">
        <v>44</v>
      </c>
      <c r="Z142" s="10" t="str">
        <f aca="false">REPLACE(AA142,SEARCH("M5-",AA142),LEN(AB142),AC142)</f>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AA142" s="10" t="s">
        <v>891</v>
      </c>
      <c r="AB142" s="8" t="str">
        <f aca="false">IF(D142&lt;&gt;"No hacer",CONCATENATE(A142,"-",LEFT(C142),"-",IF(A141&lt;&gt;A142,1,IF(C141=C142,RIGHT(AB141)+1,1))))</f>
        <v>M5-G-9c-E-1</v>
      </c>
      <c r="AC142" s="8" t="str">
        <f aca="false">CONCATENATE(AB142,"-BR")</f>
        <v>M5-G-9c-E-1-BR</v>
      </c>
      <c r="AD142" s="5" t="s">
        <v>46</v>
      </c>
      <c r="AE142" s="5" t="s">
        <v>351</v>
      </c>
      <c r="AF142" s="5" t="s">
        <v>47</v>
      </c>
    </row>
    <row r="143" customFormat="false" ht="75" hidden="false" customHeight="true" outlineLevel="0" collapsed="false">
      <c r="A143" s="5" t="s">
        <v>877</v>
      </c>
      <c r="B143" s="6" t="s">
        <v>878</v>
      </c>
      <c r="C143" s="5" t="s">
        <v>48</v>
      </c>
      <c r="D143" s="5" t="s">
        <v>35</v>
      </c>
      <c r="E143" s="5"/>
      <c r="F143" s="6" t="s">
        <v>887</v>
      </c>
      <c r="G143" s="6"/>
      <c r="H143" s="6" t="s">
        <v>888</v>
      </c>
      <c r="I143" s="5" t="s">
        <v>51</v>
      </c>
      <c r="J143" s="5" t="s">
        <v>592</v>
      </c>
      <c r="K143" s="6" t="s">
        <v>40</v>
      </c>
      <c r="L143" s="6" t="s">
        <v>892</v>
      </c>
      <c r="M143" s="5" t="s">
        <v>41</v>
      </c>
      <c r="N143" s="8" t="s">
        <v>884</v>
      </c>
      <c r="O143" s="6" t="s">
        <v>890</v>
      </c>
      <c r="P143" s="8"/>
      <c r="Q143" s="5"/>
      <c r="R143" s="8"/>
      <c r="S143" s="8"/>
      <c r="T143" s="8"/>
      <c r="U143" s="8"/>
      <c r="V143" s="8"/>
      <c r="W143" s="8"/>
      <c r="X143" s="8"/>
      <c r="Y143" s="5" t="s">
        <v>44</v>
      </c>
      <c r="Z143" s="10" t="str">
        <f aca="false">REPLACE(AA143,SEARCH("M5-",AA143),LEN(AB143),AC143)</f>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AA143" s="10" t="s">
        <v>893</v>
      </c>
      <c r="AB143" s="8" t="str">
        <f aca="false">IF(D143&lt;&gt;"No hacer",CONCATENATE(A143,"-",LEFT(C143),"-",IF(A142&lt;&gt;A143,1,IF(C142=C143,RIGHT(AB142)+1,1))))</f>
        <v>M5-G-9c-E-2</v>
      </c>
      <c r="AC143" s="8" t="str">
        <f aca="false">CONCATENATE(AB143,"-BR")</f>
        <v>M5-G-9c-E-2-BR</v>
      </c>
      <c r="AD143" s="5" t="s">
        <v>46</v>
      </c>
      <c r="AE143" s="5" t="s">
        <v>351</v>
      </c>
      <c r="AF143" s="5" t="s">
        <v>47</v>
      </c>
    </row>
    <row r="144" customFormat="false" ht="75" hidden="false" customHeight="true" outlineLevel="0" collapsed="false">
      <c r="A144" s="5" t="s">
        <v>894</v>
      </c>
      <c r="B144" s="6" t="s">
        <v>895</v>
      </c>
      <c r="C144" s="5" t="s">
        <v>34</v>
      </c>
      <c r="D144" s="5" t="s">
        <v>35</v>
      </c>
      <c r="E144" s="5"/>
      <c r="F144" s="6" t="s">
        <v>896</v>
      </c>
      <c r="G144" s="6"/>
      <c r="H144" s="6" t="s">
        <v>897</v>
      </c>
      <c r="I144" s="5" t="s">
        <v>51</v>
      </c>
      <c r="J144" s="5" t="s">
        <v>346</v>
      </c>
      <c r="K144" s="6" t="s">
        <v>40</v>
      </c>
      <c r="L144" s="6" t="s">
        <v>40</v>
      </c>
      <c r="M144" s="5" t="s">
        <v>41</v>
      </c>
      <c r="N144" s="8" t="s">
        <v>898</v>
      </c>
      <c r="O144" s="6" t="s">
        <v>899</v>
      </c>
      <c r="P144" s="8"/>
      <c r="Q144" s="5"/>
      <c r="R144" s="8"/>
      <c r="S144" s="8"/>
      <c r="T144" s="8"/>
      <c r="U144" s="8"/>
      <c r="V144" s="8"/>
      <c r="W144" s="8"/>
      <c r="X144" s="8"/>
      <c r="Y144" s="5" t="s">
        <v>44</v>
      </c>
      <c r="Z144" s="10" t="str">
        <f aca="false">REPLACE(AA144,SEARCH("M5-",AA144),LEN(AB144),AC144)</f>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AA144" s="10" t="s">
        <v>900</v>
      </c>
      <c r="AB144" s="8" t="str">
        <f aca="false">IF(D144&lt;&gt;"No hacer",CONCATENATE(A144,"-",LEFT(C144),"-",IF(A143&lt;&gt;A144,1,IF(C143=C144,RIGHT(AB143)+1,1))))</f>
        <v>M5-G-9d-I-1</v>
      </c>
      <c r="AC144" s="8" t="str">
        <f aca="false">CONCATENATE(AB144,"-BR")</f>
        <v>M5-G-9d-I-1-BR</v>
      </c>
      <c r="AD144" s="5" t="s">
        <v>46</v>
      </c>
      <c r="AE144" s="5" t="s">
        <v>351</v>
      </c>
      <c r="AF144" s="5" t="s">
        <v>47</v>
      </c>
    </row>
    <row r="145" customFormat="false" ht="75" hidden="false" customHeight="true" outlineLevel="0" collapsed="false">
      <c r="A145" s="5" t="s">
        <v>894</v>
      </c>
      <c r="B145" s="6" t="s">
        <v>895</v>
      </c>
      <c r="C145" s="5" t="s">
        <v>34</v>
      </c>
      <c r="D145" s="5" t="s">
        <v>35</v>
      </c>
      <c r="E145" s="5"/>
      <c r="F145" s="6" t="s">
        <v>901</v>
      </c>
      <c r="G145" s="6"/>
      <c r="H145" s="6"/>
      <c r="I145" s="5" t="s">
        <v>51</v>
      </c>
      <c r="J145" s="5" t="s">
        <v>346</v>
      </c>
      <c r="K145" s="6" t="s">
        <v>40</v>
      </c>
      <c r="L145" s="6" t="s">
        <v>40</v>
      </c>
      <c r="M145" s="5" t="s">
        <v>41</v>
      </c>
      <c r="N145" s="8" t="s">
        <v>902</v>
      </c>
      <c r="O145" s="6" t="s">
        <v>903</v>
      </c>
      <c r="P145" s="8"/>
      <c r="Q145" s="5"/>
      <c r="R145" s="8"/>
      <c r="S145" s="8"/>
      <c r="T145" s="8"/>
      <c r="U145" s="8"/>
      <c r="V145" s="8"/>
      <c r="W145" s="8"/>
      <c r="X145" s="8"/>
      <c r="Y145" s="5" t="s">
        <v>44</v>
      </c>
      <c r="Z145" s="10" t="str">
        <f aca="false">REPLACE(AA145,SEARCH("M5-",AA145),LEN(AB145),AC145)</f>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AA145" s="10" t="s">
        <v>904</v>
      </c>
      <c r="AB145" s="8" t="str">
        <f aca="false">IF(D145&lt;&gt;"No hacer",CONCATENATE(A145,"-",LEFT(C145),"-",IF(A144&lt;&gt;A145,1,IF(C144=C145,RIGHT(AB144)+1,1))))</f>
        <v>M5-G-9d-I-2</v>
      </c>
      <c r="AC145" s="8" t="str">
        <f aca="false">CONCATENATE(AB145,"-BR")</f>
        <v>M5-G-9d-I-2-BR</v>
      </c>
      <c r="AD145" s="5" t="s">
        <v>46</v>
      </c>
      <c r="AE145" s="5" t="s">
        <v>351</v>
      </c>
      <c r="AF145" s="5" t="s">
        <v>47</v>
      </c>
    </row>
    <row r="146" customFormat="false" ht="75" hidden="false" customHeight="true" outlineLevel="0" collapsed="false">
      <c r="A146" s="5" t="s">
        <v>894</v>
      </c>
      <c r="B146" s="6" t="s">
        <v>895</v>
      </c>
      <c r="C146" s="5" t="s">
        <v>48</v>
      </c>
      <c r="D146" s="5" t="s">
        <v>35</v>
      </c>
      <c r="E146" s="5"/>
      <c r="F146" s="6" t="s">
        <v>905</v>
      </c>
      <c r="G146" s="6"/>
      <c r="H146" s="6" t="s">
        <v>906</v>
      </c>
      <c r="I146" s="5" t="s">
        <v>51</v>
      </c>
      <c r="J146" s="5" t="s">
        <v>592</v>
      </c>
      <c r="K146" s="6" t="s">
        <v>907</v>
      </c>
      <c r="L146" s="6" t="s">
        <v>908</v>
      </c>
      <c r="M146" s="5" t="s">
        <v>41</v>
      </c>
      <c r="N146" s="8" t="s">
        <v>898</v>
      </c>
      <c r="O146" s="6" t="s">
        <v>909</v>
      </c>
      <c r="P146" s="8"/>
      <c r="Q146" s="5"/>
      <c r="R146" s="8"/>
      <c r="S146" s="8"/>
      <c r="T146" s="8"/>
      <c r="U146" s="8"/>
      <c r="V146" s="8"/>
      <c r="W146" s="8"/>
      <c r="X146" s="8"/>
      <c r="Y146" s="5" t="s">
        <v>44</v>
      </c>
      <c r="Z146" s="10" t="str">
        <f aca="false">REPLACE(AA146,SEARCH("M5-",AA146),LEN(AB146),AC146)</f>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AA146" s="18" t="s">
        <v>910</v>
      </c>
      <c r="AB146" s="8" t="str">
        <f aca="false">IF(D146&lt;&gt;"No hacer",CONCATENATE(A146,"-",LEFT(C146),"-",IF(A145&lt;&gt;A146,1,IF(C145=C146,RIGHT(AB145)+1,1))))</f>
        <v>M5-G-9d-E-1</v>
      </c>
      <c r="AC146" s="8" t="str">
        <f aca="false">CONCATENATE(AB146,"-BR")</f>
        <v>M5-G-9d-E-1-BR</v>
      </c>
      <c r="AD146" s="5" t="s">
        <v>46</v>
      </c>
      <c r="AE146" s="5" t="s">
        <v>351</v>
      </c>
      <c r="AF146" s="5" t="s">
        <v>47</v>
      </c>
    </row>
    <row r="147" customFormat="false" ht="75" hidden="false" customHeight="true" outlineLevel="0" collapsed="false">
      <c r="A147" s="5" t="s">
        <v>894</v>
      </c>
      <c r="B147" s="6" t="s">
        <v>895</v>
      </c>
      <c r="C147" s="5" t="s">
        <v>48</v>
      </c>
      <c r="D147" s="5" t="s">
        <v>35</v>
      </c>
      <c r="E147" s="5"/>
      <c r="F147" s="6" t="s">
        <v>905</v>
      </c>
      <c r="G147" s="6"/>
      <c r="H147" s="8"/>
      <c r="I147" s="5" t="s">
        <v>51</v>
      </c>
      <c r="J147" s="5" t="s">
        <v>592</v>
      </c>
      <c r="K147" s="6" t="s">
        <v>907</v>
      </c>
      <c r="L147" s="6" t="s">
        <v>911</v>
      </c>
      <c r="M147" s="5" t="s">
        <v>41</v>
      </c>
      <c r="N147" s="8" t="s">
        <v>898</v>
      </c>
      <c r="O147" s="6" t="s">
        <v>909</v>
      </c>
      <c r="P147" s="8"/>
      <c r="Q147" s="5"/>
      <c r="R147" s="8"/>
      <c r="S147" s="8"/>
      <c r="T147" s="8"/>
      <c r="U147" s="8"/>
      <c r="V147" s="8"/>
      <c r="W147" s="8"/>
      <c r="X147" s="8"/>
      <c r="Y147" s="5" t="s">
        <v>44</v>
      </c>
      <c r="Z147" s="10" t="str">
        <f aca="false">REPLACE(AA147,SEARCH("M5-",AA147),LEN(AB147),AC147)</f>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AA147" s="10" t="s">
        <v>912</v>
      </c>
      <c r="AB147" s="8" t="str">
        <f aca="false">IF(D147&lt;&gt;"No hacer",CONCATENATE(A147,"-",LEFT(C147),"-",IF(A146&lt;&gt;A147,1,IF(C146=C147,RIGHT(AB146)+1,1))))</f>
        <v>M5-G-9d-E-2</v>
      </c>
      <c r="AC147" s="8" t="str">
        <f aca="false">CONCATENATE(AB147,"-BR")</f>
        <v>M5-G-9d-E-2-BR</v>
      </c>
      <c r="AD147" s="5" t="s">
        <v>46</v>
      </c>
      <c r="AE147" s="5" t="s">
        <v>351</v>
      </c>
      <c r="AF147" s="5" t="s">
        <v>47</v>
      </c>
    </row>
    <row r="148" customFormat="false" ht="75" hidden="false" customHeight="true" outlineLevel="0" collapsed="false">
      <c r="A148" s="5" t="s">
        <v>913</v>
      </c>
      <c r="B148" s="6" t="s">
        <v>914</v>
      </c>
      <c r="C148" s="5" t="s">
        <v>34</v>
      </c>
      <c r="D148" s="5" t="s">
        <v>35</v>
      </c>
      <c r="E148" s="5"/>
      <c r="F148" s="6" t="s">
        <v>915</v>
      </c>
      <c r="G148" s="6"/>
      <c r="H148" s="6"/>
      <c r="I148" s="5" t="s">
        <v>38</v>
      </c>
      <c r="J148" s="5" t="s">
        <v>297</v>
      </c>
      <c r="K148" s="6" t="s">
        <v>40</v>
      </c>
      <c r="L148" s="5"/>
      <c r="M148" s="5" t="s">
        <v>41</v>
      </c>
      <c r="N148" s="8" t="s">
        <v>916</v>
      </c>
      <c r="O148" s="6" t="s">
        <v>917</v>
      </c>
      <c r="P148" s="8"/>
      <c r="Q148" s="5"/>
      <c r="R148" s="8"/>
      <c r="S148" s="8"/>
      <c r="T148" s="8"/>
      <c r="U148" s="8"/>
      <c r="V148" s="8"/>
      <c r="W148" s="8"/>
      <c r="X148" s="8"/>
      <c r="Y148" s="5" t="s">
        <v>44</v>
      </c>
      <c r="Z148" s="10" t="str">
        <f aca="false">REPLACE(AA148,SEARCH("M5-",AA148),LEN(AB148),AC148)</f>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AA148" s="10" t="s">
        <v>918</v>
      </c>
      <c r="AB148" s="8" t="str">
        <f aca="false">IF(D148&lt;&gt;"No hacer",CONCATENATE(A148,"-",LEFT(C148),"-",IF(A147&lt;&gt;A148,1,IF(C147=C148,RIGHT(AB147)+1,1))))</f>
        <v>M5-G-17a-I-1</v>
      </c>
      <c r="AC148" s="8" t="str">
        <f aca="false">CONCATENATE(AB148,"-BR")</f>
        <v>M5-G-17a-I-1-BR</v>
      </c>
      <c r="AD148" s="5" t="s">
        <v>46</v>
      </c>
      <c r="AE148" s="5" t="s">
        <v>351</v>
      </c>
      <c r="AF148" s="5" t="s">
        <v>47</v>
      </c>
    </row>
    <row r="149" customFormat="false" ht="75" hidden="false" customHeight="true" outlineLevel="0" collapsed="false">
      <c r="A149" s="5" t="s">
        <v>913</v>
      </c>
      <c r="B149" s="6" t="s">
        <v>914</v>
      </c>
      <c r="C149" s="5" t="s">
        <v>48</v>
      </c>
      <c r="D149" s="5" t="s">
        <v>35</v>
      </c>
      <c r="E149" s="5"/>
      <c r="F149" s="6" t="s">
        <v>919</v>
      </c>
      <c r="G149" s="6"/>
      <c r="H149" s="6" t="s">
        <v>920</v>
      </c>
      <c r="I149" s="5" t="s">
        <v>51</v>
      </c>
      <c r="J149" s="5" t="s">
        <v>52</v>
      </c>
      <c r="K149" s="20" t="s">
        <v>921</v>
      </c>
      <c r="L149" s="6" t="s">
        <v>922</v>
      </c>
      <c r="M149" s="5" t="s">
        <v>41</v>
      </c>
      <c r="N149" s="8" t="s">
        <v>916</v>
      </c>
      <c r="O149" s="6" t="s">
        <v>923</v>
      </c>
      <c r="P149" s="8"/>
      <c r="Q149" s="5"/>
      <c r="R149" s="8"/>
      <c r="S149" s="8"/>
      <c r="T149" s="8"/>
      <c r="U149" s="8"/>
      <c r="V149" s="8"/>
      <c r="W149" s="8"/>
      <c r="X149" s="8"/>
      <c r="Y149" s="5" t="s">
        <v>44</v>
      </c>
      <c r="Z149" s="10" t="str">
        <f aca="false">REPLACE(AA149,SEARCH("M5-",AA149),LEN(AB149),AC149)</f>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AA149" s="10" t="s">
        <v>924</v>
      </c>
      <c r="AB149" s="8" t="str">
        <f aca="false">IF(D149&lt;&gt;"No hacer",CONCATENATE(A149,"-",LEFT(C149),"-",IF(A148&lt;&gt;A149,1,IF(C148=C149,RIGHT(AB148)+1,1))))</f>
        <v>M5-G-17a-E-1</v>
      </c>
      <c r="AC149" s="8" t="str">
        <f aca="false">CONCATENATE(AB149,"-BR")</f>
        <v>M5-G-17a-E-1-BR</v>
      </c>
      <c r="AD149" s="5" t="s">
        <v>46</v>
      </c>
      <c r="AE149" s="5" t="s">
        <v>351</v>
      </c>
      <c r="AF149" s="5" t="s">
        <v>47</v>
      </c>
    </row>
    <row r="150" customFormat="false" ht="75" hidden="false" customHeight="true" outlineLevel="0" collapsed="false">
      <c r="A150" s="5" t="s">
        <v>913</v>
      </c>
      <c r="B150" s="6" t="s">
        <v>914</v>
      </c>
      <c r="C150" s="5" t="s">
        <v>48</v>
      </c>
      <c r="D150" s="5" t="s">
        <v>35</v>
      </c>
      <c r="E150" s="5"/>
      <c r="F150" s="6" t="s">
        <v>925</v>
      </c>
      <c r="G150" s="6"/>
      <c r="H150" s="6" t="s">
        <v>926</v>
      </c>
      <c r="I150" s="5" t="s">
        <v>51</v>
      </c>
      <c r="J150" s="5" t="s">
        <v>52</v>
      </c>
      <c r="K150" s="6" t="s">
        <v>927</v>
      </c>
      <c r="L150" s="6" t="s">
        <v>928</v>
      </c>
      <c r="M150" s="5" t="s">
        <v>41</v>
      </c>
      <c r="N150" s="8" t="s">
        <v>916</v>
      </c>
      <c r="O150" s="6" t="s">
        <v>929</v>
      </c>
      <c r="P150" s="8"/>
      <c r="Q150" s="5"/>
      <c r="R150" s="8"/>
      <c r="S150" s="8"/>
      <c r="T150" s="8"/>
      <c r="U150" s="8"/>
      <c r="V150" s="8"/>
      <c r="W150" s="8"/>
      <c r="X150" s="8"/>
      <c r="Y150" s="5" t="s">
        <v>44</v>
      </c>
      <c r="Z150" s="10" t="str">
        <f aca="false">REPLACE(AA150,SEARCH("M5-",AA150),LEN(AB150),AC150)</f>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AA150" s="18" t="s">
        <v>930</v>
      </c>
      <c r="AB150" s="8" t="str">
        <f aca="false">IF(D150&lt;&gt;"No hacer",CONCATENATE(A150,"-",LEFT(C150),"-",IF(A149&lt;&gt;A150,1,IF(C149=C150,RIGHT(AB149)+1,1))))</f>
        <v>M5-G-17a-E-2</v>
      </c>
      <c r="AC150" s="8" t="str">
        <f aca="false">CONCATENATE(AB150,"-BR")</f>
        <v>M5-G-17a-E-2-BR</v>
      </c>
      <c r="AD150" s="5" t="s">
        <v>46</v>
      </c>
      <c r="AE150" s="5" t="s">
        <v>351</v>
      </c>
      <c r="AF150" s="5" t="s">
        <v>47</v>
      </c>
    </row>
    <row r="151" customFormat="false" ht="75" hidden="false" customHeight="true" outlineLevel="0" collapsed="false">
      <c r="A151" s="5" t="s">
        <v>913</v>
      </c>
      <c r="B151" s="6" t="s">
        <v>914</v>
      </c>
      <c r="C151" s="5" t="s">
        <v>48</v>
      </c>
      <c r="D151" s="5" t="s">
        <v>35</v>
      </c>
      <c r="E151" s="5"/>
      <c r="F151" s="6" t="s">
        <v>931</v>
      </c>
      <c r="G151" s="6"/>
      <c r="H151" s="6" t="s">
        <v>932</v>
      </c>
      <c r="I151" s="5" t="s">
        <v>51</v>
      </c>
      <c r="J151" s="5" t="s">
        <v>52</v>
      </c>
      <c r="K151" s="20" t="s">
        <v>933</v>
      </c>
      <c r="L151" s="6" t="s">
        <v>934</v>
      </c>
      <c r="M151" s="5" t="s">
        <v>41</v>
      </c>
      <c r="N151" s="8" t="s">
        <v>916</v>
      </c>
      <c r="O151" s="6" t="s">
        <v>935</v>
      </c>
      <c r="P151" s="8"/>
      <c r="Q151" s="5"/>
      <c r="R151" s="8"/>
      <c r="S151" s="8"/>
      <c r="T151" s="8"/>
      <c r="U151" s="8"/>
      <c r="V151" s="8"/>
      <c r="W151" s="8"/>
      <c r="X151" s="8"/>
      <c r="Y151" s="5" t="s">
        <v>44</v>
      </c>
      <c r="Z151" s="10" t="str">
        <f aca="false">REPLACE(AA151,SEARCH("M5-",AA151),LEN(AB151),AC151)</f>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AA151" s="10" t="s">
        <v>936</v>
      </c>
      <c r="AB151" s="8" t="str">
        <f aca="false">IF(D151&lt;&gt;"No hacer",CONCATENATE(A151,"-",LEFT(C151),"-",IF(A150&lt;&gt;A151,1,IF(C150=C151,RIGHT(AB150)+1,1))))</f>
        <v>M5-G-17a-E-3</v>
      </c>
      <c r="AC151" s="8" t="str">
        <f aca="false">CONCATENATE(AB151,"-BR")</f>
        <v>M5-G-17a-E-3-BR</v>
      </c>
      <c r="AD151" s="5" t="s">
        <v>46</v>
      </c>
      <c r="AE151" s="5" t="s">
        <v>351</v>
      </c>
      <c r="AF151" s="5" t="s">
        <v>47</v>
      </c>
    </row>
    <row r="152" customFormat="false" ht="75" hidden="false" customHeight="true" outlineLevel="0" collapsed="false">
      <c r="A152" s="5" t="s">
        <v>913</v>
      </c>
      <c r="B152" s="6" t="s">
        <v>914</v>
      </c>
      <c r="C152" s="5" t="s">
        <v>58</v>
      </c>
      <c r="D152" s="5" t="s">
        <v>35</v>
      </c>
      <c r="E152" s="5"/>
      <c r="F152" s="6" t="s">
        <v>937</v>
      </c>
      <c r="G152" s="6"/>
      <c r="H152" s="6" t="s">
        <v>938</v>
      </c>
      <c r="I152" s="5" t="s">
        <v>38</v>
      </c>
      <c r="J152" s="5" t="s">
        <v>52</v>
      </c>
      <c r="K152" s="6" t="s">
        <v>939</v>
      </c>
      <c r="L152" s="6" t="s">
        <v>940</v>
      </c>
      <c r="M152" s="5" t="s">
        <v>63</v>
      </c>
      <c r="N152" s="8"/>
      <c r="O152" s="8"/>
      <c r="P152" s="8"/>
      <c r="Q152" s="5"/>
      <c r="R152" s="8"/>
      <c r="S152" s="8" t="s">
        <v>941</v>
      </c>
      <c r="T152" s="8" t="s">
        <v>942</v>
      </c>
      <c r="U152" s="8" t="s">
        <v>943</v>
      </c>
      <c r="V152" s="8" t="s">
        <v>944</v>
      </c>
      <c r="W152" s="8"/>
      <c r="X152" s="8"/>
      <c r="Y152" s="5" t="s">
        <v>44</v>
      </c>
      <c r="Z152" s="10" t="str">
        <f aca="false">REPLACE(AA152,SEARCH("M5-",AA152),LEN(AB152),AC152)</f>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AA152" s="10" t="s">
        <v>945</v>
      </c>
      <c r="AB152" s="8" t="str">
        <f aca="false">IF(D152&lt;&gt;"No hacer",CONCATENATE(A152,"-",LEFT(C152),"-",IF(A151&lt;&gt;A152,1,IF(C151=C152,RIGHT(AB151)+1,1))))</f>
        <v>M5-G-17a-A-1</v>
      </c>
      <c r="AC152" s="8" t="str">
        <f aca="false">CONCATENATE(AB152,"-BR")</f>
        <v>M5-G-17a-A-1-BR</v>
      </c>
      <c r="AD152" s="5" t="s">
        <v>46</v>
      </c>
      <c r="AE152" s="5" t="s">
        <v>351</v>
      </c>
      <c r="AF152" s="5" t="s">
        <v>47</v>
      </c>
    </row>
    <row r="153" customFormat="false" ht="75" hidden="false" customHeight="true" outlineLevel="0" collapsed="false">
      <c r="A153" s="5" t="s">
        <v>913</v>
      </c>
      <c r="B153" s="6" t="s">
        <v>914</v>
      </c>
      <c r="C153" s="5" t="s">
        <v>58</v>
      </c>
      <c r="D153" s="5" t="s">
        <v>35</v>
      </c>
      <c r="E153" s="5"/>
      <c r="F153" s="6" t="s">
        <v>946</v>
      </c>
      <c r="G153" s="6"/>
      <c r="H153" s="6" t="s">
        <v>947</v>
      </c>
      <c r="I153" s="5" t="s">
        <v>38</v>
      </c>
      <c r="J153" s="5" t="s">
        <v>52</v>
      </c>
      <c r="K153" s="6" t="s">
        <v>948</v>
      </c>
      <c r="L153" s="6" t="s">
        <v>949</v>
      </c>
      <c r="M153" s="5" t="s">
        <v>63</v>
      </c>
      <c r="N153" s="8"/>
      <c r="O153" s="8"/>
      <c r="P153" s="8"/>
      <c r="Q153" s="5"/>
      <c r="R153" s="8"/>
      <c r="S153" s="8" t="s">
        <v>950</v>
      </c>
      <c r="T153" s="8" t="s">
        <v>951</v>
      </c>
      <c r="U153" s="8" t="s">
        <v>943</v>
      </c>
      <c r="V153" s="8" t="s">
        <v>952</v>
      </c>
      <c r="W153" s="8"/>
      <c r="X153" s="8"/>
      <c r="Y153" s="5" t="s">
        <v>44</v>
      </c>
      <c r="Z153" s="10" t="str">
        <f aca="false">REPLACE(AA153,SEARCH("M5-",AA153),LEN(AB153),AC153)</f>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AA153" s="10" t="s">
        <v>953</v>
      </c>
      <c r="AB153" s="8" t="str">
        <f aca="false">IF(D153&lt;&gt;"No hacer",CONCATENATE(A153,"-",LEFT(C153),"-",IF(A152&lt;&gt;A153,1,IF(C152=C153,RIGHT(AB152)+1,1))))</f>
        <v>M5-G-17a-A-2</v>
      </c>
      <c r="AC153" s="8" t="str">
        <f aca="false">CONCATENATE(AB153,"-BR")</f>
        <v>M5-G-17a-A-2-BR</v>
      </c>
      <c r="AD153" s="5" t="s">
        <v>46</v>
      </c>
      <c r="AE153" s="5" t="s">
        <v>351</v>
      </c>
      <c r="AF153" s="5" t="s">
        <v>47</v>
      </c>
    </row>
    <row r="154" customFormat="false" ht="75" hidden="false" customHeight="true" outlineLevel="0" collapsed="false">
      <c r="A154" s="5" t="s">
        <v>913</v>
      </c>
      <c r="B154" s="6" t="s">
        <v>914</v>
      </c>
      <c r="C154" s="5" t="s">
        <v>58</v>
      </c>
      <c r="D154" s="5" t="s">
        <v>35</v>
      </c>
      <c r="E154" s="5"/>
      <c r="F154" s="6" t="s">
        <v>954</v>
      </c>
      <c r="G154" s="6"/>
      <c r="H154" s="6" t="s">
        <v>955</v>
      </c>
      <c r="I154" s="5" t="s">
        <v>38</v>
      </c>
      <c r="J154" s="5" t="s">
        <v>52</v>
      </c>
      <c r="K154" s="6" t="s">
        <v>956</v>
      </c>
      <c r="L154" s="6" t="s">
        <v>957</v>
      </c>
      <c r="M154" s="5" t="s">
        <v>63</v>
      </c>
      <c r="N154" s="8"/>
      <c r="O154" s="8"/>
      <c r="P154" s="8"/>
      <c r="Q154" s="5"/>
      <c r="R154" s="8"/>
      <c r="S154" s="8" t="s">
        <v>958</v>
      </c>
      <c r="T154" s="8" t="s">
        <v>959</v>
      </c>
      <c r="U154" s="8" t="s">
        <v>943</v>
      </c>
      <c r="V154" s="8" t="s">
        <v>960</v>
      </c>
      <c r="W154" s="8"/>
      <c r="X154" s="8"/>
      <c r="Y154" s="5" t="s">
        <v>44</v>
      </c>
      <c r="Z154" s="10" t="str">
        <f aca="false">REPLACE(AA154,SEARCH("M5-",AA154),LEN(AB154),AC154)</f>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AA154" s="10" t="s">
        <v>961</v>
      </c>
      <c r="AB154" s="8" t="str">
        <f aca="false">IF(D154&lt;&gt;"No hacer",CONCATENATE(A154,"-",LEFT(C154),"-",IF(A153&lt;&gt;A154,1,IF(C153=C154,RIGHT(AB153)+1,1))))</f>
        <v>M5-G-17a-A-3</v>
      </c>
      <c r="AC154" s="8" t="str">
        <f aca="false">CONCATENATE(AB154,"-BR")</f>
        <v>M5-G-17a-A-3-BR</v>
      </c>
      <c r="AD154" s="5" t="s">
        <v>46</v>
      </c>
      <c r="AE154" s="5" t="s">
        <v>351</v>
      </c>
      <c r="AF154" s="5" t="s">
        <v>47</v>
      </c>
    </row>
    <row r="155" customFormat="false" ht="75" hidden="false" customHeight="true" outlineLevel="0" collapsed="false">
      <c r="A155" s="5" t="s">
        <v>913</v>
      </c>
      <c r="B155" s="6" t="s">
        <v>914</v>
      </c>
      <c r="C155" s="5" t="s">
        <v>58</v>
      </c>
      <c r="D155" s="5" t="s">
        <v>35</v>
      </c>
      <c r="E155" s="5"/>
      <c r="F155" s="6" t="s">
        <v>962</v>
      </c>
      <c r="G155" s="6"/>
      <c r="H155" s="6" t="s">
        <v>963</v>
      </c>
      <c r="I155" s="5" t="s">
        <v>51</v>
      </c>
      <c r="J155" s="5" t="s">
        <v>52</v>
      </c>
      <c r="K155" s="6" t="s">
        <v>964</v>
      </c>
      <c r="L155" s="6" t="s">
        <v>965</v>
      </c>
      <c r="M155" s="5" t="s">
        <v>63</v>
      </c>
      <c r="N155" s="8"/>
      <c r="O155" s="8"/>
      <c r="P155" s="8"/>
      <c r="Q155" s="5"/>
      <c r="R155" s="8"/>
      <c r="S155" s="8" t="s">
        <v>966</v>
      </c>
      <c r="T155" s="8" t="s">
        <v>967</v>
      </c>
      <c r="U155" s="8" t="s">
        <v>943</v>
      </c>
      <c r="V155" s="8" t="s">
        <v>968</v>
      </c>
      <c r="W155" s="8"/>
      <c r="X155" s="8"/>
      <c r="Y155" s="5" t="s">
        <v>44</v>
      </c>
      <c r="Z155" s="10" t="str">
        <f aca="false">REPLACE(AA155,SEARCH("M5-",AA155),LEN(AB155),AC155)</f>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AA155" s="10" t="s">
        <v>969</v>
      </c>
      <c r="AB155" s="8" t="str">
        <f aca="false">IF(D155&lt;&gt;"No hacer",CONCATENATE(A155,"-",LEFT(C155),"-",IF(A154&lt;&gt;A155,1,IF(C154=C155,RIGHT(AB154)+1,1))))</f>
        <v>M5-G-17a-A-4</v>
      </c>
      <c r="AC155" s="8" t="str">
        <f aca="false">CONCATENATE(AB155,"-BR")</f>
        <v>M5-G-17a-A-4-BR</v>
      </c>
      <c r="AD155" s="5" t="s">
        <v>46</v>
      </c>
      <c r="AE155" s="5" t="s">
        <v>351</v>
      </c>
      <c r="AF155" s="5" t="s">
        <v>47</v>
      </c>
    </row>
    <row r="156" customFormat="false" ht="75" hidden="false" customHeight="true" outlineLevel="0" collapsed="false">
      <c r="A156" s="5" t="s">
        <v>913</v>
      </c>
      <c r="B156" s="6" t="s">
        <v>914</v>
      </c>
      <c r="C156" s="5" t="s">
        <v>58</v>
      </c>
      <c r="D156" s="5" t="s">
        <v>35</v>
      </c>
      <c r="E156" s="5"/>
      <c r="F156" s="6" t="s">
        <v>970</v>
      </c>
      <c r="G156" s="6"/>
      <c r="H156" s="6" t="s">
        <v>971</v>
      </c>
      <c r="I156" s="5" t="s">
        <v>51</v>
      </c>
      <c r="J156" s="5" t="s">
        <v>52</v>
      </c>
      <c r="K156" s="20" t="s">
        <v>972</v>
      </c>
      <c r="L156" s="6" t="s">
        <v>973</v>
      </c>
      <c r="M156" s="5" t="s">
        <v>63</v>
      </c>
      <c r="N156" s="8"/>
      <c r="O156" s="8"/>
      <c r="P156" s="8"/>
      <c r="Q156" s="5"/>
      <c r="R156" s="8"/>
      <c r="S156" s="8" t="s">
        <v>974</v>
      </c>
      <c r="T156" s="8" t="s">
        <v>975</v>
      </c>
      <c r="U156" s="8" t="s">
        <v>943</v>
      </c>
      <c r="V156" s="8" t="s">
        <v>976</v>
      </c>
      <c r="W156" s="8"/>
      <c r="X156" s="8"/>
      <c r="Y156" s="5" t="s">
        <v>44</v>
      </c>
      <c r="Z156" s="10" t="str">
        <f aca="false">REPLACE(AA156,SEARCH("M5-",AA156),LEN(AB156),AC156)</f>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AA156" s="10" t="s">
        <v>977</v>
      </c>
      <c r="AB156" s="8" t="str">
        <f aca="false">IF(D156&lt;&gt;"No hacer",CONCATENATE(A156,"-",LEFT(C156),"-",IF(A155&lt;&gt;A156,1,IF(C155=C156,RIGHT(AB155)+1,1))))</f>
        <v>M5-G-17a-A-5</v>
      </c>
      <c r="AC156" s="8" t="str">
        <f aca="false">CONCATENATE(AB156,"-BR")</f>
        <v>M5-G-17a-A-5-BR</v>
      </c>
      <c r="AD156" s="5" t="s">
        <v>46</v>
      </c>
      <c r="AE156" s="5" t="s">
        <v>351</v>
      </c>
      <c r="AF156" s="5" t="s">
        <v>47</v>
      </c>
    </row>
    <row r="157" customFormat="false" ht="75" hidden="false" customHeight="true" outlineLevel="0" collapsed="false">
      <c r="A157" s="5" t="s">
        <v>978</v>
      </c>
      <c r="B157" s="6" t="s">
        <v>979</v>
      </c>
      <c r="C157" s="5" t="s">
        <v>34</v>
      </c>
      <c r="D157" s="5" t="s">
        <v>35</v>
      </c>
      <c r="E157" s="5"/>
      <c r="F157" s="6" t="s">
        <v>980</v>
      </c>
      <c r="G157" s="6"/>
      <c r="H157" s="6" t="s">
        <v>981</v>
      </c>
      <c r="I157" s="5" t="s">
        <v>38</v>
      </c>
      <c r="J157" s="5" t="s">
        <v>183</v>
      </c>
      <c r="K157" s="6" t="s">
        <v>40</v>
      </c>
      <c r="L157" s="6" t="s">
        <v>40</v>
      </c>
      <c r="M157" s="5" t="s">
        <v>41</v>
      </c>
      <c r="N157" s="8" t="s">
        <v>982</v>
      </c>
      <c r="O157" s="6" t="s">
        <v>983</v>
      </c>
      <c r="P157" s="8"/>
      <c r="Q157" s="5"/>
      <c r="R157" s="8"/>
      <c r="S157" s="8"/>
      <c r="T157" s="8"/>
      <c r="U157" s="8"/>
      <c r="V157" s="8"/>
      <c r="W157" s="8"/>
      <c r="X157" s="8"/>
      <c r="Y157" s="5" t="s">
        <v>44</v>
      </c>
      <c r="Z157" s="10" t="str">
        <f aca="false">REPLACE(AA157,SEARCH("M5-",AA157),LEN(AB157),AC157)</f>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AA157" s="10" t="s">
        <v>984</v>
      </c>
      <c r="AB157" s="8" t="str">
        <f aca="false">IF(D157&lt;&gt;"No hacer",CONCATENATE(A157,"-",LEFT(C157),"-",IF(A156&lt;&gt;A157,1,IF(C156=C157,RIGHT(AB156)+1,1))))</f>
        <v>M5-G-10a-I-1</v>
      </c>
      <c r="AC157" s="8" t="str">
        <f aca="false">CONCATENATE(AB157,"-BR")</f>
        <v>M5-G-10a-I-1-BR</v>
      </c>
      <c r="AD157" s="5" t="s">
        <v>46</v>
      </c>
      <c r="AE157" s="5" t="s">
        <v>351</v>
      </c>
      <c r="AF157" s="5" t="s">
        <v>47</v>
      </c>
    </row>
    <row r="158" customFormat="false" ht="75" hidden="false" customHeight="true" outlineLevel="0" collapsed="false">
      <c r="A158" s="5" t="s">
        <v>978</v>
      </c>
      <c r="B158" s="6" t="s">
        <v>979</v>
      </c>
      <c r="C158" s="5" t="s">
        <v>48</v>
      </c>
      <c r="D158" s="5" t="s">
        <v>35</v>
      </c>
      <c r="E158" s="5"/>
      <c r="F158" s="6" t="s">
        <v>985</v>
      </c>
      <c r="G158" s="6"/>
      <c r="H158" s="6" t="s">
        <v>986</v>
      </c>
      <c r="I158" s="5" t="s">
        <v>51</v>
      </c>
      <c r="J158" s="5" t="s">
        <v>592</v>
      </c>
      <c r="K158" s="6" t="s">
        <v>987</v>
      </c>
      <c r="L158" s="6" t="s">
        <v>988</v>
      </c>
      <c r="M158" s="5" t="s">
        <v>41</v>
      </c>
      <c r="N158" s="8" t="s">
        <v>982</v>
      </c>
      <c r="O158" s="6" t="s">
        <v>989</v>
      </c>
      <c r="P158" s="8"/>
      <c r="Q158" s="5"/>
      <c r="R158" s="8"/>
      <c r="S158" s="8"/>
      <c r="T158" s="8"/>
      <c r="U158" s="8"/>
      <c r="V158" s="8"/>
      <c r="W158" s="8"/>
      <c r="X158" s="8"/>
      <c r="Y158" s="5" t="s">
        <v>44</v>
      </c>
      <c r="Z158" s="10" t="str">
        <f aca="false">REPLACE(AA158,SEARCH("M5-",AA158),LEN(AB158),AC158)</f>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AA158" s="10" t="s">
        <v>990</v>
      </c>
      <c r="AB158" s="8" t="str">
        <f aca="false">IF(D158&lt;&gt;"No hacer",CONCATENATE(A158,"-",LEFT(C158),"-",IF(A157&lt;&gt;A158,1,IF(C157=C158,RIGHT(AB157)+1,1))))</f>
        <v>M5-G-10a-E-1</v>
      </c>
      <c r="AC158" s="8" t="str">
        <f aca="false">CONCATENATE(AB158,"-BR")</f>
        <v>M5-G-10a-E-1-BR</v>
      </c>
      <c r="AD158" s="5" t="s">
        <v>46</v>
      </c>
      <c r="AE158" s="5" t="s">
        <v>351</v>
      </c>
      <c r="AF158" s="5" t="s">
        <v>47</v>
      </c>
    </row>
    <row r="159" customFormat="false" ht="75" hidden="false" customHeight="true" outlineLevel="0" collapsed="false">
      <c r="A159" s="5" t="s">
        <v>978</v>
      </c>
      <c r="B159" s="6" t="s">
        <v>979</v>
      </c>
      <c r="C159" s="5" t="s">
        <v>48</v>
      </c>
      <c r="D159" s="5" t="s">
        <v>35</v>
      </c>
      <c r="E159" s="5"/>
      <c r="F159" s="6" t="s">
        <v>991</v>
      </c>
      <c r="G159" s="6"/>
      <c r="H159" s="6" t="s">
        <v>992</v>
      </c>
      <c r="I159" s="5" t="s">
        <v>51</v>
      </c>
      <c r="J159" s="5" t="s">
        <v>592</v>
      </c>
      <c r="K159" s="6" t="s">
        <v>40</v>
      </c>
      <c r="L159" s="6" t="s">
        <v>993</v>
      </c>
      <c r="M159" s="5" t="s">
        <v>41</v>
      </c>
      <c r="N159" s="8" t="s">
        <v>982</v>
      </c>
      <c r="O159" s="6" t="s">
        <v>989</v>
      </c>
      <c r="P159" s="8"/>
      <c r="Q159" s="5"/>
      <c r="R159" s="8"/>
      <c r="S159" s="8"/>
      <c r="T159" s="8"/>
      <c r="U159" s="8"/>
      <c r="V159" s="8"/>
      <c r="W159" s="8"/>
      <c r="X159" s="8"/>
      <c r="Y159" s="5" t="s">
        <v>44</v>
      </c>
      <c r="Z159" s="10" t="str">
        <f aca="false">REPLACE(AA159,SEARCH("M5-",AA159),LEN(AB159),AC159)</f>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AA159" s="10" t="s">
        <v>994</v>
      </c>
      <c r="AB159" s="8" t="str">
        <f aca="false">IF(D159&lt;&gt;"No hacer",CONCATENATE(A159,"-",LEFT(C159),"-",IF(A158&lt;&gt;A159,1,IF(C158=C159,RIGHT(AB158)+1,1))))</f>
        <v>M5-G-10a-E-2</v>
      </c>
      <c r="AC159" s="8" t="str">
        <f aca="false">CONCATENATE(AB159,"-BR")</f>
        <v>M5-G-10a-E-2-BR</v>
      </c>
      <c r="AD159" s="5" t="s">
        <v>46</v>
      </c>
      <c r="AE159" s="5" t="s">
        <v>351</v>
      </c>
      <c r="AF159" s="5" t="s">
        <v>47</v>
      </c>
    </row>
    <row r="160" customFormat="false" ht="75" hidden="false" customHeight="true" outlineLevel="0" collapsed="false">
      <c r="A160" s="5" t="s">
        <v>978</v>
      </c>
      <c r="B160" s="6" t="s">
        <v>979</v>
      </c>
      <c r="C160" s="5" t="s">
        <v>48</v>
      </c>
      <c r="D160" s="5" t="s">
        <v>35</v>
      </c>
      <c r="E160" s="5"/>
      <c r="F160" s="6" t="s">
        <v>995</v>
      </c>
      <c r="G160" s="6"/>
      <c r="H160" s="6" t="s">
        <v>996</v>
      </c>
      <c r="I160" s="5" t="s">
        <v>51</v>
      </c>
      <c r="J160" s="5" t="s">
        <v>592</v>
      </c>
      <c r="K160" s="6" t="s">
        <v>40</v>
      </c>
      <c r="L160" s="6" t="s">
        <v>997</v>
      </c>
      <c r="M160" s="5" t="s">
        <v>41</v>
      </c>
      <c r="N160" s="8" t="s">
        <v>982</v>
      </c>
      <c r="O160" s="6" t="s">
        <v>989</v>
      </c>
      <c r="P160" s="8"/>
      <c r="Q160" s="5"/>
      <c r="R160" s="8"/>
      <c r="S160" s="8"/>
      <c r="T160" s="8"/>
      <c r="U160" s="8"/>
      <c r="V160" s="8"/>
      <c r="W160" s="8"/>
      <c r="X160" s="8"/>
      <c r="Y160" s="5" t="s">
        <v>44</v>
      </c>
      <c r="Z160" s="10" t="str">
        <f aca="false">REPLACE(AA160,SEARCH("M5-",AA160),LEN(AB160),AC160)</f>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AA160" s="10" t="s">
        <v>998</v>
      </c>
      <c r="AB160" s="8" t="str">
        <f aca="false">IF(D160&lt;&gt;"No hacer",CONCATENATE(A160,"-",LEFT(C160),"-",IF(A159&lt;&gt;A160,1,IF(C159=C160,RIGHT(AB159)+1,1))))</f>
        <v>M5-G-10a-E-3</v>
      </c>
      <c r="AC160" s="8" t="str">
        <f aca="false">CONCATENATE(AB160,"-BR")</f>
        <v>M5-G-10a-E-3-BR</v>
      </c>
      <c r="AD160" s="5" t="s">
        <v>46</v>
      </c>
      <c r="AE160" s="5" t="s">
        <v>351</v>
      </c>
      <c r="AF160" s="5" t="s">
        <v>47</v>
      </c>
    </row>
    <row r="161" customFormat="false" ht="75" hidden="false" customHeight="true" outlineLevel="0" collapsed="false">
      <c r="A161" s="5" t="s">
        <v>999</v>
      </c>
      <c r="B161" s="6" t="s">
        <v>1000</v>
      </c>
      <c r="C161" s="5" t="s">
        <v>34</v>
      </c>
      <c r="D161" s="5" t="s">
        <v>35</v>
      </c>
      <c r="E161" s="5"/>
      <c r="F161" s="6" t="s">
        <v>1001</v>
      </c>
      <c r="G161" s="6"/>
      <c r="H161" s="6" t="s">
        <v>1002</v>
      </c>
      <c r="I161" s="5" t="s">
        <v>38</v>
      </c>
      <c r="J161" s="5" t="s">
        <v>297</v>
      </c>
      <c r="K161" s="6" t="s">
        <v>40</v>
      </c>
      <c r="L161" s="6" t="s">
        <v>40</v>
      </c>
      <c r="M161" s="5" t="s">
        <v>41</v>
      </c>
      <c r="N161" s="8" t="s">
        <v>1003</v>
      </c>
      <c r="O161" s="6" t="s">
        <v>1004</v>
      </c>
      <c r="P161" s="8"/>
      <c r="Q161" s="5"/>
      <c r="R161" s="8"/>
      <c r="S161" s="8"/>
      <c r="T161" s="8"/>
      <c r="U161" s="8"/>
      <c r="V161" s="8"/>
      <c r="W161" s="8"/>
      <c r="X161" s="8"/>
      <c r="Y161" s="5" t="s">
        <v>44</v>
      </c>
      <c r="Z161" s="10" t="str">
        <f aca="false">REPLACE(AA161,SEARCH("M5-",AA161),LEN(AB161),AC161)</f>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AA161" s="10" t="s">
        <v>1005</v>
      </c>
      <c r="AB161" s="8" t="str">
        <f aca="false">IF(D161&lt;&gt;"No hacer",CONCATENATE(A161,"-",LEFT(C161),"-",IF(A160&lt;&gt;A161,1,IF(C160=C161,RIGHT(AB160)+1,1))))</f>
        <v>M5-G-10b-I-1</v>
      </c>
      <c r="AC161" s="8" t="str">
        <f aca="false">CONCATENATE(AB161,"-BR")</f>
        <v>M5-G-10b-I-1-BR</v>
      </c>
      <c r="AD161" s="5" t="s">
        <v>46</v>
      </c>
      <c r="AE161" s="5" t="s">
        <v>351</v>
      </c>
      <c r="AF161" s="5" t="s">
        <v>47</v>
      </c>
    </row>
    <row r="162" customFormat="false" ht="75" hidden="false" customHeight="true" outlineLevel="0" collapsed="false">
      <c r="A162" s="5" t="s">
        <v>999</v>
      </c>
      <c r="B162" s="6" t="s">
        <v>1000</v>
      </c>
      <c r="C162" s="5" t="s">
        <v>48</v>
      </c>
      <c r="D162" s="5" t="s">
        <v>35</v>
      </c>
      <c r="E162" s="16"/>
      <c r="F162" s="8" t="s">
        <v>1006</v>
      </c>
      <c r="G162" s="8"/>
      <c r="H162" s="8"/>
      <c r="I162" s="5" t="s">
        <v>51</v>
      </c>
      <c r="J162" s="5" t="s">
        <v>592</v>
      </c>
      <c r="K162" s="6" t="s">
        <v>40</v>
      </c>
      <c r="L162" s="6" t="s">
        <v>1007</v>
      </c>
      <c r="M162" s="5" t="s">
        <v>41</v>
      </c>
      <c r="N162" s="8" t="s">
        <v>1003</v>
      </c>
      <c r="O162" s="6" t="s">
        <v>1008</v>
      </c>
      <c r="P162" s="8"/>
      <c r="Q162" s="5"/>
      <c r="R162" s="8"/>
      <c r="S162" s="8"/>
      <c r="T162" s="8"/>
      <c r="U162" s="8"/>
      <c r="V162" s="8"/>
      <c r="W162" s="8"/>
      <c r="X162" s="8"/>
      <c r="Y162" s="5" t="s">
        <v>44</v>
      </c>
      <c r="Z162" s="10" t="str">
        <f aca="false">REPLACE(AA162,SEARCH("M5-",AA162),LEN(AB162),AC162)</f>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AA162" s="10" t="s">
        <v>1009</v>
      </c>
      <c r="AB162" s="8" t="str">
        <f aca="false">IF(D162&lt;&gt;"No hacer",CONCATENATE(A162,"-",LEFT(C162),"-",IF(A161&lt;&gt;A162,1,IF(C161=C162,RIGHT(AB161)+1,1))))</f>
        <v>M5-G-10b-E-1</v>
      </c>
      <c r="AC162" s="8" t="str">
        <f aca="false">CONCATENATE(AB162,"-BR")</f>
        <v>M5-G-10b-E-1-BR</v>
      </c>
      <c r="AD162" s="5" t="s">
        <v>46</v>
      </c>
      <c r="AE162" s="5" t="s">
        <v>351</v>
      </c>
      <c r="AF162" s="5" t="s">
        <v>47</v>
      </c>
    </row>
    <row r="163" customFormat="false" ht="75" hidden="false" customHeight="true" outlineLevel="0" collapsed="false">
      <c r="A163" s="5" t="s">
        <v>999</v>
      </c>
      <c r="B163" s="6" t="s">
        <v>1000</v>
      </c>
      <c r="C163" s="5" t="s">
        <v>48</v>
      </c>
      <c r="D163" s="5" t="s">
        <v>35</v>
      </c>
      <c r="E163" s="16"/>
      <c r="F163" s="8" t="s">
        <v>1010</v>
      </c>
      <c r="G163" s="8"/>
      <c r="H163" s="8"/>
      <c r="I163" s="5" t="s">
        <v>51</v>
      </c>
      <c r="J163" s="5" t="s">
        <v>592</v>
      </c>
      <c r="K163" s="6" t="s">
        <v>40</v>
      </c>
      <c r="L163" s="6" t="s">
        <v>1011</v>
      </c>
      <c r="M163" s="5" t="s">
        <v>41</v>
      </c>
      <c r="N163" s="8" t="s">
        <v>1003</v>
      </c>
      <c r="O163" s="6" t="s">
        <v>1008</v>
      </c>
      <c r="P163" s="8"/>
      <c r="Q163" s="5"/>
      <c r="R163" s="8"/>
      <c r="S163" s="8"/>
      <c r="T163" s="8"/>
      <c r="U163" s="8"/>
      <c r="V163" s="8"/>
      <c r="W163" s="8"/>
      <c r="X163" s="8"/>
      <c r="Y163" s="5" t="s">
        <v>44</v>
      </c>
      <c r="Z163" s="10" t="str">
        <f aca="false">REPLACE(AA163,SEARCH("M5-",AA163),LEN(AB163),AC163)</f>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AA163" s="10" t="s">
        <v>1012</v>
      </c>
      <c r="AB163" s="8" t="str">
        <f aca="false">IF(D163&lt;&gt;"No hacer",CONCATENATE(A163,"-",LEFT(C163),"-",IF(A162&lt;&gt;A163,1,IF(C162=C163,RIGHT(AB162)+1,1))))</f>
        <v>M5-G-10b-E-2</v>
      </c>
      <c r="AC163" s="8" t="str">
        <f aca="false">CONCATENATE(AB163,"-BR")</f>
        <v>M5-G-10b-E-2-BR</v>
      </c>
      <c r="AD163" s="5" t="s">
        <v>46</v>
      </c>
      <c r="AE163" s="5" t="s">
        <v>351</v>
      </c>
      <c r="AF163" s="5" t="s">
        <v>47</v>
      </c>
    </row>
    <row r="164" customFormat="false" ht="75" hidden="false" customHeight="true" outlineLevel="0" collapsed="false">
      <c r="A164" s="5" t="s">
        <v>999</v>
      </c>
      <c r="B164" s="6" t="s">
        <v>1000</v>
      </c>
      <c r="C164" s="5" t="s">
        <v>48</v>
      </c>
      <c r="D164" s="5" t="s">
        <v>35</v>
      </c>
      <c r="E164" s="16"/>
      <c r="F164" s="8" t="s">
        <v>1013</v>
      </c>
      <c r="G164" s="8"/>
      <c r="H164" s="8"/>
      <c r="I164" s="5" t="s">
        <v>51</v>
      </c>
      <c r="J164" s="5" t="s">
        <v>592</v>
      </c>
      <c r="K164" s="6" t="s">
        <v>40</v>
      </c>
      <c r="L164" s="6" t="s">
        <v>1014</v>
      </c>
      <c r="M164" s="5" t="s">
        <v>41</v>
      </c>
      <c r="N164" s="8" t="s">
        <v>1003</v>
      </c>
      <c r="O164" s="6" t="s">
        <v>1008</v>
      </c>
      <c r="P164" s="8"/>
      <c r="Q164" s="5"/>
      <c r="R164" s="8"/>
      <c r="S164" s="8"/>
      <c r="T164" s="8"/>
      <c r="U164" s="8"/>
      <c r="V164" s="8"/>
      <c r="W164" s="8"/>
      <c r="X164" s="8"/>
      <c r="Y164" s="5" t="s">
        <v>44</v>
      </c>
      <c r="Z164" s="10" t="str">
        <f aca="false">REPLACE(AA164,SEARCH("M5-",AA164),LEN(AB164),AC164)</f>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AA164" s="10" t="s">
        <v>1015</v>
      </c>
      <c r="AB164" s="8" t="str">
        <f aca="false">IF(D164&lt;&gt;"No hacer",CONCATENATE(A164,"-",LEFT(C164),"-",IF(A163&lt;&gt;A164,1,IF(C163=C164,RIGHT(AB163)+1,1))))</f>
        <v>M5-G-10b-E-3</v>
      </c>
      <c r="AC164" s="8" t="str">
        <f aca="false">CONCATENATE(AB164,"-BR")</f>
        <v>M5-G-10b-E-3-BR</v>
      </c>
      <c r="AD164" s="5" t="s">
        <v>46</v>
      </c>
      <c r="AE164" s="5" t="s">
        <v>351</v>
      </c>
      <c r="AF164" s="5" t="s">
        <v>47</v>
      </c>
    </row>
    <row r="165" customFormat="false" ht="75" hidden="false" customHeight="true" outlineLevel="0" collapsed="false">
      <c r="A165" s="5" t="s">
        <v>1016</v>
      </c>
      <c r="B165" s="6" t="s">
        <v>1017</v>
      </c>
      <c r="C165" s="5" t="s">
        <v>34</v>
      </c>
      <c r="D165" s="5" t="s">
        <v>35</v>
      </c>
      <c r="E165" s="5"/>
      <c r="F165" s="6" t="s">
        <v>1018</v>
      </c>
      <c r="G165" s="6"/>
      <c r="H165" s="6" t="s">
        <v>1019</v>
      </c>
      <c r="I165" s="5" t="s">
        <v>38</v>
      </c>
      <c r="J165" s="5" t="s">
        <v>297</v>
      </c>
      <c r="K165" s="6" t="s">
        <v>1020</v>
      </c>
      <c r="L165" s="8" t="s">
        <v>40</v>
      </c>
      <c r="M165" s="5" t="s">
        <v>41</v>
      </c>
      <c r="N165" s="8" t="s">
        <v>1021</v>
      </c>
      <c r="O165" s="6" t="s">
        <v>1022</v>
      </c>
      <c r="P165" s="8" t="s">
        <v>1023</v>
      </c>
      <c r="Q165" s="5"/>
      <c r="R165" s="8"/>
      <c r="S165" s="8"/>
      <c r="T165" s="8"/>
      <c r="U165" s="8"/>
      <c r="V165" s="8"/>
      <c r="W165" s="8"/>
      <c r="X165" s="8"/>
      <c r="Y165" s="5" t="s">
        <v>44</v>
      </c>
      <c r="Z165" s="10" t="str">
        <f aca="false">REPLACE(AA165,SEARCH("M5-",AA165),LEN(AB165),AC165)</f>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AA165" s="8" t="s">
        <v>1024</v>
      </c>
      <c r="AB165" s="8" t="str">
        <f aca="false">IF(D165&lt;&gt;"No hacer",CONCATENATE(A165,"-",LEFT(C165),"-",IF(A164&lt;&gt;A165,1,IF(C164=C165,RIGHT(AB164)+1,1))))</f>
        <v>M5-G-19a-I-1</v>
      </c>
      <c r="AC165" s="8" t="str">
        <f aca="false">CONCATENATE(AB165,"-BR")</f>
        <v>M5-G-19a-I-1-BR</v>
      </c>
      <c r="AD165" s="5" t="s">
        <v>46</v>
      </c>
      <c r="AE165" s="5"/>
      <c r="AF165" s="5" t="s">
        <v>47</v>
      </c>
    </row>
    <row r="166" customFormat="false" ht="75" hidden="false" customHeight="true" outlineLevel="0" collapsed="false">
      <c r="A166" s="5" t="s">
        <v>1016</v>
      </c>
      <c r="B166" s="6" t="s">
        <v>1017</v>
      </c>
      <c r="C166" s="5" t="s">
        <v>48</v>
      </c>
      <c r="D166" s="5" t="s">
        <v>35</v>
      </c>
      <c r="E166" s="5"/>
      <c r="F166" s="6" t="s">
        <v>1025</v>
      </c>
      <c r="G166" s="6"/>
      <c r="H166" s="6" t="s">
        <v>1026</v>
      </c>
      <c r="I166" s="5" t="s">
        <v>38</v>
      </c>
      <c r="J166" s="5" t="s">
        <v>52</v>
      </c>
      <c r="K166" s="6" t="s">
        <v>1020</v>
      </c>
      <c r="L166" s="6" t="s">
        <v>1027</v>
      </c>
      <c r="M166" s="5" t="s">
        <v>63</v>
      </c>
      <c r="N166" s="8"/>
      <c r="O166" s="8"/>
      <c r="P166" s="8"/>
      <c r="Q166" s="5"/>
      <c r="R166" s="8"/>
      <c r="S166" s="8" t="s">
        <v>1028</v>
      </c>
      <c r="T166" s="8" t="s">
        <v>1029</v>
      </c>
      <c r="U166" s="8" t="s">
        <v>1030</v>
      </c>
      <c r="V166" s="8" t="s">
        <v>1031</v>
      </c>
      <c r="W166" s="8"/>
      <c r="X166" s="8"/>
      <c r="Y166" s="5" t="s">
        <v>44</v>
      </c>
      <c r="Z166" s="10" t="str">
        <f aca="false">REPLACE(AA166,SEARCH("M5-",AA166),LEN(AB166),AC166)</f>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6" s="8" t="s">
        <v>1032</v>
      </c>
      <c r="AB166" s="8" t="str">
        <f aca="false">IF(D166&lt;&gt;"No hacer",CONCATENATE(A166,"-",LEFT(C166),"-",IF(A165&lt;&gt;A166,1,IF(C165=C166,RIGHT(AB165)+1,1))))</f>
        <v>M5-G-19a-E-1</v>
      </c>
      <c r="AC166" s="8" t="str">
        <f aca="false">CONCATENATE(AB166,"-BR")</f>
        <v>M5-G-19a-E-1-BR</v>
      </c>
      <c r="AD166" s="5" t="s">
        <v>46</v>
      </c>
      <c r="AE166" s="5"/>
      <c r="AF166" s="5" t="s">
        <v>47</v>
      </c>
    </row>
    <row r="167" customFormat="false" ht="75" hidden="false" customHeight="true" outlineLevel="0" collapsed="false">
      <c r="A167" s="5" t="s">
        <v>1016</v>
      </c>
      <c r="B167" s="6" t="s">
        <v>1017</v>
      </c>
      <c r="C167" s="5" t="s">
        <v>58</v>
      </c>
      <c r="D167" s="5" t="s">
        <v>35</v>
      </c>
      <c r="E167" s="5"/>
      <c r="F167" s="6" t="s">
        <v>1033</v>
      </c>
      <c r="G167" s="6"/>
      <c r="H167" s="6" t="s">
        <v>1034</v>
      </c>
      <c r="I167" s="5" t="s">
        <v>38</v>
      </c>
      <c r="J167" s="5" t="s">
        <v>52</v>
      </c>
      <c r="K167" s="6" t="s">
        <v>1035</v>
      </c>
      <c r="L167" s="6" t="s">
        <v>1027</v>
      </c>
      <c r="M167" s="5" t="s">
        <v>63</v>
      </c>
      <c r="N167" s="8"/>
      <c r="O167" s="8"/>
      <c r="P167" s="8"/>
      <c r="Q167" s="5"/>
      <c r="R167" s="8"/>
      <c r="S167" s="8" t="s">
        <v>1028</v>
      </c>
      <c r="T167" s="8" t="s">
        <v>1036</v>
      </c>
      <c r="U167" s="8" t="s">
        <v>1030</v>
      </c>
      <c r="V167" s="8" t="s">
        <v>1037</v>
      </c>
      <c r="W167" s="8"/>
      <c r="X167" s="8"/>
      <c r="Y167" s="5" t="s">
        <v>44</v>
      </c>
      <c r="Z167" s="10" t="str">
        <f aca="false">REPLACE(AA167,SEARCH("M5-",AA167),LEN(AB167),AC167)</f>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7" s="8" t="s">
        <v>1038</v>
      </c>
      <c r="AB167" s="8" t="str">
        <f aca="false">IF(D167&lt;&gt;"No hacer",CONCATENATE(A167,"-",LEFT(C167),"-",IF(A166&lt;&gt;A167,1,IF(C166=C167,RIGHT(AB166)+1,1))))</f>
        <v>M5-G-19a-A-1</v>
      </c>
      <c r="AC167" s="8" t="str">
        <f aca="false">CONCATENATE(AB167,"-BR")</f>
        <v>M5-G-19a-A-1-BR</v>
      </c>
      <c r="AD167" s="5" t="s">
        <v>46</v>
      </c>
      <c r="AE167" s="5"/>
      <c r="AF167" s="5" t="s">
        <v>47</v>
      </c>
    </row>
    <row r="168" customFormat="false" ht="75" hidden="false" customHeight="true" outlineLevel="0" collapsed="false">
      <c r="A168" s="5" t="s">
        <v>1016</v>
      </c>
      <c r="B168" s="6" t="s">
        <v>1017</v>
      </c>
      <c r="C168" s="5" t="s">
        <v>58</v>
      </c>
      <c r="D168" s="5" t="s">
        <v>35</v>
      </c>
      <c r="E168" s="5"/>
      <c r="F168" s="6" t="s">
        <v>1039</v>
      </c>
      <c r="G168" s="6"/>
      <c r="H168" s="6" t="s">
        <v>1040</v>
      </c>
      <c r="I168" s="5" t="s">
        <v>51</v>
      </c>
      <c r="J168" s="5" t="s">
        <v>52</v>
      </c>
      <c r="K168" s="6" t="s">
        <v>1041</v>
      </c>
      <c r="L168" s="6" t="s">
        <v>1027</v>
      </c>
      <c r="M168" s="5" t="s">
        <v>63</v>
      </c>
      <c r="N168" s="8"/>
      <c r="O168" s="8"/>
      <c r="P168" s="8"/>
      <c r="Q168" s="5"/>
      <c r="R168" s="8"/>
      <c r="S168" s="8" t="s">
        <v>1042</v>
      </c>
      <c r="T168" s="8" t="s">
        <v>1043</v>
      </c>
      <c r="U168" s="8" t="s">
        <v>1029</v>
      </c>
      <c r="V168" s="8" t="s">
        <v>1030</v>
      </c>
      <c r="W168" s="8" t="s">
        <v>1044</v>
      </c>
      <c r="X168" s="8"/>
      <c r="Y168" s="5" t="s">
        <v>44</v>
      </c>
      <c r="Z168" s="10" t="str">
        <f aca="false">REPLACE(AA168,SEARCH("M5-",AA168),LEN(AB168),AC168)</f>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8" s="8" t="s">
        <v>1045</v>
      </c>
      <c r="AB168" s="8" t="str">
        <f aca="false">IF(D168&lt;&gt;"No hacer",CONCATENATE(A168,"-",LEFT(C168),"-",IF(A167&lt;&gt;A168,1,IF(C167=C168,RIGHT(AB167)+1,1))))</f>
        <v>M5-G-19a-A-2</v>
      </c>
      <c r="AC168" s="8" t="str">
        <f aca="false">CONCATENATE(AB168,"-BR")</f>
        <v>M5-G-19a-A-2-BR</v>
      </c>
      <c r="AD168" s="5" t="s">
        <v>46</v>
      </c>
      <c r="AE168" s="5"/>
      <c r="AF168" s="5" t="s">
        <v>47</v>
      </c>
    </row>
    <row r="169" customFormat="false" ht="75" hidden="false" customHeight="true" outlineLevel="0" collapsed="false">
      <c r="A169" s="5" t="s">
        <v>1016</v>
      </c>
      <c r="B169" s="6" t="s">
        <v>1017</v>
      </c>
      <c r="C169" s="5" t="s">
        <v>58</v>
      </c>
      <c r="D169" s="5" t="s">
        <v>35</v>
      </c>
      <c r="E169" s="16"/>
      <c r="F169" s="6" t="s">
        <v>1046</v>
      </c>
      <c r="G169" s="6"/>
      <c r="H169" s="6" t="s">
        <v>1047</v>
      </c>
      <c r="I169" s="5" t="s">
        <v>51</v>
      </c>
      <c r="J169" s="5" t="s">
        <v>52</v>
      </c>
      <c r="K169" s="6" t="s">
        <v>1048</v>
      </c>
      <c r="L169" s="6" t="s">
        <v>1049</v>
      </c>
      <c r="M169" s="5" t="s">
        <v>63</v>
      </c>
      <c r="N169" s="8"/>
      <c r="O169" s="8"/>
      <c r="P169" s="8"/>
      <c r="Q169" s="5"/>
      <c r="R169" s="8"/>
      <c r="S169" s="8" t="s">
        <v>1042</v>
      </c>
      <c r="T169" s="8" t="s">
        <v>1043</v>
      </c>
      <c r="U169" s="8" t="s">
        <v>1050</v>
      </c>
      <c r="V169" s="8" t="s">
        <v>1030</v>
      </c>
      <c r="W169" s="8" t="s">
        <v>1044</v>
      </c>
      <c r="X169" s="8"/>
      <c r="Y169" s="5" t="s">
        <v>44</v>
      </c>
      <c r="Z169" s="10" t="str">
        <f aca="false">REPLACE(AA169,SEARCH("M5-",AA169),LEN(AB169),AC169)</f>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9" s="8" t="s">
        <v>1051</v>
      </c>
      <c r="AB169" s="8" t="str">
        <f aca="false">IF(D169&lt;&gt;"No hacer",CONCATENATE(A169,"-",LEFT(C169),"-",IF(A168&lt;&gt;A169,1,IF(C168=C169,RIGHT(AB168)+1,1))))</f>
        <v>M5-G-19a-A-3</v>
      </c>
      <c r="AC169" s="8" t="str">
        <f aca="false">CONCATENATE(AB169,"-BR")</f>
        <v>M5-G-19a-A-3-BR</v>
      </c>
      <c r="AD169" s="5" t="s">
        <v>46</v>
      </c>
      <c r="AE169" s="5"/>
      <c r="AF169" s="5" t="s">
        <v>47</v>
      </c>
    </row>
    <row r="170" customFormat="false" ht="75" hidden="false" customHeight="true" outlineLevel="0" collapsed="false">
      <c r="A170" s="5" t="s">
        <v>1016</v>
      </c>
      <c r="B170" s="6" t="s">
        <v>1017</v>
      </c>
      <c r="C170" s="5" t="s">
        <v>58</v>
      </c>
      <c r="D170" s="5" t="s">
        <v>35</v>
      </c>
      <c r="E170" s="5"/>
      <c r="F170" s="6" t="s">
        <v>1052</v>
      </c>
      <c r="G170" s="6"/>
      <c r="H170" s="6" t="s">
        <v>1053</v>
      </c>
      <c r="I170" s="5" t="s">
        <v>51</v>
      </c>
      <c r="J170" s="5" t="s">
        <v>52</v>
      </c>
      <c r="K170" s="6" t="s">
        <v>1054</v>
      </c>
      <c r="L170" s="6" t="s">
        <v>1027</v>
      </c>
      <c r="M170" s="5" t="s">
        <v>63</v>
      </c>
      <c r="N170" s="8"/>
      <c r="O170" s="8"/>
      <c r="P170" s="8"/>
      <c r="Q170" s="5"/>
      <c r="R170" s="8"/>
      <c r="S170" s="8" t="s">
        <v>1055</v>
      </c>
      <c r="T170" s="8" t="s">
        <v>1029</v>
      </c>
      <c r="U170" s="8" t="s">
        <v>1030</v>
      </c>
      <c r="V170" s="8" t="s">
        <v>1056</v>
      </c>
      <c r="W170" s="8"/>
      <c r="X170" s="8"/>
      <c r="Y170" s="5" t="s">
        <v>44</v>
      </c>
      <c r="Z170" s="10" t="str">
        <f aca="false">REPLACE(AA170,SEARCH("M5-",AA170),LEN(AB170),AC170)</f>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AA170" s="8" t="s">
        <v>1057</v>
      </c>
      <c r="AB170" s="8" t="str">
        <f aca="false">IF(D170&lt;&gt;"No hacer",CONCATENATE(A170,"-",LEFT(C170),"-",IF(A169&lt;&gt;A170,1,IF(C169=C170,RIGHT(AB169)+1,1))))</f>
        <v>M5-G-19a-A-4</v>
      </c>
      <c r="AC170" s="8" t="str">
        <f aca="false">CONCATENATE(AB170,"-BR")</f>
        <v>M5-G-19a-A-4-BR</v>
      </c>
      <c r="AD170" s="5" t="s">
        <v>46</v>
      </c>
      <c r="AE170" s="5"/>
      <c r="AF170" s="5" t="s">
        <v>47</v>
      </c>
    </row>
    <row r="171" customFormat="false" ht="75" hidden="false" customHeight="true" outlineLevel="0" collapsed="false">
      <c r="A171" s="5" t="s">
        <v>1016</v>
      </c>
      <c r="B171" s="6" t="s">
        <v>1017</v>
      </c>
      <c r="C171" s="5" t="s">
        <v>58</v>
      </c>
      <c r="D171" s="5" t="s">
        <v>35</v>
      </c>
      <c r="E171" s="5"/>
      <c r="F171" s="6" t="s">
        <v>1058</v>
      </c>
      <c r="G171" s="6"/>
      <c r="H171" s="6" t="s">
        <v>1059</v>
      </c>
      <c r="I171" s="5" t="s">
        <v>38</v>
      </c>
      <c r="J171" s="5" t="s">
        <v>52</v>
      </c>
      <c r="K171" s="6" t="s">
        <v>1060</v>
      </c>
      <c r="L171" s="6" t="s">
        <v>1027</v>
      </c>
      <c r="M171" s="5" t="s">
        <v>63</v>
      </c>
      <c r="N171" s="8"/>
      <c r="O171" s="8"/>
      <c r="P171" s="8"/>
      <c r="Q171" s="5"/>
      <c r="R171" s="8"/>
      <c r="S171" s="8" t="s">
        <v>1055</v>
      </c>
      <c r="T171" s="8" t="s">
        <v>1061</v>
      </c>
      <c r="U171" s="8" t="s">
        <v>1030</v>
      </c>
      <c r="V171" s="8" t="s">
        <v>1062</v>
      </c>
      <c r="W171" s="8"/>
      <c r="X171" s="8"/>
      <c r="Y171" s="5" t="s">
        <v>44</v>
      </c>
      <c r="Z171" s="10" t="str">
        <f aca="false">REPLACE(AA171,SEARCH("M5-",AA171),LEN(AB171),AC171)</f>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AA171" s="8" t="s">
        <v>1063</v>
      </c>
      <c r="AB171" s="8" t="str">
        <f aca="false">IF(D171&lt;&gt;"No hacer",CONCATENATE(A171,"-",LEFT(C171),"-",IF(A170&lt;&gt;A171,1,IF(C170=C171,RIGHT(AB170)+1,1))))</f>
        <v>M5-G-19a-A-5</v>
      </c>
      <c r="AC171" s="8" t="str">
        <f aca="false">CONCATENATE(AB171,"-BR")</f>
        <v>M5-G-19a-A-5-BR</v>
      </c>
      <c r="AD171" s="5" t="s">
        <v>46</v>
      </c>
      <c r="AE171" s="5"/>
      <c r="AF171" s="5" t="s">
        <v>47</v>
      </c>
    </row>
    <row r="172" customFormat="false" ht="75" hidden="false" customHeight="true" outlineLevel="0" collapsed="false">
      <c r="A172" s="5" t="s">
        <v>1064</v>
      </c>
      <c r="B172" s="6" t="s">
        <v>1065</v>
      </c>
      <c r="C172" s="5" t="s">
        <v>34</v>
      </c>
      <c r="D172" s="5" t="s">
        <v>35</v>
      </c>
      <c r="E172" s="5"/>
      <c r="F172" s="6" t="s">
        <v>1066</v>
      </c>
      <c r="G172" s="6"/>
      <c r="H172" s="6" t="s">
        <v>1067</v>
      </c>
      <c r="I172" s="5" t="s">
        <v>38</v>
      </c>
      <c r="J172" s="5" t="s">
        <v>297</v>
      </c>
      <c r="K172" s="6" t="s">
        <v>40</v>
      </c>
      <c r="L172" s="6" t="s">
        <v>40</v>
      </c>
      <c r="M172" s="5" t="s">
        <v>41</v>
      </c>
      <c r="N172" s="8" t="s">
        <v>1068</v>
      </c>
      <c r="O172" s="6" t="s">
        <v>1069</v>
      </c>
      <c r="P172" s="8"/>
      <c r="Q172" s="5"/>
      <c r="R172" s="8"/>
      <c r="S172" s="8"/>
      <c r="T172" s="8"/>
      <c r="U172" s="8"/>
      <c r="V172" s="8"/>
      <c r="W172" s="8"/>
      <c r="X172" s="8"/>
      <c r="Y172" s="5" t="s">
        <v>44</v>
      </c>
      <c r="Z172" s="10" t="str">
        <f aca="false">REPLACE(AA172,SEARCH("M5-",AA172),LEN(AB172),AC172)</f>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AA172" s="8" t="s">
        <v>1070</v>
      </c>
      <c r="AB172" s="8" t="str">
        <f aca="false">IF(D172&lt;&gt;"No hacer",CONCATENATE(A172,"-",LEFT(C172),"-",IF(A171&lt;&gt;A172,1,IF(C171=C172,RIGHT(AB171)+1,1))))</f>
        <v>M5-G-20a-I-1</v>
      </c>
      <c r="AC172" s="8" t="str">
        <f aca="false">CONCATENATE(AB172,"-BR")</f>
        <v>M5-G-20a-I-1-BR</v>
      </c>
      <c r="AD172" s="5" t="s">
        <v>46</v>
      </c>
      <c r="AE172" s="5"/>
      <c r="AF172" s="5"/>
    </row>
    <row r="173" customFormat="false" ht="75" hidden="false" customHeight="true" outlineLevel="0" collapsed="false">
      <c r="A173" s="5" t="s">
        <v>1064</v>
      </c>
      <c r="B173" s="6" t="s">
        <v>1065</v>
      </c>
      <c r="C173" s="5" t="s">
        <v>48</v>
      </c>
      <c r="D173" s="5" t="s">
        <v>35</v>
      </c>
      <c r="E173" s="5"/>
      <c r="F173" s="8" t="s">
        <v>1071</v>
      </c>
      <c r="G173" s="8"/>
      <c r="H173" s="8"/>
      <c r="I173" s="5" t="s">
        <v>51</v>
      </c>
      <c r="J173" s="5" t="s">
        <v>346</v>
      </c>
      <c r="K173" s="6" t="s">
        <v>40</v>
      </c>
      <c r="L173" s="6" t="s">
        <v>40</v>
      </c>
      <c r="M173" s="5" t="s">
        <v>41</v>
      </c>
      <c r="N173" s="8" t="s">
        <v>1068</v>
      </c>
      <c r="O173" s="6" t="s">
        <v>1072</v>
      </c>
      <c r="P173" s="8"/>
      <c r="Q173" s="5"/>
      <c r="R173" s="8"/>
      <c r="S173" s="8"/>
      <c r="T173" s="8"/>
      <c r="U173" s="8"/>
      <c r="V173" s="8"/>
      <c r="W173" s="8"/>
      <c r="X173" s="8"/>
      <c r="Y173" s="5" t="s">
        <v>44</v>
      </c>
      <c r="Z173" s="10" t="str">
        <f aca="false">REPLACE(AA173,SEARCH("M5-",AA173),LEN(AB173),AC173)</f>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AA173" s="8" t="s">
        <v>1073</v>
      </c>
      <c r="AB173" s="8" t="str">
        <f aca="false">IF(D173&lt;&gt;"No hacer",CONCATENATE(A173,"-",LEFT(C173),"-",IF(A172&lt;&gt;A173,1,IF(C172=C173,RIGHT(AB172)+1,1))))</f>
        <v>M5-G-20a-E-1</v>
      </c>
      <c r="AC173" s="8" t="str">
        <f aca="false">CONCATENATE(AB173,"-BR")</f>
        <v>M5-G-20a-E-1-BR</v>
      </c>
      <c r="AD173" s="5" t="s">
        <v>46</v>
      </c>
      <c r="AE173" s="5"/>
      <c r="AF173" s="5"/>
    </row>
    <row r="174" customFormat="false" ht="75" hidden="false" customHeight="true" outlineLevel="0" collapsed="false">
      <c r="A174" s="5" t="s">
        <v>1064</v>
      </c>
      <c r="B174" s="6" t="s">
        <v>1065</v>
      </c>
      <c r="C174" s="5" t="s">
        <v>48</v>
      </c>
      <c r="D174" s="5" t="s">
        <v>35</v>
      </c>
      <c r="E174" s="5"/>
      <c r="F174" s="6" t="s">
        <v>1074</v>
      </c>
      <c r="G174" s="6"/>
      <c r="H174" s="8"/>
      <c r="I174" s="5" t="s">
        <v>51</v>
      </c>
      <c r="J174" s="5" t="s">
        <v>346</v>
      </c>
      <c r="K174" s="6" t="s">
        <v>40</v>
      </c>
      <c r="L174" s="6" t="s">
        <v>40</v>
      </c>
      <c r="M174" s="5" t="s">
        <v>41</v>
      </c>
      <c r="N174" s="8" t="s">
        <v>1068</v>
      </c>
      <c r="O174" s="6" t="s">
        <v>1072</v>
      </c>
      <c r="P174" s="8"/>
      <c r="Q174" s="5"/>
      <c r="R174" s="8"/>
      <c r="S174" s="8"/>
      <c r="T174" s="8"/>
      <c r="U174" s="8"/>
      <c r="V174" s="8"/>
      <c r="W174" s="8"/>
      <c r="X174" s="8"/>
      <c r="Y174" s="5" t="s">
        <v>44</v>
      </c>
      <c r="Z174" s="10" t="str">
        <f aca="false">REPLACE(AA174,SEARCH("M5-",AA174),LEN(AB174),AC174)</f>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AA174" s="8" t="s">
        <v>1075</v>
      </c>
      <c r="AB174" s="8" t="str">
        <f aca="false">IF(D174&lt;&gt;"No hacer",CONCATENATE(A174,"-",LEFT(C174),"-",IF(A173&lt;&gt;A174,1,IF(C173=C174,RIGHT(AB173)+1,1))))</f>
        <v>M5-G-20a-E-2</v>
      </c>
      <c r="AC174" s="8" t="str">
        <f aca="false">CONCATENATE(AB174,"-BR")</f>
        <v>M5-G-20a-E-2-BR</v>
      </c>
      <c r="AD174" s="5" t="s">
        <v>46</v>
      </c>
      <c r="AE174" s="5"/>
      <c r="AF174" s="5"/>
    </row>
    <row r="175" customFormat="false" ht="75" hidden="false" customHeight="true" outlineLevel="0" collapsed="false">
      <c r="A175" s="5" t="s">
        <v>1064</v>
      </c>
      <c r="B175" s="6" t="s">
        <v>1065</v>
      </c>
      <c r="C175" s="5" t="s">
        <v>48</v>
      </c>
      <c r="D175" s="5" t="s">
        <v>35</v>
      </c>
      <c r="E175" s="5"/>
      <c r="F175" s="6" t="s">
        <v>1076</v>
      </c>
      <c r="G175" s="6"/>
      <c r="H175" s="8"/>
      <c r="I175" s="5" t="s">
        <v>51</v>
      </c>
      <c r="J175" s="5" t="s">
        <v>346</v>
      </c>
      <c r="K175" s="6" t="s">
        <v>40</v>
      </c>
      <c r="L175" s="6" t="s">
        <v>40</v>
      </c>
      <c r="M175" s="5" t="s">
        <v>41</v>
      </c>
      <c r="N175" s="8" t="s">
        <v>1068</v>
      </c>
      <c r="O175" s="6" t="s">
        <v>1072</v>
      </c>
      <c r="P175" s="8"/>
      <c r="Q175" s="5"/>
      <c r="R175" s="8"/>
      <c r="S175" s="8"/>
      <c r="T175" s="8"/>
      <c r="U175" s="8"/>
      <c r="V175" s="8"/>
      <c r="W175" s="8"/>
      <c r="X175" s="8"/>
      <c r="Y175" s="5" t="s">
        <v>44</v>
      </c>
      <c r="Z175" s="10" t="str">
        <f aca="false">REPLACE(AA175,SEARCH("M5-",AA175),LEN(AB175),AC175)</f>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AA175" s="8" t="s">
        <v>1077</v>
      </c>
      <c r="AB175" s="8" t="str">
        <f aca="false">IF(D175&lt;&gt;"No hacer",CONCATENATE(A175,"-",LEFT(C175),"-",IF(A174&lt;&gt;A175,1,IF(C174=C175,RIGHT(AB174)+1,1))))</f>
        <v>M5-G-20a-E-3</v>
      </c>
      <c r="AC175" s="8" t="str">
        <f aca="false">CONCATENATE(AB175,"-BR")</f>
        <v>M5-G-20a-E-3-BR</v>
      </c>
      <c r="AD175" s="5" t="s">
        <v>46</v>
      </c>
      <c r="AE175" s="5"/>
      <c r="AF175" s="5"/>
    </row>
    <row r="176" customFormat="false" ht="75" hidden="false" customHeight="true" outlineLevel="0" collapsed="false">
      <c r="A176" s="5" t="s">
        <v>1078</v>
      </c>
      <c r="B176" s="6" t="s">
        <v>1079</v>
      </c>
      <c r="C176" s="5" t="s">
        <v>34</v>
      </c>
      <c r="D176" s="5" t="s">
        <v>35</v>
      </c>
      <c r="E176" s="5"/>
      <c r="F176" s="6" t="s">
        <v>1080</v>
      </c>
      <c r="G176" s="6"/>
      <c r="H176" s="6" t="s">
        <v>1081</v>
      </c>
      <c r="I176" s="5" t="s">
        <v>38</v>
      </c>
      <c r="J176" s="5" t="s">
        <v>586</v>
      </c>
      <c r="K176" s="6" t="s">
        <v>1082</v>
      </c>
      <c r="L176" s="6" t="s">
        <v>1082</v>
      </c>
      <c r="M176" s="5" t="s">
        <v>41</v>
      </c>
      <c r="N176" s="8" t="s">
        <v>1083</v>
      </c>
      <c r="O176" s="6" t="s">
        <v>1084</v>
      </c>
      <c r="P176" s="8"/>
      <c r="Q176" s="5"/>
      <c r="R176" s="8"/>
      <c r="S176" s="8"/>
      <c r="T176" s="8"/>
      <c r="U176" s="8"/>
      <c r="V176" s="8"/>
      <c r="W176" s="8"/>
      <c r="X176" s="8"/>
      <c r="Y176" s="5" t="s">
        <v>44</v>
      </c>
      <c r="Z176" s="10" t="str">
        <f aca="false">REPLACE(AA176,SEARCH("M5-",AA176),LEN(AB176),AC176)</f>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AA176" s="10" t="s">
        <v>1085</v>
      </c>
      <c r="AB176" s="8" t="str">
        <f aca="false">IF(D176&lt;&gt;"No hacer",CONCATENATE(A176,"-",LEFT(C176),"-",IF(A175&lt;&gt;A176,1,IF(C175=C176,RIGHT(AB175)+1,1))))</f>
        <v>M5-G-11a-I-1</v>
      </c>
      <c r="AC176" s="8" t="str">
        <f aca="false">CONCATENATE(AB176,"-BR")</f>
        <v>M5-G-11a-I-1-BR</v>
      </c>
      <c r="AD176" s="5" t="s">
        <v>46</v>
      </c>
      <c r="AE176" s="5" t="s">
        <v>351</v>
      </c>
      <c r="AF176" s="5" t="s">
        <v>47</v>
      </c>
    </row>
    <row r="177" customFormat="false" ht="75" hidden="false" customHeight="true" outlineLevel="0" collapsed="false">
      <c r="A177" s="5" t="s">
        <v>1078</v>
      </c>
      <c r="B177" s="6" t="s">
        <v>1079</v>
      </c>
      <c r="C177" s="5" t="s">
        <v>48</v>
      </c>
      <c r="D177" s="5" t="s">
        <v>35</v>
      </c>
      <c r="E177" s="5"/>
      <c r="F177" s="6" t="s">
        <v>1086</v>
      </c>
      <c r="G177" s="6"/>
      <c r="H177" s="6" t="s">
        <v>1081</v>
      </c>
      <c r="I177" s="5" t="s">
        <v>51</v>
      </c>
      <c r="J177" s="5" t="s">
        <v>592</v>
      </c>
      <c r="K177" s="6" t="s">
        <v>1087</v>
      </c>
      <c r="L177" s="6"/>
      <c r="M177" s="5" t="s">
        <v>41</v>
      </c>
      <c r="N177" s="8" t="s">
        <v>1083</v>
      </c>
      <c r="O177" s="6" t="s">
        <v>1088</v>
      </c>
      <c r="P177" s="8"/>
      <c r="Q177" s="5"/>
      <c r="R177" s="8"/>
      <c r="S177" s="8"/>
      <c r="T177" s="8"/>
      <c r="U177" s="8"/>
      <c r="V177" s="8"/>
      <c r="W177" s="8"/>
      <c r="X177" s="8"/>
      <c r="Y177" s="5" t="s">
        <v>44</v>
      </c>
      <c r="Z177" s="10" t="str">
        <f aca="false">REPLACE(AA177,SEARCH("M5-",AA177),LEN(AB177),AC177)</f>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AA177" s="10" t="s">
        <v>1089</v>
      </c>
      <c r="AB177" s="8" t="str">
        <f aca="false">IF(D177&lt;&gt;"No hacer",CONCATENATE(A177,"-",LEFT(C177),"-",IF(A176&lt;&gt;A177,1,IF(C176=C177,RIGHT(AB176)+1,1))))</f>
        <v>M5-G-11a-E-1</v>
      </c>
      <c r="AC177" s="8" t="str">
        <f aca="false">CONCATENATE(AB177,"-BR")</f>
        <v>M5-G-11a-E-1-BR</v>
      </c>
      <c r="AD177" s="5" t="s">
        <v>46</v>
      </c>
      <c r="AE177" s="5" t="s">
        <v>351</v>
      </c>
      <c r="AF177" s="5" t="s">
        <v>47</v>
      </c>
    </row>
    <row r="178" customFormat="false" ht="75" hidden="false" customHeight="true" outlineLevel="0" collapsed="false">
      <c r="A178" s="5" t="s">
        <v>1078</v>
      </c>
      <c r="B178" s="6" t="s">
        <v>1079</v>
      </c>
      <c r="C178" s="5" t="s">
        <v>48</v>
      </c>
      <c r="D178" s="5" t="s">
        <v>35</v>
      </c>
      <c r="E178" s="5"/>
      <c r="F178" s="6" t="s">
        <v>1086</v>
      </c>
      <c r="G178" s="6"/>
      <c r="H178" s="6" t="s">
        <v>1081</v>
      </c>
      <c r="I178" s="5" t="s">
        <v>51</v>
      </c>
      <c r="J178" s="5" t="s">
        <v>592</v>
      </c>
      <c r="K178" s="6" t="s">
        <v>1090</v>
      </c>
      <c r="L178" s="6"/>
      <c r="M178" s="5" t="s">
        <v>41</v>
      </c>
      <c r="N178" s="8" t="s">
        <v>1083</v>
      </c>
      <c r="O178" s="6" t="s">
        <v>1091</v>
      </c>
      <c r="P178" s="8"/>
      <c r="Q178" s="5"/>
      <c r="R178" s="8"/>
      <c r="S178" s="8"/>
      <c r="T178" s="8"/>
      <c r="U178" s="8"/>
      <c r="V178" s="8"/>
      <c r="W178" s="8"/>
      <c r="X178" s="8"/>
      <c r="Y178" s="5" t="s">
        <v>44</v>
      </c>
      <c r="Z178" s="10" t="str">
        <f aca="false">REPLACE(AA178,SEARCH("M5-",AA178),LEN(AB178),AC178)</f>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AA178" s="10" t="s">
        <v>1092</v>
      </c>
      <c r="AB178" s="8" t="str">
        <f aca="false">IF(D178&lt;&gt;"No hacer",CONCATENATE(A178,"-",LEFT(C178),"-",IF(A177&lt;&gt;A178,1,IF(C177=C178,RIGHT(AB177)+1,1))))</f>
        <v>M5-G-11a-E-2</v>
      </c>
      <c r="AC178" s="8" t="str">
        <f aca="false">CONCATENATE(AB178,"-BR")</f>
        <v>M5-G-11a-E-2-BR</v>
      </c>
      <c r="AD178" s="5" t="s">
        <v>46</v>
      </c>
      <c r="AE178" s="5" t="s">
        <v>351</v>
      </c>
      <c r="AF178" s="5" t="s">
        <v>47</v>
      </c>
    </row>
    <row r="179" customFormat="false" ht="75" hidden="false" customHeight="true" outlineLevel="0" collapsed="false">
      <c r="A179" s="5" t="s">
        <v>1078</v>
      </c>
      <c r="B179" s="6" t="s">
        <v>1079</v>
      </c>
      <c r="C179" s="5" t="s">
        <v>48</v>
      </c>
      <c r="D179" s="5" t="s">
        <v>35</v>
      </c>
      <c r="E179" s="5"/>
      <c r="F179" s="6" t="s">
        <v>1086</v>
      </c>
      <c r="G179" s="6"/>
      <c r="H179" s="6" t="s">
        <v>1081</v>
      </c>
      <c r="I179" s="5" t="s">
        <v>51</v>
      </c>
      <c r="J179" s="5" t="s">
        <v>592</v>
      </c>
      <c r="K179" s="6" t="s">
        <v>1093</v>
      </c>
      <c r="L179" s="6"/>
      <c r="M179" s="5" t="s">
        <v>41</v>
      </c>
      <c r="N179" s="8" t="s">
        <v>1083</v>
      </c>
      <c r="O179" s="6" t="s">
        <v>1094</v>
      </c>
      <c r="P179" s="8"/>
      <c r="Q179" s="5"/>
      <c r="R179" s="8"/>
      <c r="S179" s="8"/>
      <c r="T179" s="8"/>
      <c r="U179" s="8"/>
      <c r="V179" s="8"/>
      <c r="W179" s="8"/>
      <c r="X179" s="8"/>
      <c r="Y179" s="5" t="s">
        <v>44</v>
      </c>
      <c r="Z179" s="10" t="str">
        <f aca="false">REPLACE(AA179,SEARCH("M5-",AA179),LEN(AB179),AC179)</f>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AA179" s="10" t="s">
        <v>1095</v>
      </c>
      <c r="AB179" s="8" t="str">
        <f aca="false">IF(D179&lt;&gt;"No hacer",CONCATENATE(A179,"-",LEFT(C179),"-",IF(A178&lt;&gt;A179,1,IF(C178=C179,RIGHT(AB178)+1,1))))</f>
        <v>M5-G-11a-E-3</v>
      </c>
      <c r="AC179" s="8" t="str">
        <f aca="false">CONCATENATE(AB179,"-BR")</f>
        <v>M5-G-11a-E-3-BR</v>
      </c>
      <c r="AD179" s="5" t="s">
        <v>46</v>
      </c>
      <c r="AE179" s="5" t="s">
        <v>351</v>
      </c>
      <c r="AF179" s="5" t="s">
        <v>47</v>
      </c>
    </row>
    <row r="180" customFormat="false" ht="75" hidden="false" customHeight="true" outlineLevel="0" collapsed="false">
      <c r="A180" s="5" t="s">
        <v>1096</v>
      </c>
      <c r="B180" s="6" t="s">
        <v>1097</v>
      </c>
      <c r="C180" s="5" t="s">
        <v>34</v>
      </c>
      <c r="D180" s="5" t="s">
        <v>35</v>
      </c>
      <c r="E180" s="5"/>
      <c r="F180" s="6" t="s">
        <v>1098</v>
      </c>
      <c r="G180" s="6"/>
      <c r="H180" s="6" t="s">
        <v>1099</v>
      </c>
      <c r="I180" s="5" t="s">
        <v>38</v>
      </c>
      <c r="J180" s="5" t="s">
        <v>297</v>
      </c>
      <c r="K180" s="6" t="s">
        <v>40</v>
      </c>
      <c r="L180" s="6" t="s">
        <v>40</v>
      </c>
      <c r="M180" s="5" t="s">
        <v>41</v>
      </c>
      <c r="N180" s="8" t="s">
        <v>1100</v>
      </c>
      <c r="O180" s="6" t="s">
        <v>1101</v>
      </c>
      <c r="P180" s="8"/>
      <c r="Q180" s="5" t="s">
        <v>51</v>
      </c>
      <c r="R180" s="8"/>
      <c r="S180" s="8"/>
      <c r="T180" s="8"/>
      <c r="U180" s="8"/>
      <c r="V180" s="8"/>
      <c r="W180" s="8"/>
      <c r="X180" s="8"/>
      <c r="Y180" s="5" t="s">
        <v>44</v>
      </c>
      <c r="Z180" s="10" t="str">
        <f aca="false">REPLACE(AA180,SEARCH("M5-",AA180),LEN(AB180),AC180)</f>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AA180" s="10" t="s">
        <v>1102</v>
      </c>
      <c r="AB180" s="8" t="str">
        <f aca="false">IF(D180&lt;&gt;"No hacer",CONCATENATE(A180,"-",LEFT(C180),"-",IF(A179&lt;&gt;A180,1,IF(C179=C180,RIGHT(AB179)+1,1))))</f>
        <v>M5-G-11b-I-1</v>
      </c>
      <c r="AC180" s="8" t="str">
        <f aca="false">CONCATENATE(AB180,"-BR")</f>
        <v>M5-G-11b-I-1-BR</v>
      </c>
      <c r="AD180" s="5" t="s">
        <v>46</v>
      </c>
      <c r="AE180" s="5" t="s">
        <v>351</v>
      </c>
      <c r="AF180" s="5" t="s">
        <v>47</v>
      </c>
    </row>
    <row r="181" customFormat="false" ht="75" hidden="false" customHeight="true" outlineLevel="0" collapsed="false">
      <c r="A181" s="5" t="s">
        <v>1096</v>
      </c>
      <c r="B181" s="6" t="s">
        <v>1097</v>
      </c>
      <c r="C181" s="5" t="s">
        <v>48</v>
      </c>
      <c r="D181" s="5" t="s">
        <v>35</v>
      </c>
      <c r="E181" s="5"/>
      <c r="F181" s="8" t="s">
        <v>1103</v>
      </c>
      <c r="G181" s="8"/>
      <c r="H181" s="6" t="s">
        <v>1104</v>
      </c>
      <c r="I181" s="5" t="s">
        <v>51</v>
      </c>
      <c r="J181" s="5" t="s">
        <v>52</v>
      </c>
      <c r="K181" s="6" t="s">
        <v>1105</v>
      </c>
      <c r="L181" s="6" t="s">
        <v>1106</v>
      </c>
      <c r="M181" s="5" t="s">
        <v>63</v>
      </c>
      <c r="N181" s="8"/>
      <c r="O181" s="8"/>
      <c r="P181" s="8"/>
      <c r="Q181" s="5"/>
      <c r="R181" s="8"/>
      <c r="S181" s="8" t="s">
        <v>1107</v>
      </c>
      <c r="T181" s="8" t="s">
        <v>1108</v>
      </c>
      <c r="U181" s="8" t="s">
        <v>1109</v>
      </c>
      <c r="V181" s="8" t="s">
        <v>1110</v>
      </c>
      <c r="W181" s="8" t="s">
        <v>1111</v>
      </c>
      <c r="X181" s="8" t="s">
        <v>1112</v>
      </c>
      <c r="Y181" s="5" t="s">
        <v>44</v>
      </c>
      <c r="Z181" s="10" t="str">
        <f aca="false">REPLACE(AA181,SEARCH("M5-",AA181),LEN(AB181),AC181)</f>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1" s="10" t="s">
        <v>1113</v>
      </c>
      <c r="AB181" s="8" t="str">
        <f aca="false">IF(D181&lt;&gt;"No hacer",CONCATENATE(A181,"-",LEFT(C181),"-",IF(A180&lt;&gt;A181,1,IF(C180=C181,RIGHT(AB180)+1,1))))</f>
        <v>M5-G-11b-E-1</v>
      </c>
      <c r="AC181" s="8" t="str">
        <f aca="false">CONCATENATE(AB181,"-BR")</f>
        <v>M5-G-11b-E-1-BR</v>
      </c>
      <c r="AD181" s="5" t="s">
        <v>46</v>
      </c>
      <c r="AE181" s="5" t="s">
        <v>351</v>
      </c>
      <c r="AF181" s="5" t="s">
        <v>47</v>
      </c>
    </row>
    <row r="182" customFormat="false" ht="75" hidden="false" customHeight="true" outlineLevel="0" collapsed="false">
      <c r="A182" s="5" t="s">
        <v>1096</v>
      </c>
      <c r="B182" s="6" t="s">
        <v>1097</v>
      </c>
      <c r="C182" s="5" t="s">
        <v>48</v>
      </c>
      <c r="D182" s="5" t="s">
        <v>35</v>
      </c>
      <c r="E182" s="5"/>
      <c r="F182" s="20" t="s">
        <v>1114</v>
      </c>
      <c r="G182" s="6"/>
      <c r="H182" s="6" t="s">
        <v>1115</v>
      </c>
      <c r="I182" s="5" t="s">
        <v>51</v>
      </c>
      <c r="J182" s="5" t="s">
        <v>52</v>
      </c>
      <c r="K182" s="6" t="s">
        <v>1116</v>
      </c>
      <c r="L182" s="6" t="s">
        <v>1117</v>
      </c>
      <c r="M182" s="5" t="s">
        <v>63</v>
      </c>
      <c r="N182" s="8"/>
      <c r="O182" s="8"/>
      <c r="P182" s="8"/>
      <c r="Q182" s="5"/>
      <c r="R182" s="8"/>
      <c r="S182" s="8" t="s">
        <v>1118</v>
      </c>
      <c r="T182" s="8" t="s">
        <v>1119</v>
      </c>
      <c r="U182" s="8" t="s">
        <v>1109</v>
      </c>
      <c r="V182" s="8" t="s">
        <v>1120</v>
      </c>
      <c r="W182" s="8" t="s">
        <v>1121</v>
      </c>
      <c r="X182" s="8"/>
      <c r="Y182" s="5" t="s">
        <v>44</v>
      </c>
      <c r="Z182" s="10" t="str">
        <f aca="false">REPLACE(AA182,SEARCH("M5-",AA182),LEN(AB182),AC182)</f>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2" s="10" t="s">
        <v>1122</v>
      </c>
      <c r="AB182" s="8" t="str">
        <f aca="false">IF(D182&lt;&gt;"No hacer",CONCATENATE(A182,"-",LEFT(C182),"-",IF(A181&lt;&gt;A182,1,IF(C181=C182,RIGHT(AB181)+1,1))))</f>
        <v>M5-G-11b-E-2</v>
      </c>
      <c r="AC182" s="8" t="str">
        <f aca="false">CONCATENATE(AB182,"-BR")</f>
        <v>M5-G-11b-E-2-BR</v>
      </c>
      <c r="AD182" s="5" t="s">
        <v>46</v>
      </c>
      <c r="AE182" s="5" t="s">
        <v>351</v>
      </c>
      <c r="AF182" s="5" t="s">
        <v>47</v>
      </c>
    </row>
    <row r="183" customFormat="false" ht="75" hidden="false" customHeight="true" outlineLevel="0" collapsed="false">
      <c r="A183" s="5" t="s">
        <v>1096</v>
      </c>
      <c r="B183" s="6" t="s">
        <v>1097</v>
      </c>
      <c r="C183" s="5" t="s">
        <v>48</v>
      </c>
      <c r="D183" s="5" t="s">
        <v>35</v>
      </c>
      <c r="E183" s="5"/>
      <c r="F183" s="6" t="s">
        <v>1123</v>
      </c>
      <c r="G183" s="6"/>
      <c r="H183" s="6" t="s">
        <v>1124</v>
      </c>
      <c r="I183" s="5" t="s">
        <v>51</v>
      </c>
      <c r="J183" s="5" t="s">
        <v>52</v>
      </c>
      <c r="K183" s="6" t="s">
        <v>1125</v>
      </c>
      <c r="L183" s="6" t="s">
        <v>770</v>
      </c>
      <c r="M183" s="5" t="s">
        <v>63</v>
      </c>
      <c r="N183" s="8"/>
      <c r="O183" s="8"/>
      <c r="P183" s="8"/>
      <c r="Q183" s="5"/>
      <c r="R183" s="8"/>
      <c r="S183" s="8" t="s">
        <v>1126</v>
      </c>
      <c r="T183" s="8" t="s">
        <v>1127</v>
      </c>
      <c r="U183" s="8" t="s">
        <v>1109</v>
      </c>
      <c r="V183" s="8" t="s">
        <v>1128</v>
      </c>
      <c r="W183" s="8" t="s">
        <v>1111</v>
      </c>
      <c r="X183" s="8" t="s">
        <v>1112</v>
      </c>
      <c r="Y183" s="5" t="s">
        <v>44</v>
      </c>
      <c r="Z183" s="10" t="str">
        <f aca="false">REPLACE(AA183,SEARCH("M5-",AA183),LEN(AB183),AC183)</f>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3" s="10" t="s">
        <v>1129</v>
      </c>
      <c r="AB183" s="8" t="str">
        <f aca="false">IF(D183&lt;&gt;"No hacer",CONCATENATE(A183,"-",LEFT(C183),"-",IF(A182&lt;&gt;A183,1,IF(C182=C183,RIGHT(AB182)+1,1))))</f>
        <v>M5-G-11b-E-3</v>
      </c>
      <c r="AC183" s="8" t="str">
        <f aca="false">CONCATENATE(AB183,"-BR")</f>
        <v>M5-G-11b-E-3-BR</v>
      </c>
      <c r="AD183" s="5" t="s">
        <v>46</v>
      </c>
      <c r="AE183" s="5" t="s">
        <v>351</v>
      </c>
      <c r="AF183" s="5" t="s">
        <v>47</v>
      </c>
    </row>
    <row r="184" customFormat="false" ht="75" hidden="false" customHeight="true" outlineLevel="0" collapsed="false">
      <c r="A184" s="5" t="s">
        <v>1096</v>
      </c>
      <c r="B184" s="6" t="s">
        <v>1097</v>
      </c>
      <c r="C184" s="5" t="s">
        <v>58</v>
      </c>
      <c r="D184" s="5" t="s">
        <v>35</v>
      </c>
      <c r="E184" s="5"/>
      <c r="F184" s="6" t="s">
        <v>1130</v>
      </c>
      <c r="G184" s="6"/>
      <c r="H184" s="6" t="s">
        <v>1131</v>
      </c>
      <c r="I184" s="5" t="s">
        <v>38</v>
      </c>
      <c r="J184" s="5" t="s">
        <v>52</v>
      </c>
      <c r="K184" s="6" t="s">
        <v>1132</v>
      </c>
      <c r="L184" s="6" t="s">
        <v>1117</v>
      </c>
      <c r="M184" s="5" t="s">
        <v>63</v>
      </c>
      <c r="N184" s="8"/>
      <c r="O184" s="8"/>
      <c r="P184" s="8"/>
      <c r="Q184" s="5"/>
      <c r="R184" s="8"/>
      <c r="S184" s="8" t="s">
        <v>1133</v>
      </c>
      <c r="T184" s="8" t="s">
        <v>1134</v>
      </c>
      <c r="U184" s="8" t="s">
        <v>1135</v>
      </c>
      <c r="V184" s="8" t="s">
        <v>1120</v>
      </c>
      <c r="W184" s="8" t="s">
        <v>1136</v>
      </c>
      <c r="X184" s="8"/>
      <c r="Y184" s="5" t="s">
        <v>44</v>
      </c>
      <c r="Z184" s="10" t="str">
        <f aca="false">REPLACE(AA184,SEARCH("M5-",AA184),LEN(AB184),AC184)</f>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4" s="10" t="s">
        <v>1137</v>
      </c>
      <c r="AB184" s="8" t="str">
        <f aca="false">IF(D184&lt;&gt;"No hacer",CONCATENATE(A184,"-",LEFT(C184),"-",IF(A183&lt;&gt;A184,1,IF(C183=C184,RIGHT(AB183)+1,1))))</f>
        <v>M5-G-11b-A-1</v>
      </c>
      <c r="AC184" s="8" t="str">
        <f aca="false">CONCATENATE(AB184,"-BR")</f>
        <v>M5-G-11b-A-1-BR</v>
      </c>
      <c r="AD184" s="5" t="s">
        <v>46</v>
      </c>
      <c r="AE184" s="5" t="s">
        <v>351</v>
      </c>
      <c r="AF184" s="5" t="s">
        <v>47</v>
      </c>
    </row>
    <row r="185" customFormat="false" ht="75" hidden="false" customHeight="true" outlineLevel="0" collapsed="false">
      <c r="A185" s="5" t="s">
        <v>1096</v>
      </c>
      <c r="B185" s="6" t="s">
        <v>1097</v>
      </c>
      <c r="C185" s="5" t="s">
        <v>58</v>
      </c>
      <c r="D185" s="5" t="s">
        <v>35</v>
      </c>
      <c r="E185" s="5"/>
      <c r="F185" s="6" t="s">
        <v>1138</v>
      </c>
      <c r="G185" s="6"/>
      <c r="H185" s="6" t="s">
        <v>1139</v>
      </c>
      <c r="I185" s="5" t="s">
        <v>51</v>
      </c>
      <c r="J185" s="5" t="s">
        <v>52</v>
      </c>
      <c r="K185" s="6" t="s">
        <v>1140</v>
      </c>
      <c r="L185" s="6" t="s">
        <v>770</v>
      </c>
      <c r="M185" s="5" t="s">
        <v>63</v>
      </c>
      <c r="N185" s="8"/>
      <c r="O185" s="8"/>
      <c r="P185" s="8"/>
      <c r="Q185" s="5"/>
      <c r="R185" s="8"/>
      <c r="S185" s="8" t="s">
        <v>1107</v>
      </c>
      <c r="T185" s="8" t="s">
        <v>1108</v>
      </c>
      <c r="U185" s="8" t="s">
        <v>1109</v>
      </c>
      <c r="V185" s="8" t="s">
        <v>1110</v>
      </c>
      <c r="W185" s="8" t="s">
        <v>1111</v>
      </c>
      <c r="X185" s="8" t="s">
        <v>1112</v>
      </c>
      <c r="Y185" s="5" t="s">
        <v>44</v>
      </c>
      <c r="Z185" s="10" t="str">
        <f aca="false">REPLACE(AA185,SEARCH("M5-",AA185),LEN(AB185),AC185)</f>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5" s="10" t="s">
        <v>1141</v>
      </c>
      <c r="AB185" s="8" t="str">
        <f aca="false">IF(D185&lt;&gt;"No hacer",CONCATENATE(A185,"-",LEFT(C185),"-",IF(A184&lt;&gt;A185,1,IF(C184=C185,RIGHT(AB184)+1,1))))</f>
        <v>M5-G-11b-A-2</v>
      </c>
      <c r="AC185" s="8" t="str">
        <f aca="false">CONCATENATE(AB185,"-BR")</f>
        <v>M5-G-11b-A-2-BR</v>
      </c>
      <c r="AD185" s="5" t="s">
        <v>46</v>
      </c>
      <c r="AE185" s="5" t="s">
        <v>351</v>
      </c>
      <c r="AF185" s="5" t="s">
        <v>47</v>
      </c>
    </row>
    <row r="186" customFormat="false" ht="75" hidden="false" customHeight="true" outlineLevel="0" collapsed="false">
      <c r="A186" s="5" t="s">
        <v>1096</v>
      </c>
      <c r="B186" s="6" t="s">
        <v>1097</v>
      </c>
      <c r="C186" s="5" t="s">
        <v>58</v>
      </c>
      <c r="D186" s="5" t="s">
        <v>35</v>
      </c>
      <c r="E186" s="5"/>
      <c r="F186" s="6" t="s">
        <v>1142</v>
      </c>
      <c r="G186" s="6"/>
      <c r="H186" s="6" t="s">
        <v>1143</v>
      </c>
      <c r="I186" s="5" t="s">
        <v>51</v>
      </c>
      <c r="J186" s="5" t="s">
        <v>52</v>
      </c>
      <c r="K186" s="6" t="s">
        <v>1144</v>
      </c>
      <c r="L186" s="6" t="s">
        <v>770</v>
      </c>
      <c r="M186" s="5" t="s">
        <v>63</v>
      </c>
      <c r="N186" s="8"/>
      <c r="O186" s="8"/>
      <c r="P186" s="8"/>
      <c r="Q186" s="5"/>
      <c r="R186" s="8"/>
      <c r="S186" s="8" t="s">
        <v>1126</v>
      </c>
      <c r="T186" s="8" t="s">
        <v>1127</v>
      </c>
      <c r="U186" s="8" t="s">
        <v>1109</v>
      </c>
      <c r="V186" s="8" t="s">
        <v>1128</v>
      </c>
      <c r="W186" s="8" t="s">
        <v>1111</v>
      </c>
      <c r="X186" s="8" t="s">
        <v>1112</v>
      </c>
      <c r="Y186" s="5" t="s">
        <v>44</v>
      </c>
      <c r="Z186" s="10" t="str">
        <f aca="false">REPLACE(AA186,SEARCH("M5-",AA186),LEN(AB186),AC186)</f>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6" s="10" t="s">
        <v>1145</v>
      </c>
      <c r="AB186" s="8" t="str">
        <f aca="false">IF(D186&lt;&gt;"No hacer",CONCATENATE(A186,"-",LEFT(C186),"-",IF(A185&lt;&gt;A186,1,IF(C185=C186,RIGHT(AB185)+1,1))))</f>
        <v>M5-G-11b-A-3</v>
      </c>
      <c r="AC186" s="8" t="str">
        <f aca="false">CONCATENATE(AB186,"-BR")</f>
        <v>M5-G-11b-A-3-BR</v>
      </c>
      <c r="AD186" s="5" t="s">
        <v>46</v>
      </c>
      <c r="AE186" s="5" t="s">
        <v>351</v>
      </c>
      <c r="AF186" s="5" t="s">
        <v>47</v>
      </c>
    </row>
    <row r="187" customFormat="false" ht="75" hidden="false" customHeight="true" outlineLevel="0" collapsed="false">
      <c r="A187" s="5" t="s">
        <v>1096</v>
      </c>
      <c r="B187" s="6" t="s">
        <v>1097</v>
      </c>
      <c r="C187" s="5" t="s">
        <v>58</v>
      </c>
      <c r="D187" s="5" t="s">
        <v>35</v>
      </c>
      <c r="E187" s="5"/>
      <c r="F187" s="6" t="s">
        <v>1146</v>
      </c>
      <c r="G187" s="6"/>
      <c r="H187" s="6" t="s">
        <v>1147</v>
      </c>
      <c r="I187" s="5" t="s">
        <v>38</v>
      </c>
      <c r="J187" s="5" t="s">
        <v>52</v>
      </c>
      <c r="K187" s="6" t="s">
        <v>1148</v>
      </c>
      <c r="L187" s="6" t="s">
        <v>770</v>
      </c>
      <c r="M187" s="5" t="s">
        <v>63</v>
      </c>
      <c r="N187" s="8"/>
      <c r="O187" s="8"/>
      <c r="P187" s="8"/>
      <c r="Q187" s="5"/>
      <c r="R187" s="8"/>
      <c r="S187" s="8" t="s">
        <v>1149</v>
      </c>
      <c r="T187" s="8" t="s">
        <v>1150</v>
      </c>
      <c r="U187" s="8" t="s">
        <v>1135</v>
      </c>
      <c r="V187" s="8" t="s">
        <v>1151</v>
      </c>
      <c r="W187" s="8" t="s">
        <v>1152</v>
      </c>
      <c r="X187" s="8" t="s">
        <v>1112</v>
      </c>
      <c r="Y187" s="5" t="s">
        <v>44</v>
      </c>
      <c r="Z187" s="10" t="str">
        <f aca="false">REPLACE(AA187,SEARCH("M5-",AA187),LEN(AB187),AC187)</f>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7" s="10" t="s">
        <v>1153</v>
      </c>
      <c r="AB187" s="8" t="str">
        <f aca="false">IF(D187&lt;&gt;"No hacer",CONCATENATE(A187,"-",LEFT(C187),"-",IF(A186&lt;&gt;A187,1,IF(C186=C187,RIGHT(AB186)+1,1))))</f>
        <v>M5-G-11b-A-4</v>
      </c>
      <c r="AC187" s="8" t="str">
        <f aca="false">CONCATENATE(AB187,"-BR")</f>
        <v>M5-G-11b-A-4-BR</v>
      </c>
      <c r="AD187" s="5" t="s">
        <v>46</v>
      </c>
      <c r="AE187" s="5" t="s">
        <v>351</v>
      </c>
      <c r="AF187" s="5" t="s">
        <v>47</v>
      </c>
    </row>
    <row r="188" customFormat="false" ht="75" hidden="false" customHeight="true" outlineLevel="0" collapsed="false">
      <c r="A188" s="5" t="s">
        <v>1096</v>
      </c>
      <c r="B188" s="6" t="s">
        <v>1097</v>
      </c>
      <c r="C188" s="5" t="s">
        <v>58</v>
      </c>
      <c r="D188" s="5" t="s">
        <v>35</v>
      </c>
      <c r="E188" s="5"/>
      <c r="F188" s="6" t="s">
        <v>1154</v>
      </c>
      <c r="G188" s="6"/>
      <c r="H188" s="6" t="s">
        <v>1155</v>
      </c>
      <c r="I188" s="5" t="s">
        <v>51</v>
      </c>
      <c r="J188" s="5" t="s">
        <v>52</v>
      </c>
      <c r="K188" s="6" t="s">
        <v>1156</v>
      </c>
      <c r="L188" s="6" t="s">
        <v>1157</v>
      </c>
      <c r="M188" s="5" t="s">
        <v>63</v>
      </c>
      <c r="N188" s="8"/>
      <c r="O188" s="8"/>
      <c r="P188" s="8"/>
      <c r="Q188" s="5"/>
      <c r="R188" s="8"/>
      <c r="S188" s="8" t="s">
        <v>1107</v>
      </c>
      <c r="T188" s="8" t="s">
        <v>1108</v>
      </c>
      <c r="U188" s="8" t="s">
        <v>1109</v>
      </c>
      <c r="V188" s="8" t="s">
        <v>1158</v>
      </c>
      <c r="W188" s="8" t="s">
        <v>1159</v>
      </c>
      <c r="X188" s="8" t="s">
        <v>1160</v>
      </c>
      <c r="Y188" s="5" t="s">
        <v>44</v>
      </c>
      <c r="Z188" s="10" t="str">
        <f aca="false">REPLACE(AA188,SEARCH("M5-",AA188),LEN(AB188),AC188)</f>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AA188" s="10" t="s">
        <v>1161</v>
      </c>
      <c r="AB188" s="8" t="str">
        <f aca="false">IF(D188&lt;&gt;"No hacer",CONCATENATE(A188,"-",LEFT(C188),"-",IF(A187&lt;&gt;A188,1,IF(C187=C188,RIGHT(AB187)+1,1))))</f>
        <v>M5-G-11b-A-5</v>
      </c>
      <c r="AC188" s="8" t="str">
        <f aca="false">CONCATENATE(AB188,"-BR")</f>
        <v>M5-G-11b-A-5-BR</v>
      </c>
      <c r="AD188" s="5" t="s">
        <v>46</v>
      </c>
      <c r="AE188" s="5" t="s">
        <v>351</v>
      </c>
      <c r="AF188" s="5" t="s">
        <v>47</v>
      </c>
    </row>
    <row r="189" customFormat="false" ht="75" hidden="false" customHeight="true" outlineLevel="0" collapsed="false">
      <c r="A189" s="5" t="s">
        <v>1162</v>
      </c>
      <c r="B189" s="6" t="s">
        <v>1163</v>
      </c>
      <c r="C189" s="5" t="s">
        <v>34</v>
      </c>
      <c r="D189" s="5" t="s">
        <v>35</v>
      </c>
      <c r="E189" s="5"/>
      <c r="F189" s="6" t="s">
        <v>1164</v>
      </c>
      <c r="G189" s="6"/>
      <c r="H189" s="6" t="s">
        <v>1165</v>
      </c>
      <c r="I189" s="5" t="s">
        <v>38</v>
      </c>
      <c r="J189" s="5" t="s">
        <v>586</v>
      </c>
      <c r="K189" s="6" t="s">
        <v>40</v>
      </c>
      <c r="L189" s="6" t="s">
        <v>40</v>
      </c>
      <c r="M189" s="5" t="s">
        <v>41</v>
      </c>
      <c r="N189" s="8" t="s">
        <v>1166</v>
      </c>
      <c r="O189" s="6" t="s">
        <v>1167</v>
      </c>
      <c r="P189" s="8"/>
      <c r="Q189" s="5" t="s">
        <v>51</v>
      </c>
      <c r="R189" s="8"/>
      <c r="S189" s="8"/>
      <c r="T189" s="8"/>
      <c r="U189" s="8"/>
      <c r="V189" s="8"/>
      <c r="W189" s="8"/>
      <c r="X189" s="8"/>
      <c r="Y189" s="5" t="s">
        <v>44</v>
      </c>
      <c r="Z189" s="10" t="str">
        <f aca="false">REPLACE(AA189,SEARCH("M5-",AA189),LEN(AB189),AC189)</f>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AA189" s="10" t="s">
        <v>1168</v>
      </c>
      <c r="AB189" s="8" t="str">
        <f aca="false">IF(D189&lt;&gt;"No hacer",CONCATENATE(A189,"-",LEFT(C189),"-",IF(A188&lt;&gt;A189,1,IF(C188=C189,RIGHT(AB188)+1,1))))</f>
        <v>M5-G-12a-I-1</v>
      </c>
      <c r="AC189" s="8" t="str">
        <f aca="false">CONCATENATE(AB189,"-BR")</f>
        <v>M5-G-12a-I-1-BR</v>
      </c>
      <c r="AD189" s="5" t="s">
        <v>46</v>
      </c>
      <c r="AE189" s="5" t="s">
        <v>351</v>
      </c>
      <c r="AF189" s="5" t="s">
        <v>47</v>
      </c>
    </row>
    <row r="190" customFormat="false" ht="75" hidden="false" customHeight="true" outlineLevel="0" collapsed="false">
      <c r="A190" s="5" t="s">
        <v>1162</v>
      </c>
      <c r="B190" s="6" t="s">
        <v>1163</v>
      </c>
      <c r="C190" s="5" t="s">
        <v>48</v>
      </c>
      <c r="D190" s="5" t="s">
        <v>35</v>
      </c>
      <c r="E190" s="16"/>
      <c r="F190" s="6" t="s">
        <v>1169</v>
      </c>
      <c r="G190" s="6"/>
      <c r="H190" s="6" t="s">
        <v>1170</v>
      </c>
      <c r="I190" s="5" t="s">
        <v>51</v>
      </c>
      <c r="J190" s="5" t="s">
        <v>381</v>
      </c>
      <c r="K190" s="6" t="s">
        <v>1171</v>
      </c>
      <c r="L190" s="6" t="s">
        <v>40</v>
      </c>
      <c r="M190" s="5" t="s">
        <v>41</v>
      </c>
      <c r="N190" s="8" t="s">
        <v>1172</v>
      </c>
      <c r="O190" s="6" t="s">
        <v>1173</v>
      </c>
      <c r="P190" s="8"/>
      <c r="Q190" s="5"/>
      <c r="R190" s="8"/>
      <c r="S190" s="8"/>
      <c r="T190" s="8"/>
      <c r="U190" s="8"/>
      <c r="V190" s="8"/>
      <c r="W190" s="8"/>
      <c r="X190" s="8"/>
      <c r="Y190" s="5" t="s">
        <v>44</v>
      </c>
      <c r="Z190" s="10" t="str">
        <f aca="false">REPLACE(AA190,SEARCH("M5-",AA190),LEN(AB190),AC190)</f>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AA190" s="10" t="s">
        <v>1174</v>
      </c>
      <c r="AB190" s="8" t="str">
        <f aca="false">IF(D190&lt;&gt;"No hacer",CONCATENATE(A190,"-",LEFT(C190),"-",IF(A189&lt;&gt;A190,1,IF(C189=C190,RIGHT(AB189)+1,1))))</f>
        <v>M5-G-12a-E-1</v>
      </c>
      <c r="AC190" s="8" t="str">
        <f aca="false">CONCATENATE(AB190,"-BR")</f>
        <v>M5-G-12a-E-1-BR</v>
      </c>
      <c r="AD190" s="5" t="s">
        <v>46</v>
      </c>
      <c r="AE190" s="5" t="s">
        <v>351</v>
      </c>
      <c r="AF190" s="5" t="s">
        <v>47</v>
      </c>
    </row>
    <row r="191" customFormat="false" ht="75" hidden="false" customHeight="true" outlineLevel="0" collapsed="false">
      <c r="A191" s="5" t="s">
        <v>1162</v>
      </c>
      <c r="B191" s="6" t="s">
        <v>1163</v>
      </c>
      <c r="C191" s="5" t="s">
        <v>48</v>
      </c>
      <c r="D191" s="5" t="s">
        <v>35</v>
      </c>
      <c r="E191" s="5"/>
      <c r="F191" s="6" t="s">
        <v>1175</v>
      </c>
      <c r="G191" s="6"/>
      <c r="H191" s="6" t="s">
        <v>1170</v>
      </c>
      <c r="I191" s="5" t="s">
        <v>51</v>
      </c>
      <c r="J191" s="5" t="s">
        <v>381</v>
      </c>
      <c r="K191" s="6" t="s">
        <v>1176</v>
      </c>
      <c r="L191" s="6" t="s">
        <v>40</v>
      </c>
      <c r="M191" s="5" t="s">
        <v>41</v>
      </c>
      <c r="N191" s="8" t="s">
        <v>1177</v>
      </c>
      <c r="O191" s="6" t="s">
        <v>1178</v>
      </c>
      <c r="P191" s="8"/>
      <c r="Q191" s="5"/>
      <c r="R191" s="8"/>
      <c r="S191" s="8"/>
      <c r="T191" s="8"/>
      <c r="U191" s="8"/>
      <c r="V191" s="8"/>
      <c r="W191" s="8"/>
      <c r="X191" s="8"/>
      <c r="Y191" s="5" t="s">
        <v>44</v>
      </c>
      <c r="Z191" s="10" t="str">
        <f aca="false">REPLACE(AA191,SEARCH("M5-",AA191),LEN(AB191),AC191)</f>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AA191" s="10" t="s">
        <v>1179</v>
      </c>
      <c r="AB191" s="8" t="str">
        <f aca="false">IF(D191&lt;&gt;"No hacer",CONCATENATE(A191,"-",LEFT(C191),"-",IF(A190&lt;&gt;A191,1,IF(C190=C191,RIGHT(AB190)+1,1))))</f>
        <v>M5-G-12a-E-2</v>
      </c>
      <c r="AC191" s="8" t="str">
        <f aca="false">CONCATENATE(AB191,"-BR")</f>
        <v>M5-G-12a-E-2-BR</v>
      </c>
      <c r="AD191" s="5" t="s">
        <v>46</v>
      </c>
      <c r="AE191" s="5" t="s">
        <v>351</v>
      </c>
      <c r="AF191" s="5" t="s">
        <v>47</v>
      </c>
    </row>
    <row r="192" customFormat="false" ht="75" hidden="false" customHeight="true" outlineLevel="0" collapsed="false">
      <c r="A192" s="5" t="s">
        <v>1162</v>
      </c>
      <c r="B192" s="6" t="s">
        <v>1163</v>
      </c>
      <c r="C192" s="5" t="s">
        <v>48</v>
      </c>
      <c r="D192" s="5" t="s">
        <v>35</v>
      </c>
      <c r="E192" s="5"/>
      <c r="F192" s="6" t="s">
        <v>1180</v>
      </c>
      <c r="G192" s="6"/>
      <c r="H192" s="6" t="s">
        <v>1170</v>
      </c>
      <c r="I192" s="5" t="s">
        <v>51</v>
      </c>
      <c r="J192" s="5" t="s">
        <v>381</v>
      </c>
      <c r="K192" s="6" t="s">
        <v>1181</v>
      </c>
      <c r="L192" s="6" t="s">
        <v>40</v>
      </c>
      <c r="M192" s="5" t="s">
        <v>41</v>
      </c>
      <c r="N192" s="8" t="s">
        <v>1182</v>
      </c>
      <c r="O192" s="6" t="s">
        <v>1183</v>
      </c>
      <c r="P192" s="8"/>
      <c r="Q192" s="5"/>
      <c r="R192" s="8"/>
      <c r="S192" s="8"/>
      <c r="T192" s="8"/>
      <c r="U192" s="8"/>
      <c r="V192" s="8"/>
      <c r="W192" s="8"/>
      <c r="X192" s="8"/>
      <c r="Y192" s="5" t="s">
        <v>44</v>
      </c>
      <c r="Z192" s="10" t="str">
        <f aca="false">REPLACE(AA192,SEARCH("M5-",AA192),LEN(AB192),AC192)</f>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AA192" s="10" t="s">
        <v>1184</v>
      </c>
      <c r="AB192" s="8" t="str">
        <f aca="false">IF(D192&lt;&gt;"No hacer",CONCATENATE(A192,"-",LEFT(C192),"-",IF(A191&lt;&gt;A192,1,IF(C191=C192,RIGHT(AB191)+1,1))))</f>
        <v>M5-G-12a-E-3</v>
      </c>
      <c r="AC192" s="8" t="str">
        <f aca="false">CONCATENATE(AB192,"-BR")</f>
        <v>M5-G-12a-E-3-BR</v>
      </c>
      <c r="AD192" s="5" t="s">
        <v>46</v>
      </c>
      <c r="AE192" s="5" t="s">
        <v>351</v>
      </c>
      <c r="AF192" s="5" t="s">
        <v>47</v>
      </c>
    </row>
    <row r="193" customFormat="false" ht="75" hidden="false" customHeight="true" outlineLevel="0" collapsed="false">
      <c r="A193" s="5" t="s">
        <v>1185</v>
      </c>
      <c r="B193" s="6" t="s">
        <v>1186</v>
      </c>
      <c r="C193" s="5" t="s">
        <v>34</v>
      </c>
      <c r="D193" s="5" t="s">
        <v>35</v>
      </c>
      <c r="E193" s="5"/>
      <c r="F193" s="6" t="s">
        <v>1187</v>
      </c>
      <c r="G193" s="6"/>
      <c r="H193" s="6"/>
      <c r="I193" s="5" t="s">
        <v>38</v>
      </c>
      <c r="J193" s="5" t="s">
        <v>297</v>
      </c>
      <c r="K193" s="6" t="s">
        <v>40</v>
      </c>
      <c r="L193" s="6" t="s">
        <v>40</v>
      </c>
      <c r="M193" s="5" t="s">
        <v>41</v>
      </c>
      <c r="N193" s="8" t="s">
        <v>1188</v>
      </c>
      <c r="O193" s="6" t="s">
        <v>1189</v>
      </c>
      <c r="P193" s="8"/>
      <c r="Q193" s="5"/>
      <c r="R193" s="8"/>
      <c r="S193" s="8"/>
      <c r="T193" s="8"/>
      <c r="U193" s="8"/>
      <c r="V193" s="8"/>
      <c r="W193" s="8"/>
      <c r="X193" s="8"/>
      <c r="Y193" s="5" t="s">
        <v>44</v>
      </c>
      <c r="Z193" s="10" t="str">
        <f aca="false">REPLACE(AA193,SEARCH("M5-",AA193),LEN(AB193),AC193)</f>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AA193" s="8" t="s">
        <v>1190</v>
      </c>
      <c r="AB193" s="8" t="str">
        <f aca="false">IF(D193&lt;&gt;"No hacer",CONCATENATE(A193,"-",LEFT(C193),"-",IF(A192&lt;&gt;A193,1,IF(C192=C193,RIGHT(AB192)+1,1))))</f>
        <v>M5-G-24a-I-1</v>
      </c>
      <c r="AC193" s="8" t="str">
        <f aca="false">CONCATENATE(AB193,"-BR")</f>
        <v>M5-G-24a-I-1-BR</v>
      </c>
      <c r="AD193" s="5" t="s">
        <v>46</v>
      </c>
      <c r="AE193" s="5"/>
      <c r="AF193" s="5"/>
    </row>
    <row r="194" customFormat="false" ht="75" hidden="false" customHeight="true" outlineLevel="0" collapsed="false">
      <c r="A194" s="5" t="s">
        <v>1185</v>
      </c>
      <c r="B194" s="6" t="s">
        <v>1186</v>
      </c>
      <c r="C194" s="5" t="s">
        <v>48</v>
      </c>
      <c r="D194" s="5" t="s">
        <v>35</v>
      </c>
      <c r="E194" s="5"/>
      <c r="F194" s="6" t="s">
        <v>1191</v>
      </c>
      <c r="G194" s="6"/>
      <c r="H194" s="6" t="s">
        <v>1192</v>
      </c>
      <c r="I194" s="5" t="s">
        <v>38</v>
      </c>
      <c r="J194" s="5" t="s">
        <v>52</v>
      </c>
      <c r="K194" s="6" t="s">
        <v>1193</v>
      </c>
      <c r="L194" s="6" t="s">
        <v>1194</v>
      </c>
      <c r="M194" s="5" t="s">
        <v>63</v>
      </c>
      <c r="N194" s="8"/>
      <c r="O194" s="8"/>
      <c r="P194" s="8"/>
      <c r="Q194" s="5"/>
      <c r="R194" s="8"/>
      <c r="S194" s="8" t="s">
        <v>1195</v>
      </c>
      <c r="T194" s="8" t="s">
        <v>1196</v>
      </c>
      <c r="U194" s="8" t="s">
        <v>1197</v>
      </c>
      <c r="V194" s="8" t="s">
        <v>1198</v>
      </c>
      <c r="W194" s="8"/>
      <c r="X194" s="8"/>
      <c r="Y194" s="5" t="s">
        <v>44</v>
      </c>
      <c r="Z194" s="10" t="str">
        <f aca="false">REPLACE(AA194,SEARCH("M5-",AA194),LEN(AB194),AC194)</f>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AA194" s="8" t="s">
        <v>1199</v>
      </c>
      <c r="AB194" s="8" t="str">
        <f aca="false">IF(D194&lt;&gt;"No hacer",CONCATENATE(A194,"-",LEFT(C194),"-",IF(A193&lt;&gt;A194,1,IF(C193=C194,RIGHT(AB193)+1,1))))</f>
        <v>M5-G-24a-E-1</v>
      </c>
      <c r="AC194" s="8" t="str">
        <f aca="false">CONCATENATE(AB194,"-BR")</f>
        <v>M5-G-24a-E-1-BR</v>
      </c>
      <c r="AD194" s="5" t="s">
        <v>46</v>
      </c>
      <c r="AE194" s="5"/>
      <c r="AF194" s="5"/>
    </row>
    <row r="195" customFormat="false" ht="75" hidden="false" customHeight="true" outlineLevel="0" collapsed="false">
      <c r="A195" s="5" t="s">
        <v>1185</v>
      </c>
      <c r="B195" s="6" t="s">
        <v>1186</v>
      </c>
      <c r="C195" s="5" t="s">
        <v>58</v>
      </c>
      <c r="D195" s="5" t="s">
        <v>35</v>
      </c>
      <c r="E195" s="5"/>
      <c r="F195" s="6" t="s">
        <v>1200</v>
      </c>
      <c r="G195" s="6"/>
      <c r="H195" s="6" t="s">
        <v>1201</v>
      </c>
      <c r="I195" s="5" t="s">
        <v>38</v>
      </c>
      <c r="J195" s="5" t="s">
        <v>52</v>
      </c>
      <c r="K195" s="6" t="s">
        <v>1202</v>
      </c>
      <c r="L195" s="6" t="s">
        <v>1203</v>
      </c>
      <c r="M195" s="5" t="s">
        <v>63</v>
      </c>
      <c r="N195" s="8"/>
      <c r="O195" s="8"/>
      <c r="P195" s="8"/>
      <c r="Q195" s="5"/>
      <c r="R195" s="8"/>
      <c r="S195" s="8" t="s">
        <v>1204</v>
      </c>
      <c r="T195" s="8" t="s">
        <v>1205</v>
      </c>
      <c r="U195" s="8" t="s">
        <v>1206</v>
      </c>
      <c r="V195" s="8" t="s">
        <v>1207</v>
      </c>
      <c r="W195" s="8"/>
      <c r="X195" s="8"/>
      <c r="Y195" s="5" t="s">
        <v>44</v>
      </c>
      <c r="Z195" s="10" t="str">
        <f aca="false">REPLACE(AA195,SEARCH("M5-",AA195),LEN(AB195),AC195)</f>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AA195" s="8" t="s">
        <v>1208</v>
      </c>
      <c r="AB195" s="8" t="str">
        <f aca="false">IF(D195&lt;&gt;"No hacer",CONCATENATE(A195,"-",LEFT(C195),"-",IF(A194&lt;&gt;A195,1,IF(C194=C195,RIGHT(AB194)+1,1))))</f>
        <v>M5-G-24a-A-1</v>
      </c>
      <c r="AC195" s="8" t="str">
        <f aca="false">CONCATENATE(AB195,"-BR")</f>
        <v>M5-G-24a-A-1-BR</v>
      </c>
      <c r="AD195" s="5" t="s">
        <v>46</v>
      </c>
      <c r="AE195" s="5"/>
      <c r="AF195" s="5"/>
    </row>
    <row r="196" customFormat="false" ht="75" hidden="false" customHeight="true" outlineLevel="0" collapsed="false">
      <c r="A196" s="5" t="s">
        <v>1185</v>
      </c>
      <c r="B196" s="6" t="s">
        <v>1186</v>
      </c>
      <c r="C196" s="5" t="s">
        <v>58</v>
      </c>
      <c r="D196" s="5" t="s">
        <v>35</v>
      </c>
      <c r="E196" s="5"/>
      <c r="F196" s="6" t="s">
        <v>1209</v>
      </c>
      <c r="G196" s="6"/>
      <c r="H196" s="6" t="s">
        <v>1210</v>
      </c>
      <c r="I196" s="5" t="s">
        <v>38</v>
      </c>
      <c r="J196" s="5" t="s">
        <v>52</v>
      </c>
      <c r="K196" s="6" t="s">
        <v>1211</v>
      </c>
      <c r="L196" s="6" t="s">
        <v>1203</v>
      </c>
      <c r="M196" s="5" t="s">
        <v>63</v>
      </c>
      <c r="N196" s="8"/>
      <c r="O196" s="8"/>
      <c r="P196" s="8"/>
      <c r="Q196" s="5"/>
      <c r="R196" s="8"/>
      <c r="S196" s="8" t="s">
        <v>1212</v>
      </c>
      <c r="T196" s="8" t="s">
        <v>1213</v>
      </c>
      <c r="U196" s="8" t="s">
        <v>1214</v>
      </c>
      <c r="V196" s="8" t="s">
        <v>1215</v>
      </c>
      <c r="W196" s="8"/>
      <c r="X196" s="8"/>
      <c r="Y196" s="5" t="s">
        <v>44</v>
      </c>
      <c r="Z196" s="10" t="str">
        <f aca="false">REPLACE(AA196,SEARCH("M5-",AA196),LEN(AB196),AC196)</f>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AA196" s="8" t="s">
        <v>1216</v>
      </c>
      <c r="AB196" s="8" t="str">
        <f aca="false">IF(D196&lt;&gt;"No hacer",CONCATENATE(A196,"-",LEFT(C196),"-",IF(A195&lt;&gt;A196,1,IF(C195=C196,RIGHT(AB195)+1,1))))</f>
        <v>M5-G-24a-A-2</v>
      </c>
      <c r="AC196" s="8" t="str">
        <f aca="false">CONCATENATE(AB196,"-BR")</f>
        <v>M5-G-24a-A-2-BR</v>
      </c>
      <c r="AD196" s="5" t="s">
        <v>46</v>
      </c>
      <c r="AE196" s="5"/>
      <c r="AF196" s="5"/>
    </row>
    <row r="197" customFormat="false" ht="75" hidden="false" customHeight="true" outlineLevel="0" collapsed="false">
      <c r="A197" s="5" t="s">
        <v>1185</v>
      </c>
      <c r="B197" s="6" t="s">
        <v>1186</v>
      </c>
      <c r="C197" s="5" t="s">
        <v>58</v>
      </c>
      <c r="D197" s="5" t="s">
        <v>35</v>
      </c>
      <c r="E197" s="5"/>
      <c r="F197" s="6" t="s">
        <v>1217</v>
      </c>
      <c r="G197" s="6"/>
      <c r="H197" s="6" t="s">
        <v>1218</v>
      </c>
      <c r="I197" s="5" t="s">
        <v>38</v>
      </c>
      <c r="J197" s="5" t="s">
        <v>52</v>
      </c>
      <c r="K197" s="6" t="s">
        <v>1219</v>
      </c>
      <c r="L197" s="6" t="s">
        <v>1203</v>
      </c>
      <c r="M197" s="5" t="s">
        <v>63</v>
      </c>
      <c r="N197" s="8"/>
      <c r="O197" s="8"/>
      <c r="P197" s="8"/>
      <c r="Q197" s="5"/>
      <c r="R197" s="8"/>
      <c r="S197" s="8" t="s">
        <v>1220</v>
      </c>
      <c r="T197" s="8" t="s">
        <v>1221</v>
      </c>
      <c r="U197" s="8" t="s">
        <v>1222</v>
      </c>
      <c r="V197" s="8" t="s">
        <v>1223</v>
      </c>
      <c r="W197" s="8"/>
      <c r="X197" s="8"/>
      <c r="Y197" s="5" t="s">
        <v>44</v>
      </c>
      <c r="Z197" s="10" t="str">
        <f aca="false">REPLACE(AA197,SEARCH("M5-",AA197),LEN(AB197),AC197)</f>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AA197" s="8" t="s">
        <v>1224</v>
      </c>
      <c r="AB197" s="8" t="str">
        <f aca="false">IF(D197&lt;&gt;"No hacer",CONCATENATE(A197,"-",LEFT(C197),"-",IF(A196&lt;&gt;A197,1,IF(C196=C197,RIGHT(AB196)+1,1))))</f>
        <v>M5-G-24a-A-3</v>
      </c>
      <c r="AC197" s="8" t="str">
        <f aca="false">CONCATENATE(AB197,"-BR")</f>
        <v>M5-G-24a-A-3-BR</v>
      </c>
      <c r="AD197" s="5" t="s">
        <v>46</v>
      </c>
      <c r="AE197" s="5"/>
      <c r="AF197" s="5"/>
    </row>
    <row r="198" customFormat="false" ht="75" hidden="false" customHeight="true" outlineLevel="0" collapsed="false">
      <c r="A198" s="5" t="s">
        <v>1185</v>
      </c>
      <c r="B198" s="6" t="s">
        <v>1186</v>
      </c>
      <c r="C198" s="5" t="s">
        <v>58</v>
      </c>
      <c r="D198" s="5" t="s">
        <v>35</v>
      </c>
      <c r="E198" s="5"/>
      <c r="F198" s="6" t="s">
        <v>1225</v>
      </c>
      <c r="G198" s="6"/>
      <c r="H198" s="6" t="s">
        <v>1226</v>
      </c>
      <c r="I198" s="5" t="s">
        <v>38</v>
      </c>
      <c r="J198" s="5" t="s">
        <v>52</v>
      </c>
      <c r="K198" s="6" t="s">
        <v>1227</v>
      </c>
      <c r="L198" s="6" t="s">
        <v>1228</v>
      </c>
      <c r="M198" s="5" t="s">
        <v>63</v>
      </c>
      <c r="N198" s="8"/>
      <c r="O198" s="8"/>
      <c r="P198" s="8"/>
      <c r="Q198" s="5"/>
      <c r="R198" s="8"/>
      <c r="S198" s="8" t="s">
        <v>1229</v>
      </c>
      <c r="T198" s="8" t="s">
        <v>1230</v>
      </c>
      <c r="U198" s="8" t="s">
        <v>1231</v>
      </c>
      <c r="V198" s="8" t="s">
        <v>1232</v>
      </c>
      <c r="W198" s="8"/>
      <c r="X198" s="8"/>
      <c r="Y198" s="5" t="s">
        <v>44</v>
      </c>
      <c r="Z198" s="10" t="str">
        <f aca="false">REPLACE(AA198,SEARCH("M5-",AA198),LEN(AB198),AC198)</f>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AA198" s="8" t="s">
        <v>1233</v>
      </c>
      <c r="AB198" s="8" t="str">
        <f aca="false">IF(D198&lt;&gt;"No hacer",CONCATENATE(A198,"-",LEFT(C198),"-",IF(A197&lt;&gt;A198,1,IF(C197=C198,RIGHT(AB197)+1,1))))</f>
        <v>M5-G-24a-A-4</v>
      </c>
      <c r="AC198" s="8" t="str">
        <f aca="false">CONCATENATE(AB198,"-BR")</f>
        <v>M5-G-24a-A-4-BR</v>
      </c>
      <c r="AD198" s="5" t="s">
        <v>46</v>
      </c>
      <c r="AE198" s="5"/>
      <c r="AF198" s="5"/>
    </row>
    <row r="199" customFormat="false" ht="75" hidden="false" customHeight="true" outlineLevel="0" collapsed="false">
      <c r="A199" s="5" t="s">
        <v>1185</v>
      </c>
      <c r="B199" s="6" t="s">
        <v>1186</v>
      </c>
      <c r="C199" s="5" t="s">
        <v>58</v>
      </c>
      <c r="D199" s="5" t="s">
        <v>35</v>
      </c>
      <c r="E199" s="5"/>
      <c r="F199" s="6" t="s">
        <v>1234</v>
      </c>
      <c r="G199" s="6"/>
      <c r="H199" s="6" t="s">
        <v>1235</v>
      </c>
      <c r="I199" s="5" t="s">
        <v>38</v>
      </c>
      <c r="J199" s="5" t="s">
        <v>52</v>
      </c>
      <c r="K199" s="6" t="s">
        <v>1236</v>
      </c>
      <c r="L199" s="6" t="s">
        <v>1203</v>
      </c>
      <c r="M199" s="5" t="s">
        <v>63</v>
      </c>
      <c r="N199" s="8"/>
      <c r="O199" s="8"/>
      <c r="P199" s="8"/>
      <c r="Q199" s="5"/>
      <c r="R199" s="8"/>
      <c r="S199" s="8" t="s">
        <v>1237</v>
      </c>
      <c r="T199" s="8" t="s">
        <v>1205</v>
      </c>
      <c r="U199" s="8" t="s">
        <v>1206</v>
      </c>
      <c r="V199" s="8" t="s">
        <v>1238</v>
      </c>
      <c r="W199" s="8"/>
      <c r="X199" s="8"/>
      <c r="Y199" s="5" t="s">
        <v>44</v>
      </c>
      <c r="Z199" s="10" t="str">
        <f aca="false">REPLACE(AA199,SEARCH("M5-",AA199),LEN(AB199),AC199)</f>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AA199" s="8" t="s">
        <v>1239</v>
      </c>
      <c r="AB199" s="8" t="str">
        <f aca="false">IF(D199&lt;&gt;"No hacer",CONCATENATE(A199,"-",LEFT(C199),"-",IF(A198&lt;&gt;A199,1,IF(C198=C199,RIGHT(AB198)+1,1))))</f>
        <v>M5-G-24a-A-5</v>
      </c>
      <c r="AC199" s="8" t="str">
        <f aca="false">CONCATENATE(AB199,"-BR")</f>
        <v>M5-G-24a-A-5-BR</v>
      </c>
      <c r="AD199" s="5" t="s">
        <v>46</v>
      </c>
      <c r="AE199" s="5"/>
      <c r="AF199" s="5"/>
    </row>
    <row r="200" customFormat="false" ht="75" hidden="false" customHeight="true" outlineLevel="0" collapsed="false">
      <c r="A200" s="5" t="s">
        <v>1240</v>
      </c>
      <c r="B200" s="6" t="s">
        <v>1241</v>
      </c>
      <c r="C200" s="5" t="s">
        <v>34</v>
      </c>
      <c r="D200" s="5" t="s">
        <v>35</v>
      </c>
      <c r="E200" s="5"/>
      <c r="F200" s="6" t="s">
        <v>1242</v>
      </c>
      <c r="G200" s="6"/>
      <c r="H200" s="6" t="s">
        <v>1243</v>
      </c>
      <c r="I200" s="5" t="s">
        <v>38</v>
      </c>
      <c r="J200" s="5" t="s">
        <v>586</v>
      </c>
      <c r="K200" s="6" t="s">
        <v>40</v>
      </c>
      <c r="L200" s="6" t="s">
        <v>40</v>
      </c>
      <c r="M200" s="5" t="s">
        <v>41</v>
      </c>
      <c r="N200" s="8" t="s">
        <v>1244</v>
      </c>
      <c r="O200" s="6" t="s">
        <v>1245</v>
      </c>
      <c r="P200" s="8"/>
      <c r="Q200" s="5"/>
      <c r="R200" s="8"/>
      <c r="S200" s="8"/>
      <c r="T200" s="8"/>
      <c r="U200" s="8"/>
      <c r="V200" s="8"/>
      <c r="W200" s="8"/>
      <c r="X200" s="8"/>
      <c r="Y200" s="5" t="s">
        <v>44</v>
      </c>
      <c r="Z200" s="10" t="str">
        <f aca="false">REPLACE(AA200,SEARCH("M5-",AA200),LEN(AB200),AC200)</f>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AA200" s="10" t="s">
        <v>1246</v>
      </c>
      <c r="AB200" s="8" t="str">
        <f aca="false">IF(D200&lt;&gt;"No hacer",CONCATENATE(A200,"-",LEFT(C200),"-",IF(A199&lt;&gt;A200,1,IF(C199=C200,RIGHT(AB199)+1,1))))</f>
        <v>M5-G-13a-I-1</v>
      </c>
      <c r="AC200" s="8" t="str">
        <f aca="false">CONCATENATE(AB200,"-BR")</f>
        <v>M5-G-13a-I-1-BR</v>
      </c>
      <c r="AD200" s="5" t="s">
        <v>46</v>
      </c>
      <c r="AE200" s="5" t="s">
        <v>351</v>
      </c>
      <c r="AF200" s="5" t="s">
        <v>47</v>
      </c>
    </row>
    <row r="201" customFormat="false" ht="75" hidden="false" customHeight="true" outlineLevel="0" collapsed="false">
      <c r="A201" s="5" t="s">
        <v>1240</v>
      </c>
      <c r="B201" s="6" t="s">
        <v>1241</v>
      </c>
      <c r="C201" s="5" t="s">
        <v>48</v>
      </c>
      <c r="D201" s="5" t="s">
        <v>35</v>
      </c>
      <c r="E201" s="16"/>
      <c r="F201" s="6" t="s">
        <v>1247</v>
      </c>
      <c r="G201" s="6"/>
      <c r="H201" s="6"/>
      <c r="I201" s="5" t="s">
        <v>51</v>
      </c>
      <c r="J201" s="5" t="s">
        <v>346</v>
      </c>
      <c r="K201" s="6" t="s">
        <v>40</v>
      </c>
      <c r="L201" s="6" t="s">
        <v>40</v>
      </c>
      <c r="M201" s="5" t="s">
        <v>41</v>
      </c>
      <c r="N201" s="8" t="s">
        <v>1248</v>
      </c>
      <c r="O201" s="6" t="s">
        <v>1249</v>
      </c>
      <c r="P201" s="8"/>
      <c r="Q201" s="5"/>
      <c r="R201" s="8"/>
      <c r="S201" s="8"/>
      <c r="T201" s="8"/>
      <c r="U201" s="8"/>
      <c r="V201" s="8"/>
      <c r="W201" s="8"/>
      <c r="X201" s="8"/>
      <c r="Y201" s="5" t="s">
        <v>44</v>
      </c>
      <c r="Z201" s="10" t="str">
        <f aca="false">REPLACE(AA201,SEARCH("M5-",AA201),LEN(AB201),AC201)</f>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AA201" s="10" t="s">
        <v>1250</v>
      </c>
      <c r="AB201" s="8" t="str">
        <f aca="false">IF(D201&lt;&gt;"No hacer",CONCATENATE(A201,"-",LEFT(C201),"-",IF(A200&lt;&gt;A201,1,IF(C200=C201,RIGHT(AB200)+1,1))))</f>
        <v>M5-G-13a-E-1</v>
      </c>
      <c r="AC201" s="8" t="str">
        <f aca="false">CONCATENATE(AB201,"-BR")</f>
        <v>M5-G-13a-E-1-BR</v>
      </c>
      <c r="AD201" s="5" t="s">
        <v>46</v>
      </c>
      <c r="AE201" s="5" t="s">
        <v>351</v>
      </c>
      <c r="AF201" s="5" t="s">
        <v>47</v>
      </c>
    </row>
    <row r="202" customFormat="false" ht="75" hidden="false" customHeight="true" outlineLevel="0" collapsed="false">
      <c r="A202" s="5" t="s">
        <v>1240</v>
      </c>
      <c r="B202" s="6" t="s">
        <v>1241</v>
      </c>
      <c r="C202" s="5" t="s">
        <v>48</v>
      </c>
      <c r="D202" s="5" t="s">
        <v>35</v>
      </c>
      <c r="E202" s="5"/>
      <c r="F202" s="6" t="s">
        <v>1251</v>
      </c>
      <c r="G202" s="6"/>
      <c r="H202" s="6"/>
      <c r="I202" s="5" t="s">
        <v>51</v>
      </c>
      <c r="J202" s="5" t="s">
        <v>346</v>
      </c>
      <c r="K202" s="6" t="s">
        <v>40</v>
      </c>
      <c r="L202" s="6" t="s">
        <v>40</v>
      </c>
      <c r="M202" s="5" t="s">
        <v>41</v>
      </c>
      <c r="N202" s="8" t="s">
        <v>1252</v>
      </c>
      <c r="O202" s="6" t="s">
        <v>1253</v>
      </c>
      <c r="P202" s="8"/>
      <c r="Q202" s="5"/>
      <c r="R202" s="8"/>
      <c r="S202" s="8"/>
      <c r="T202" s="8"/>
      <c r="U202" s="8"/>
      <c r="V202" s="8"/>
      <c r="W202" s="8"/>
      <c r="X202" s="8"/>
      <c r="Y202" s="5" t="s">
        <v>44</v>
      </c>
      <c r="Z202" s="10" t="str">
        <f aca="false">REPLACE(AA202,SEARCH("M5-",AA202),LEN(AB202),AC202)</f>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AA202" s="10" t="s">
        <v>1254</v>
      </c>
      <c r="AB202" s="8" t="str">
        <f aca="false">IF(D202&lt;&gt;"No hacer",CONCATENATE(A202,"-",LEFT(C202),"-",IF(A201&lt;&gt;A202,1,IF(C201=C202,RIGHT(AB201)+1,1))))</f>
        <v>M5-G-13a-E-2</v>
      </c>
      <c r="AC202" s="8" t="str">
        <f aca="false">CONCATENATE(AB202,"-BR")</f>
        <v>M5-G-13a-E-2-BR</v>
      </c>
      <c r="AD202" s="5" t="s">
        <v>46</v>
      </c>
      <c r="AE202" s="5" t="s">
        <v>351</v>
      </c>
      <c r="AF202" s="5" t="s">
        <v>47</v>
      </c>
    </row>
    <row r="203" customFormat="false" ht="75" hidden="false" customHeight="true" outlineLevel="0" collapsed="false">
      <c r="A203" s="5" t="s">
        <v>1255</v>
      </c>
      <c r="B203" s="6" t="s">
        <v>1256</v>
      </c>
      <c r="C203" s="5" t="s">
        <v>34</v>
      </c>
      <c r="D203" s="5" t="s">
        <v>35</v>
      </c>
      <c r="E203" s="5"/>
      <c r="F203" s="6" t="s">
        <v>1257</v>
      </c>
      <c r="G203" s="6"/>
      <c r="H203" s="6" t="s">
        <v>1258</v>
      </c>
      <c r="I203" s="5" t="s">
        <v>51</v>
      </c>
      <c r="J203" s="5" t="s">
        <v>654</v>
      </c>
      <c r="K203" s="6" t="s">
        <v>1259</v>
      </c>
      <c r="L203" s="6" t="s">
        <v>1260</v>
      </c>
      <c r="M203" s="5" t="s">
        <v>41</v>
      </c>
      <c r="N203" s="8" t="s">
        <v>1261</v>
      </c>
      <c r="O203" s="6" t="s">
        <v>1262</v>
      </c>
      <c r="P203" s="8"/>
      <c r="Q203" s="5"/>
      <c r="R203" s="8"/>
      <c r="S203" s="8"/>
      <c r="T203" s="8"/>
      <c r="U203" s="8"/>
      <c r="V203" s="8"/>
      <c r="W203" s="8"/>
      <c r="X203" s="8"/>
      <c r="Y203" s="5" t="s">
        <v>44</v>
      </c>
      <c r="Z203" s="10" t="str">
        <f aca="false">REPLACE(AA203,SEARCH("M5-",AA203),LEN(AB203),AC203)</f>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AA203" s="8" t="s">
        <v>1263</v>
      </c>
      <c r="AB203" s="8" t="str">
        <f aca="false">IF(D203&lt;&gt;"No hacer",CONCATENATE(A203,"-",LEFT(C203),"-",IF(A202&lt;&gt;A203,1,IF(C202=C203,RIGHT(AB202)+1,1))))</f>
        <v>M5-G-21a-I-1</v>
      </c>
      <c r="AC203" s="8" t="str">
        <f aca="false">CONCATENATE(AB203,"-BR")</f>
        <v>M5-G-21a-I-1-BR</v>
      </c>
      <c r="AD203" s="5" t="s">
        <v>46</v>
      </c>
      <c r="AE203" s="5"/>
      <c r="AF203" s="5" t="s">
        <v>47</v>
      </c>
    </row>
    <row r="204" customFormat="false" ht="75" hidden="false" customHeight="true" outlineLevel="0" collapsed="false">
      <c r="A204" s="5" t="s">
        <v>1255</v>
      </c>
      <c r="B204" s="6" t="s">
        <v>1256</v>
      </c>
      <c r="C204" s="5" t="s">
        <v>34</v>
      </c>
      <c r="D204" s="5" t="s">
        <v>35</v>
      </c>
      <c r="E204" s="5"/>
      <c r="F204" s="6" t="s">
        <v>1257</v>
      </c>
      <c r="G204" s="6"/>
      <c r="H204" s="6" t="s">
        <v>1258</v>
      </c>
      <c r="I204" s="5" t="s">
        <v>51</v>
      </c>
      <c r="J204" s="5" t="s">
        <v>654</v>
      </c>
      <c r="K204" s="6" t="s">
        <v>1264</v>
      </c>
      <c r="L204" s="6" t="s">
        <v>1265</v>
      </c>
      <c r="M204" s="5" t="s">
        <v>41</v>
      </c>
      <c r="N204" s="8" t="s">
        <v>1266</v>
      </c>
      <c r="O204" s="6" t="s">
        <v>1267</v>
      </c>
      <c r="P204" s="8"/>
      <c r="Q204" s="5"/>
      <c r="R204" s="8"/>
      <c r="S204" s="8"/>
      <c r="T204" s="8"/>
      <c r="U204" s="8"/>
      <c r="V204" s="8"/>
      <c r="W204" s="8"/>
      <c r="X204" s="8"/>
      <c r="Y204" s="5" t="s">
        <v>44</v>
      </c>
      <c r="Z204" s="10" t="str">
        <f aca="false">REPLACE(AA204,SEARCH("M5-",AA204),LEN(AB204),AC204)</f>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AA204" s="8" t="s">
        <v>1268</v>
      </c>
      <c r="AB204" s="8" t="str">
        <f aca="false">IF(D204&lt;&gt;"No hacer",CONCATENATE(A204,"-",LEFT(C204),"-",IF(A203&lt;&gt;A204,1,IF(C203=C204,RIGHT(AB203)+1,1))))</f>
        <v>M5-G-21a-I-2</v>
      </c>
      <c r="AC204" s="8" t="str">
        <f aca="false">CONCATENATE(AB204,"-BR")</f>
        <v>M5-G-21a-I-2-BR</v>
      </c>
      <c r="AD204" s="5" t="s">
        <v>46</v>
      </c>
      <c r="AE204" s="5"/>
      <c r="AF204" s="5" t="s">
        <v>47</v>
      </c>
    </row>
    <row r="205" customFormat="false" ht="75" hidden="false" customHeight="true" outlineLevel="0" collapsed="false">
      <c r="A205" s="5" t="s">
        <v>1255</v>
      </c>
      <c r="B205" s="6" t="s">
        <v>1256</v>
      </c>
      <c r="C205" s="5" t="s">
        <v>48</v>
      </c>
      <c r="D205" s="5" t="s">
        <v>35</v>
      </c>
      <c r="E205" s="5"/>
      <c r="F205" s="6" t="s">
        <v>1269</v>
      </c>
      <c r="G205" s="6"/>
      <c r="H205" s="6" t="s">
        <v>1270</v>
      </c>
      <c r="I205" s="5" t="s">
        <v>51</v>
      </c>
      <c r="J205" s="5" t="s">
        <v>592</v>
      </c>
      <c r="K205" s="6" t="s">
        <v>40</v>
      </c>
      <c r="L205" s="6" t="s">
        <v>1271</v>
      </c>
      <c r="M205" s="5" t="s">
        <v>41</v>
      </c>
      <c r="N205" s="8" t="s">
        <v>1272</v>
      </c>
      <c r="O205" s="6" t="s">
        <v>1273</v>
      </c>
      <c r="P205" s="8"/>
      <c r="Q205" s="5"/>
      <c r="R205" s="8"/>
      <c r="S205" s="8"/>
      <c r="T205" s="8"/>
      <c r="U205" s="8"/>
      <c r="V205" s="8"/>
      <c r="W205" s="8"/>
      <c r="X205" s="8"/>
      <c r="Y205" s="5" t="s">
        <v>44</v>
      </c>
      <c r="Z205" s="10" t="str">
        <f aca="false">REPLACE(AA205,SEARCH("M5-",AA205),LEN(AB205),AC205)</f>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AA205" s="8" t="s">
        <v>1274</v>
      </c>
      <c r="AB205" s="8" t="str">
        <f aca="false">IF(D205&lt;&gt;"No hacer",CONCATENATE(A205,"-",LEFT(C205),"-",IF(A204&lt;&gt;A205,1,IF(C204=C205,RIGHT(AB204)+1,1))))</f>
        <v>M5-G-21a-E-1</v>
      </c>
      <c r="AC205" s="8" t="str">
        <f aca="false">CONCATENATE(AB205,"-BR")</f>
        <v>M5-G-21a-E-1-BR</v>
      </c>
      <c r="AD205" s="5" t="s">
        <v>46</v>
      </c>
      <c r="AE205" s="5"/>
      <c r="AF205" s="5" t="s">
        <v>47</v>
      </c>
    </row>
    <row r="206" customFormat="false" ht="75" hidden="false" customHeight="true" outlineLevel="0" collapsed="false">
      <c r="A206" s="5" t="s">
        <v>1255</v>
      </c>
      <c r="B206" s="6" t="s">
        <v>1256</v>
      </c>
      <c r="C206" s="5" t="s">
        <v>48</v>
      </c>
      <c r="D206" s="5" t="s">
        <v>35</v>
      </c>
      <c r="E206" s="5"/>
      <c r="F206" s="6" t="s">
        <v>1269</v>
      </c>
      <c r="G206" s="6"/>
      <c r="H206" s="6" t="s">
        <v>1270</v>
      </c>
      <c r="I206" s="5" t="s">
        <v>51</v>
      </c>
      <c r="J206" s="5" t="s">
        <v>592</v>
      </c>
      <c r="K206" s="6" t="s">
        <v>40</v>
      </c>
      <c r="L206" s="6" t="s">
        <v>1275</v>
      </c>
      <c r="M206" s="5" t="s">
        <v>41</v>
      </c>
      <c r="N206" s="8" t="s">
        <v>1272</v>
      </c>
      <c r="O206" s="6" t="s">
        <v>1276</v>
      </c>
      <c r="P206" s="8"/>
      <c r="Q206" s="5"/>
      <c r="R206" s="8"/>
      <c r="S206" s="8"/>
      <c r="T206" s="8"/>
      <c r="U206" s="8"/>
      <c r="V206" s="8"/>
      <c r="W206" s="8"/>
      <c r="X206" s="8"/>
      <c r="Y206" s="5" t="s">
        <v>44</v>
      </c>
      <c r="Z206" s="10" t="str">
        <f aca="false">REPLACE(AA206,SEARCH("M5-",AA206),LEN(AB206),AC206)</f>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AA206" s="8" t="s">
        <v>1277</v>
      </c>
      <c r="AB206" s="8" t="str">
        <f aca="false">IF(D206&lt;&gt;"No hacer",CONCATENATE(A206,"-",LEFT(C206),"-",IF(A205&lt;&gt;A206,1,IF(C205=C206,RIGHT(AB205)+1,1))))</f>
        <v>M5-G-21a-E-2</v>
      </c>
      <c r="AC206" s="8" t="str">
        <f aca="false">CONCATENATE(AB206,"-BR")</f>
        <v>M5-G-21a-E-2-BR</v>
      </c>
      <c r="AD206" s="5" t="s">
        <v>46</v>
      </c>
      <c r="AE206" s="5"/>
      <c r="AF206" s="5" t="s">
        <v>47</v>
      </c>
    </row>
    <row r="207" customFormat="false" ht="75" hidden="false" customHeight="true" outlineLevel="0" collapsed="false">
      <c r="A207" s="5" t="s">
        <v>1278</v>
      </c>
      <c r="B207" s="6" t="s">
        <v>1279</v>
      </c>
      <c r="C207" s="5" t="s">
        <v>34</v>
      </c>
      <c r="D207" s="5" t="s">
        <v>35</v>
      </c>
      <c r="E207" s="5"/>
      <c r="F207" s="6" t="s">
        <v>1280</v>
      </c>
      <c r="G207" s="6"/>
      <c r="H207" s="6" t="s">
        <v>1281</v>
      </c>
      <c r="I207" s="5" t="s">
        <v>51</v>
      </c>
      <c r="J207" s="5" t="s">
        <v>381</v>
      </c>
      <c r="K207" s="6" t="s">
        <v>40</v>
      </c>
      <c r="L207" s="6" t="s">
        <v>1282</v>
      </c>
      <c r="M207" s="5" t="s">
        <v>41</v>
      </c>
      <c r="N207" s="8" t="s">
        <v>1283</v>
      </c>
      <c r="O207" s="6" t="s">
        <v>1284</v>
      </c>
      <c r="P207" s="8"/>
      <c r="Q207" s="5"/>
      <c r="R207" s="8"/>
      <c r="S207" s="8"/>
      <c r="T207" s="8"/>
      <c r="U207" s="8"/>
      <c r="V207" s="8"/>
      <c r="W207" s="8"/>
      <c r="X207" s="8"/>
      <c r="Y207" s="5" t="s">
        <v>44</v>
      </c>
      <c r="Z207" s="10" t="str">
        <f aca="false">REPLACE(AA207,SEARCH("M5-",AA207),LEN(AB207),AC207)</f>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AA207" s="10" t="s">
        <v>1285</v>
      </c>
      <c r="AB207" s="8" t="str">
        <f aca="false">IF(D207&lt;&gt;"No hacer",CONCATENATE(A207,"-",LEFT(C207),"-",IF(A206&lt;&gt;A207,1,IF(C206=C207,RIGHT(AB206)+1,1))))</f>
        <v>M5-G-13b-I-1</v>
      </c>
      <c r="AC207" s="8" t="str">
        <f aca="false">CONCATENATE(AB207,"-BR")</f>
        <v>M5-G-13b-I-1-BR</v>
      </c>
      <c r="AD207" s="5" t="s">
        <v>46</v>
      </c>
      <c r="AE207" s="5" t="s">
        <v>351</v>
      </c>
      <c r="AF207" s="5" t="s">
        <v>47</v>
      </c>
    </row>
    <row r="208" customFormat="false" ht="75" hidden="false" customHeight="true" outlineLevel="0" collapsed="false">
      <c r="A208" s="5" t="s">
        <v>1278</v>
      </c>
      <c r="B208" s="6" t="s">
        <v>1279</v>
      </c>
      <c r="C208" s="5" t="s">
        <v>34</v>
      </c>
      <c r="D208" s="5" t="s">
        <v>35</v>
      </c>
      <c r="E208" s="5"/>
      <c r="F208" s="6" t="s">
        <v>1286</v>
      </c>
      <c r="G208" s="6"/>
      <c r="H208" s="6" t="s">
        <v>1281</v>
      </c>
      <c r="I208" s="5" t="s">
        <v>51</v>
      </c>
      <c r="J208" s="5" t="s">
        <v>381</v>
      </c>
      <c r="K208" s="6" t="s">
        <v>40</v>
      </c>
      <c r="L208" s="6" t="s">
        <v>1282</v>
      </c>
      <c r="M208" s="5" t="s">
        <v>41</v>
      </c>
      <c r="N208" s="8" t="s">
        <v>1283</v>
      </c>
      <c r="O208" s="6" t="s">
        <v>1284</v>
      </c>
      <c r="P208" s="8"/>
      <c r="Q208" s="5"/>
      <c r="R208" s="8"/>
      <c r="S208" s="8"/>
      <c r="T208" s="8"/>
      <c r="U208" s="8"/>
      <c r="V208" s="8"/>
      <c r="W208" s="8"/>
      <c r="X208" s="8"/>
      <c r="Y208" s="5" t="s">
        <v>44</v>
      </c>
      <c r="Z208" s="10" t="str">
        <f aca="false">REPLACE(AA208,SEARCH("M5-",AA208),LEN(AB208),AC208)</f>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AA208" s="10" t="s">
        <v>1287</v>
      </c>
      <c r="AB208" s="8" t="str">
        <f aca="false">IF(D208&lt;&gt;"No hacer",CONCATENATE(A208,"-",LEFT(C208),"-",IF(A207&lt;&gt;A208,1,IF(C207=C208,RIGHT(AB207)+1,1))))</f>
        <v>M5-G-13b-I-2</v>
      </c>
      <c r="AC208" s="8" t="str">
        <f aca="false">CONCATENATE(AB208,"-BR")</f>
        <v>M5-G-13b-I-2-BR</v>
      </c>
      <c r="AD208" s="5" t="s">
        <v>46</v>
      </c>
      <c r="AE208" s="5" t="s">
        <v>351</v>
      </c>
      <c r="AF208" s="5" t="s">
        <v>47</v>
      </c>
    </row>
    <row r="209" customFormat="false" ht="75" hidden="false" customHeight="true" outlineLevel="0" collapsed="false">
      <c r="A209" s="5" t="s">
        <v>1278</v>
      </c>
      <c r="B209" s="6" t="s">
        <v>1279</v>
      </c>
      <c r="C209" s="5" t="s">
        <v>34</v>
      </c>
      <c r="D209" s="5" t="s">
        <v>35</v>
      </c>
      <c r="E209" s="5"/>
      <c r="F209" s="6" t="s">
        <v>1288</v>
      </c>
      <c r="G209" s="6"/>
      <c r="H209" s="6" t="s">
        <v>1281</v>
      </c>
      <c r="I209" s="5" t="s">
        <v>51</v>
      </c>
      <c r="J209" s="5" t="s">
        <v>381</v>
      </c>
      <c r="K209" s="6" t="s">
        <v>40</v>
      </c>
      <c r="L209" s="6" t="s">
        <v>1282</v>
      </c>
      <c r="M209" s="5" t="s">
        <v>41</v>
      </c>
      <c r="N209" s="8" t="s">
        <v>1283</v>
      </c>
      <c r="O209" s="6" t="s">
        <v>1284</v>
      </c>
      <c r="P209" s="8"/>
      <c r="Q209" s="5"/>
      <c r="R209" s="8"/>
      <c r="S209" s="8"/>
      <c r="T209" s="8"/>
      <c r="U209" s="8"/>
      <c r="V209" s="8"/>
      <c r="W209" s="8"/>
      <c r="X209" s="8"/>
      <c r="Y209" s="5" t="s">
        <v>44</v>
      </c>
      <c r="Z209" s="10" t="str">
        <f aca="false">REPLACE(AA209,SEARCH("M5-",AA209),LEN(AB209),AC209)</f>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AA209" s="10" t="s">
        <v>1289</v>
      </c>
      <c r="AB209" s="8" t="str">
        <f aca="false">IF(D209&lt;&gt;"No hacer",CONCATENATE(A209,"-",LEFT(C209),"-",IF(A208&lt;&gt;A209,1,IF(C208=C209,RIGHT(AB208)+1,1))))</f>
        <v>M5-G-13b-I-3</v>
      </c>
      <c r="AC209" s="8" t="str">
        <f aca="false">CONCATENATE(AB209,"-BR")</f>
        <v>M5-G-13b-I-3-BR</v>
      </c>
      <c r="AD209" s="5" t="s">
        <v>46</v>
      </c>
      <c r="AE209" s="5" t="s">
        <v>351</v>
      </c>
      <c r="AF209" s="5" t="s">
        <v>47</v>
      </c>
    </row>
    <row r="210" customFormat="false" ht="75" hidden="false" customHeight="true" outlineLevel="0" collapsed="false">
      <c r="A210" s="5" t="s">
        <v>1278</v>
      </c>
      <c r="B210" s="6" t="s">
        <v>1279</v>
      </c>
      <c r="C210" s="5" t="s">
        <v>48</v>
      </c>
      <c r="D210" s="5" t="s">
        <v>35</v>
      </c>
      <c r="E210" s="16"/>
      <c r="F210" s="6" t="s">
        <v>1290</v>
      </c>
      <c r="G210" s="6"/>
      <c r="H210" s="6" t="s">
        <v>1291</v>
      </c>
      <c r="I210" s="5" t="s">
        <v>51</v>
      </c>
      <c r="J210" s="5" t="s">
        <v>52</v>
      </c>
      <c r="K210" s="6" t="s">
        <v>40</v>
      </c>
      <c r="L210" s="6" t="s">
        <v>1292</v>
      </c>
      <c r="M210" s="5" t="s">
        <v>41</v>
      </c>
      <c r="N210" s="8" t="s">
        <v>1283</v>
      </c>
      <c r="O210" s="6" t="s">
        <v>1293</v>
      </c>
      <c r="P210" s="8"/>
      <c r="Q210" s="5" t="s">
        <v>1294</v>
      </c>
      <c r="R210" s="8"/>
      <c r="S210" s="8"/>
      <c r="T210" s="8"/>
      <c r="U210" s="8"/>
      <c r="V210" s="8"/>
      <c r="W210" s="8"/>
      <c r="X210" s="8"/>
      <c r="Y210" s="5" t="s">
        <v>44</v>
      </c>
      <c r="Z210" s="10" t="str">
        <f aca="false">REPLACE(AA210,SEARCH("M5-",AA210),LEN(AB210),AC210)</f>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AA210" s="10" t="s">
        <v>1295</v>
      </c>
      <c r="AB210" s="8" t="str">
        <f aca="false">IF(D210&lt;&gt;"No hacer",CONCATENATE(A210,"-",LEFT(C210),"-",IF(A209&lt;&gt;A210,1,IF(C209=C210,RIGHT(AB209)+1,1))))</f>
        <v>M5-G-13b-E-1</v>
      </c>
      <c r="AC210" s="8" t="str">
        <f aca="false">CONCATENATE(AB210,"-BR")</f>
        <v>M5-G-13b-E-1-BR</v>
      </c>
      <c r="AD210" s="5" t="s">
        <v>46</v>
      </c>
      <c r="AE210" s="5" t="s">
        <v>351</v>
      </c>
      <c r="AF210" s="5" t="s">
        <v>47</v>
      </c>
    </row>
    <row r="211" customFormat="false" ht="75" hidden="false" customHeight="true" outlineLevel="0" collapsed="false">
      <c r="A211" s="5" t="s">
        <v>1278</v>
      </c>
      <c r="B211" s="6" t="s">
        <v>1279</v>
      </c>
      <c r="C211" s="5" t="s">
        <v>48</v>
      </c>
      <c r="D211" s="5" t="s">
        <v>35</v>
      </c>
      <c r="E211" s="16"/>
      <c r="F211" s="6" t="s">
        <v>1296</v>
      </c>
      <c r="G211" s="6"/>
      <c r="H211" s="6"/>
      <c r="I211" s="5" t="s">
        <v>51</v>
      </c>
      <c r="J211" s="5" t="s">
        <v>52</v>
      </c>
      <c r="K211" s="6" t="s">
        <v>40</v>
      </c>
      <c r="L211" s="6" t="s">
        <v>1297</v>
      </c>
      <c r="M211" s="5" t="s">
        <v>41</v>
      </c>
      <c r="N211" s="8" t="s">
        <v>1283</v>
      </c>
      <c r="O211" s="6" t="s">
        <v>1298</v>
      </c>
      <c r="P211" s="8"/>
      <c r="Q211" s="5" t="s">
        <v>1294</v>
      </c>
      <c r="R211" s="8"/>
      <c r="S211" s="8"/>
      <c r="T211" s="8"/>
      <c r="U211" s="8"/>
      <c r="V211" s="8"/>
      <c r="W211" s="8"/>
      <c r="X211" s="8"/>
      <c r="Y211" s="5" t="s">
        <v>44</v>
      </c>
      <c r="Z211" s="10" t="str">
        <f aca="false">REPLACE(AA211,SEARCH("M5-",AA211),LEN(AB211),AC211)</f>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AA211" s="10" t="s">
        <v>1299</v>
      </c>
      <c r="AB211" s="8" t="str">
        <f aca="false">IF(D211&lt;&gt;"No hacer",CONCATENATE(A211,"-",LEFT(C211),"-",IF(A210&lt;&gt;A211,1,IF(C210=C211,RIGHT(AB210)+1,1))))</f>
        <v>M5-G-13b-E-2</v>
      </c>
      <c r="AC211" s="8" t="str">
        <f aca="false">CONCATENATE(AB211,"-BR")</f>
        <v>M5-G-13b-E-2-BR</v>
      </c>
      <c r="AD211" s="5" t="s">
        <v>46</v>
      </c>
      <c r="AE211" s="5" t="s">
        <v>351</v>
      </c>
      <c r="AF211" s="5" t="s">
        <v>47</v>
      </c>
    </row>
    <row r="212" customFormat="false" ht="75" hidden="false" customHeight="true" outlineLevel="0" collapsed="false">
      <c r="A212" s="5" t="s">
        <v>1278</v>
      </c>
      <c r="B212" s="6" t="s">
        <v>1279</v>
      </c>
      <c r="C212" s="5" t="s">
        <v>48</v>
      </c>
      <c r="D212" s="5" t="s">
        <v>35</v>
      </c>
      <c r="E212" s="5"/>
      <c r="F212" s="6" t="s">
        <v>1300</v>
      </c>
      <c r="G212" s="6"/>
      <c r="H212" s="6"/>
      <c r="I212" s="5" t="s">
        <v>51</v>
      </c>
      <c r="J212" s="5" t="s">
        <v>52</v>
      </c>
      <c r="K212" s="6" t="s">
        <v>40</v>
      </c>
      <c r="L212" s="6" t="s">
        <v>1301</v>
      </c>
      <c r="M212" s="5" t="s">
        <v>41</v>
      </c>
      <c r="N212" s="8" t="s">
        <v>1283</v>
      </c>
      <c r="O212" s="6" t="s">
        <v>1302</v>
      </c>
      <c r="P212" s="8"/>
      <c r="Q212" s="5" t="s">
        <v>1294</v>
      </c>
      <c r="R212" s="8"/>
      <c r="S212" s="8"/>
      <c r="T212" s="8"/>
      <c r="U212" s="8"/>
      <c r="V212" s="8"/>
      <c r="W212" s="8"/>
      <c r="X212" s="8"/>
      <c r="Y212" s="5" t="s">
        <v>44</v>
      </c>
      <c r="Z212" s="10" t="str">
        <f aca="false">REPLACE(AA212,SEARCH("M5-",AA212),LEN(AB212),AC212)</f>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AA212" s="10" t="s">
        <v>1303</v>
      </c>
      <c r="AB212" s="8" t="str">
        <f aca="false">IF(D212&lt;&gt;"No hacer",CONCATENATE(A212,"-",LEFT(C212),"-",IF(A211&lt;&gt;A212,1,IF(C211=C212,RIGHT(AB211)+1,1))))</f>
        <v>M5-G-13b-E-3</v>
      </c>
      <c r="AC212" s="8" t="str">
        <f aca="false">CONCATENATE(AB212,"-BR")</f>
        <v>M5-G-13b-E-3-BR</v>
      </c>
      <c r="AD212" s="5" t="s">
        <v>46</v>
      </c>
      <c r="AE212" s="5" t="s">
        <v>351</v>
      </c>
      <c r="AF212" s="5" t="s">
        <v>47</v>
      </c>
    </row>
    <row r="213" customFormat="false" ht="75" hidden="false" customHeight="true" outlineLevel="0" collapsed="false">
      <c r="A213" s="5" t="s">
        <v>1304</v>
      </c>
      <c r="B213" s="6" t="s">
        <v>1305</v>
      </c>
      <c r="C213" s="5" t="s">
        <v>34</v>
      </c>
      <c r="D213" s="19" t="s">
        <v>35</v>
      </c>
      <c r="E213" s="16"/>
      <c r="F213" s="6" t="s">
        <v>1306</v>
      </c>
      <c r="G213" s="6"/>
      <c r="H213" s="6" t="s">
        <v>1307</v>
      </c>
      <c r="I213" s="5" t="s">
        <v>51</v>
      </c>
      <c r="J213" s="5" t="s">
        <v>297</v>
      </c>
      <c r="K213" s="6" t="s">
        <v>40</v>
      </c>
      <c r="L213" s="6" t="s">
        <v>40</v>
      </c>
      <c r="M213" s="5" t="s">
        <v>41</v>
      </c>
      <c r="N213" s="8" t="s">
        <v>1308</v>
      </c>
      <c r="O213" s="6" t="s">
        <v>1309</v>
      </c>
      <c r="P213" s="8"/>
      <c r="Q213" s="5"/>
      <c r="R213" s="8"/>
      <c r="S213" s="8"/>
      <c r="T213" s="8"/>
      <c r="U213" s="8"/>
      <c r="V213" s="8"/>
      <c r="W213" s="8"/>
      <c r="X213" s="8"/>
      <c r="Y213" s="5" t="s">
        <v>44</v>
      </c>
      <c r="Z213" s="10" t="str">
        <f aca="false">REPLACE(AA213,SEARCH("M5-",AA213),LEN(AB213),AC213)</f>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3" s="10" t="s">
        <v>1310</v>
      </c>
      <c r="AB213" s="8" t="str">
        <f aca="false">IF(D213&lt;&gt;"No hacer",CONCATENATE(A213,"-",LEFT(C213),"-",IF(A212&lt;&gt;A213,1,IF(C212=C213,RIGHT(AB212)+1,1))))</f>
        <v>M5-G-13c-I-1</v>
      </c>
      <c r="AC213" s="8" t="str">
        <f aca="false">CONCATENATE(AB213,"-BR")</f>
        <v>M5-G-13c-I-1-BR</v>
      </c>
      <c r="AD213" s="5" t="s">
        <v>46</v>
      </c>
      <c r="AE213" s="5" t="s">
        <v>351</v>
      </c>
      <c r="AF213" s="5" t="s">
        <v>47</v>
      </c>
    </row>
    <row r="214" customFormat="false" ht="75" hidden="false" customHeight="true" outlineLevel="0" collapsed="false">
      <c r="A214" s="5" t="s">
        <v>1304</v>
      </c>
      <c r="B214" s="6" t="s">
        <v>1305</v>
      </c>
      <c r="C214" s="5" t="s">
        <v>34</v>
      </c>
      <c r="D214" s="5" t="s">
        <v>35</v>
      </c>
      <c r="E214" s="5"/>
      <c r="F214" s="6" t="s">
        <v>1311</v>
      </c>
      <c r="G214" s="6"/>
      <c r="H214" s="6" t="s">
        <v>1307</v>
      </c>
      <c r="I214" s="5" t="s">
        <v>51</v>
      </c>
      <c r="J214" s="5" t="s">
        <v>297</v>
      </c>
      <c r="K214" s="6" t="s">
        <v>40</v>
      </c>
      <c r="L214" s="6" t="s">
        <v>40</v>
      </c>
      <c r="M214" s="5" t="s">
        <v>41</v>
      </c>
      <c r="N214" s="8" t="s">
        <v>1312</v>
      </c>
      <c r="O214" s="6" t="s">
        <v>1313</v>
      </c>
      <c r="P214" s="8"/>
      <c r="Q214" s="5"/>
      <c r="R214" s="8"/>
      <c r="S214" s="8"/>
      <c r="T214" s="8"/>
      <c r="U214" s="8"/>
      <c r="V214" s="8"/>
      <c r="W214" s="8"/>
      <c r="X214" s="8"/>
      <c r="Y214" s="5" t="s">
        <v>44</v>
      </c>
      <c r="Z214" s="10" t="str">
        <f aca="false">REPLACE(AA214,SEARCH("M5-",AA214),LEN(AB214),AC214)</f>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4" s="10" t="s">
        <v>1314</v>
      </c>
      <c r="AB214" s="8" t="str">
        <f aca="false">IF(D214&lt;&gt;"No hacer",CONCATENATE(A214,"-",LEFT(C214),"-",IF(A213&lt;&gt;A214,1,IF(C213=C214,RIGHT(AB213)+1,1))))</f>
        <v>M5-G-13c-I-2</v>
      </c>
      <c r="AC214" s="8" t="str">
        <f aca="false">CONCATENATE(AB214,"-BR")</f>
        <v>M5-G-13c-I-2-BR</v>
      </c>
      <c r="AD214" s="5" t="s">
        <v>46</v>
      </c>
      <c r="AE214" s="5" t="s">
        <v>351</v>
      </c>
      <c r="AF214" s="5" t="s">
        <v>47</v>
      </c>
    </row>
    <row r="215" customFormat="false" ht="75" hidden="false" customHeight="true" outlineLevel="0" collapsed="false">
      <c r="A215" s="5" t="s">
        <v>1304</v>
      </c>
      <c r="B215" s="6" t="s">
        <v>1305</v>
      </c>
      <c r="C215" s="5" t="s">
        <v>34</v>
      </c>
      <c r="D215" s="19" t="s">
        <v>35</v>
      </c>
      <c r="E215" s="19"/>
      <c r="F215" s="6" t="s">
        <v>1315</v>
      </c>
      <c r="G215" s="6"/>
      <c r="H215" s="6" t="s">
        <v>1307</v>
      </c>
      <c r="I215" s="5" t="s">
        <v>51</v>
      </c>
      <c r="J215" s="5" t="s">
        <v>297</v>
      </c>
      <c r="K215" s="6" t="s">
        <v>40</v>
      </c>
      <c r="L215" s="6" t="s">
        <v>40</v>
      </c>
      <c r="M215" s="5" t="s">
        <v>41</v>
      </c>
      <c r="N215" s="8" t="s">
        <v>1316</v>
      </c>
      <c r="O215" s="6" t="s">
        <v>1317</v>
      </c>
      <c r="P215" s="8"/>
      <c r="Q215" s="5"/>
      <c r="R215" s="8"/>
      <c r="S215" s="8"/>
      <c r="T215" s="8"/>
      <c r="U215" s="8"/>
      <c r="V215" s="8"/>
      <c r="W215" s="8"/>
      <c r="X215" s="8"/>
      <c r="Y215" s="5" t="s">
        <v>44</v>
      </c>
      <c r="Z215" s="10" t="str">
        <f aca="false">REPLACE(AA215,SEARCH("M5-",AA215),LEN(AB215),AC215)</f>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AA215" s="10" t="s">
        <v>1318</v>
      </c>
      <c r="AB215" s="8" t="str">
        <f aca="false">IF(D215&lt;&gt;"No hacer",CONCATENATE(A215,"-",LEFT(C215),"-",IF(A214&lt;&gt;A215,1,IF(C214=C215,RIGHT(AB214)+1,1))))</f>
        <v>M5-G-13c-I-3</v>
      </c>
      <c r="AC215" s="8" t="str">
        <f aca="false">CONCATENATE(AB215,"-BR")</f>
        <v>M5-G-13c-I-3-BR</v>
      </c>
      <c r="AD215" s="5" t="s">
        <v>46</v>
      </c>
      <c r="AE215" s="5" t="s">
        <v>351</v>
      </c>
      <c r="AF215" s="5" t="s">
        <v>47</v>
      </c>
    </row>
    <row r="216" customFormat="false" ht="75" hidden="false" customHeight="true" outlineLevel="0" collapsed="false">
      <c r="A216" s="5" t="s">
        <v>1304</v>
      </c>
      <c r="B216" s="6" t="s">
        <v>1305</v>
      </c>
      <c r="C216" s="5" t="s">
        <v>48</v>
      </c>
      <c r="D216" s="5" t="s">
        <v>35</v>
      </c>
      <c r="E216" s="5"/>
      <c r="F216" s="6" t="s">
        <v>1319</v>
      </c>
      <c r="G216" s="6"/>
      <c r="H216" s="6" t="s">
        <v>1320</v>
      </c>
      <c r="I216" s="5" t="s">
        <v>51</v>
      </c>
      <c r="J216" s="5" t="s">
        <v>592</v>
      </c>
      <c r="K216" s="6" t="s">
        <v>40</v>
      </c>
      <c r="L216" s="6" t="s">
        <v>1321</v>
      </c>
      <c r="M216" s="5" t="s">
        <v>41</v>
      </c>
      <c r="N216" s="8" t="s">
        <v>1322</v>
      </c>
      <c r="O216" s="6" t="s">
        <v>1323</v>
      </c>
      <c r="P216" s="8"/>
      <c r="Q216" s="5"/>
      <c r="R216" s="8"/>
      <c r="S216" s="8"/>
      <c r="T216" s="8"/>
      <c r="U216" s="8"/>
      <c r="V216" s="8"/>
      <c r="W216" s="8"/>
      <c r="X216" s="8"/>
      <c r="Y216" s="5" t="s">
        <v>44</v>
      </c>
      <c r="Z216" s="10" t="str">
        <f aca="false">REPLACE(AA216,SEARCH("M5-",AA216),LEN(AB216),AC216)</f>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AA216" s="18" t="s">
        <v>1324</v>
      </c>
      <c r="AB216" s="8" t="str">
        <f aca="false">IF(D216&lt;&gt;"No hacer",CONCATENATE(A216,"-",LEFT(C216),"-",IF(A215&lt;&gt;A216,1,IF(C215=C216,RIGHT(AB215)+1,1))))</f>
        <v>M5-G-13c-E-1</v>
      </c>
      <c r="AC216" s="8" t="str">
        <f aca="false">CONCATENATE(AB216,"-BR")</f>
        <v>M5-G-13c-E-1-BR</v>
      </c>
      <c r="AD216" s="5" t="s">
        <v>46</v>
      </c>
      <c r="AE216" s="5" t="s">
        <v>351</v>
      </c>
      <c r="AF216" s="5" t="s">
        <v>47</v>
      </c>
    </row>
    <row r="217" customFormat="false" ht="75" hidden="false" customHeight="true" outlineLevel="0" collapsed="false">
      <c r="A217" s="5" t="s">
        <v>1304</v>
      </c>
      <c r="B217" s="6" t="s">
        <v>1305</v>
      </c>
      <c r="C217" s="5" t="s">
        <v>48</v>
      </c>
      <c r="D217" s="5" t="s">
        <v>35</v>
      </c>
      <c r="E217" s="5"/>
      <c r="F217" s="6" t="s">
        <v>1319</v>
      </c>
      <c r="G217" s="6"/>
      <c r="H217" s="6" t="s">
        <v>1320</v>
      </c>
      <c r="I217" s="5" t="s">
        <v>51</v>
      </c>
      <c r="J217" s="5" t="s">
        <v>592</v>
      </c>
      <c r="K217" s="6" t="s">
        <v>40</v>
      </c>
      <c r="L217" s="6" t="s">
        <v>1325</v>
      </c>
      <c r="M217" s="5" t="s">
        <v>41</v>
      </c>
      <c r="N217" s="8" t="s">
        <v>1322</v>
      </c>
      <c r="O217" s="6" t="s">
        <v>1326</v>
      </c>
      <c r="P217" s="8"/>
      <c r="Q217" s="5"/>
      <c r="R217" s="8"/>
      <c r="S217" s="8"/>
      <c r="T217" s="8"/>
      <c r="U217" s="8"/>
      <c r="V217" s="8"/>
      <c r="W217" s="8"/>
      <c r="X217" s="8"/>
      <c r="Y217" s="5" t="s">
        <v>44</v>
      </c>
      <c r="Z217" s="10" t="str">
        <f aca="false">REPLACE(AA217,SEARCH("M5-",AA217),LEN(AB217),AC217)</f>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AA217" s="18" t="s">
        <v>1327</v>
      </c>
      <c r="AB217" s="8" t="str">
        <f aca="false">IF(D217&lt;&gt;"No hacer",CONCATENATE(A217,"-",LEFT(C217),"-",IF(A216&lt;&gt;A217,1,IF(C216=C217,RIGHT(AB216)+1,1))))</f>
        <v>M5-G-13c-E-2</v>
      </c>
      <c r="AC217" s="8" t="str">
        <f aca="false">CONCATENATE(AB217,"-BR")</f>
        <v>M5-G-13c-E-2-BR</v>
      </c>
      <c r="AD217" s="5" t="s">
        <v>46</v>
      </c>
      <c r="AE217" s="5" t="s">
        <v>351</v>
      </c>
      <c r="AF217" s="5" t="s">
        <v>47</v>
      </c>
    </row>
    <row r="218" customFormat="false" ht="75" hidden="false" customHeight="true" outlineLevel="0" collapsed="false">
      <c r="A218" s="5" t="s">
        <v>1328</v>
      </c>
      <c r="B218" s="6" t="s">
        <v>1329</v>
      </c>
      <c r="C218" s="5" t="s">
        <v>34</v>
      </c>
      <c r="D218" s="5" t="s">
        <v>35</v>
      </c>
      <c r="E218" s="5"/>
      <c r="F218" s="6" t="s">
        <v>1330</v>
      </c>
      <c r="G218" s="6"/>
      <c r="H218" s="6" t="s">
        <v>1331</v>
      </c>
      <c r="I218" s="5" t="s">
        <v>38</v>
      </c>
      <c r="J218" s="5" t="s">
        <v>346</v>
      </c>
      <c r="K218" s="6" t="s">
        <v>40</v>
      </c>
      <c r="L218" s="6" t="s">
        <v>40</v>
      </c>
      <c r="M218" s="5" t="s">
        <v>41</v>
      </c>
      <c r="N218" s="8" t="s">
        <v>1332</v>
      </c>
      <c r="O218" s="6" t="s">
        <v>1333</v>
      </c>
      <c r="P218" s="8"/>
      <c r="Q218" s="5"/>
      <c r="R218" s="8"/>
      <c r="S218" s="8"/>
      <c r="T218" s="8"/>
      <c r="U218" s="8"/>
      <c r="V218" s="8"/>
      <c r="W218" s="8"/>
      <c r="X218" s="8"/>
      <c r="Y218" s="5" t="s">
        <v>44</v>
      </c>
      <c r="Z218" s="10" t="str">
        <f aca="false">REPLACE(AA218,SEARCH("M5-",AA218),LEN(AB218),AC218)</f>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AA218" s="10" t="s">
        <v>1334</v>
      </c>
      <c r="AB218" s="8" t="str">
        <f aca="false">IF(D218&lt;&gt;"No hacer",CONCATENATE(A218,"-",LEFT(C218),"-",IF(A217&lt;&gt;A218,1,IF(C217=C218,RIGHT(AB217)+1,1))))</f>
        <v>M5-G-14a-I-1</v>
      </c>
      <c r="AC218" s="8" t="str">
        <f aca="false">CONCATENATE(AB218,"-BR")</f>
        <v>M5-G-14a-I-1-BR</v>
      </c>
      <c r="AD218" s="5" t="s">
        <v>46</v>
      </c>
      <c r="AE218" s="5" t="s">
        <v>351</v>
      </c>
      <c r="AF218" s="5" t="s">
        <v>47</v>
      </c>
    </row>
    <row r="219" customFormat="false" ht="75" hidden="false" customHeight="true" outlineLevel="0" collapsed="false">
      <c r="A219" s="5" t="s">
        <v>1328</v>
      </c>
      <c r="B219" s="6" t="s">
        <v>1329</v>
      </c>
      <c r="C219" s="5" t="s">
        <v>48</v>
      </c>
      <c r="D219" s="5" t="s">
        <v>35</v>
      </c>
      <c r="E219" s="5"/>
      <c r="F219" s="6" t="s">
        <v>1335</v>
      </c>
      <c r="G219" s="6"/>
      <c r="H219" s="6" t="s">
        <v>1336</v>
      </c>
      <c r="I219" s="5" t="s">
        <v>51</v>
      </c>
      <c r="J219" s="5" t="s">
        <v>592</v>
      </c>
      <c r="K219" s="6" t="s">
        <v>40</v>
      </c>
      <c r="L219" s="6" t="s">
        <v>1337</v>
      </c>
      <c r="M219" s="5" t="s">
        <v>41</v>
      </c>
      <c r="N219" s="8" t="s">
        <v>1338</v>
      </c>
      <c r="O219" s="6" t="s">
        <v>1339</v>
      </c>
      <c r="P219" s="8"/>
      <c r="Q219" s="5"/>
      <c r="R219" s="8"/>
      <c r="S219" s="8"/>
      <c r="T219" s="8"/>
      <c r="U219" s="8"/>
      <c r="V219" s="8"/>
      <c r="W219" s="8"/>
      <c r="X219" s="8"/>
      <c r="Y219" s="5" t="s">
        <v>44</v>
      </c>
      <c r="Z219" s="10" t="str">
        <f aca="false">REPLACE(AA219,SEARCH("M5-",AA219),LEN(AB219),AC219)</f>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AA219" s="10" t="s">
        <v>1340</v>
      </c>
      <c r="AB219" s="8" t="str">
        <f aca="false">IF(D219&lt;&gt;"No hacer",CONCATENATE(A219,"-",LEFT(C219),"-",IF(A218&lt;&gt;A219,1,IF(C218=C219,RIGHT(AB218)+1,1))))</f>
        <v>M5-G-14a-E-1</v>
      </c>
      <c r="AC219" s="8" t="str">
        <f aca="false">CONCATENATE(AB219,"-BR")</f>
        <v>M5-G-14a-E-1-BR</v>
      </c>
      <c r="AD219" s="5" t="s">
        <v>46</v>
      </c>
      <c r="AE219" s="5" t="s">
        <v>351</v>
      </c>
      <c r="AF219" s="5" t="s">
        <v>47</v>
      </c>
    </row>
    <row r="220" customFormat="false" ht="75" hidden="false" customHeight="true" outlineLevel="0" collapsed="false">
      <c r="A220" s="5" t="s">
        <v>1328</v>
      </c>
      <c r="B220" s="6" t="s">
        <v>1329</v>
      </c>
      <c r="C220" s="5" t="s">
        <v>48</v>
      </c>
      <c r="D220" s="5" t="s">
        <v>35</v>
      </c>
      <c r="E220" s="5"/>
      <c r="F220" s="6" t="s">
        <v>1341</v>
      </c>
      <c r="G220" s="6"/>
      <c r="H220" s="6" t="s">
        <v>1336</v>
      </c>
      <c r="I220" s="5" t="s">
        <v>51</v>
      </c>
      <c r="J220" s="5" t="s">
        <v>592</v>
      </c>
      <c r="K220" s="6" t="s">
        <v>40</v>
      </c>
      <c r="L220" s="6" t="s">
        <v>1342</v>
      </c>
      <c r="M220" s="5" t="s">
        <v>41</v>
      </c>
      <c r="N220" s="8" t="s">
        <v>1338</v>
      </c>
      <c r="O220" s="6" t="s">
        <v>1343</v>
      </c>
      <c r="P220" s="8"/>
      <c r="Q220" s="5"/>
      <c r="R220" s="8"/>
      <c r="S220" s="8"/>
      <c r="T220" s="8"/>
      <c r="U220" s="8"/>
      <c r="V220" s="8"/>
      <c r="W220" s="8"/>
      <c r="X220" s="8"/>
      <c r="Y220" s="5" t="s">
        <v>44</v>
      </c>
      <c r="Z220" s="10" t="str">
        <f aca="false">REPLACE(AA220,SEARCH("M5-",AA220),LEN(AB220),AC220)</f>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AA220" s="10" t="s">
        <v>1344</v>
      </c>
      <c r="AB220" s="8" t="str">
        <f aca="false">IF(D220&lt;&gt;"No hacer",CONCATENATE(A220,"-",LEFT(C220),"-",IF(A219&lt;&gt;A220,1,IF(C219=C220,RIGHT(AB219)+1,1))))</f>
        <v>M5-G-14a-E-2</v>
      </c>
      <c r="AC220" s="8" t="str">
        <f aca="false">CONCATENATE(AB220,"-BR")</f>
        <v>M5-G-14a-E-2-BR</v>
      </c>
      <c r="AD220" s="5" t="s">
        <v>46</v>
      </c>
      <c r="AE220" s="5" t="s">
        <v>351</v>
      </c>
      <c r="AF220" s="5" t="s">
        <v>47</v>
      </c>
    </row>
    <row r="221" customFormat="false" ht="75" hidden="false" customHeight="true" outlineLevel="0" collapsed="false">
      <c r="A221" s="5" t="s">
        <v>1345</v>
      </c>
      <c r="B221" s="6" t="s">
        <v>1346</v>
      </c>
      <c r="C221" s="5" t="s">
        <v>34</v>
      </c>
      <c r="D221" s="5" t="s">
        <v>35</v>
      </c>
      <c r="E221" s="5"/>
      <c r="F221" s="6" t="s">
        <v>1347</v>
      </c>
      <c r="G221" s="6"/>
      <c r="H221" s="6" t="s">
        <v>1348</v>
      </c>
      <c r="I221" s="5" t="s">
        <v>38</v>
      </c>
      <c r="J221" s="5" t="s">
        <v>346</v>
      </c>
      <c r="K221" s="6" t="s">
        <v>40</v>
      </c>
      <c r="L221" s="6" t="s">
        <v>40</v>
      </c>
      <c r="M221" s="5" t="s">
        <v>41</v>
      </c>
      <c r="N221" s="8" t="s">
        <v>1349</v>
      </c>
      <c r="O221" s="6" t="s">
        <v>1350</v>
      </c>
      <c r="P221" s="8"/>
      <c r="Q221" s="5"/>
      <c r="R221" s="8"/>
      <c r="S221" s="8"/>
      <c r="T221" s="8"/>
      <c r="U221" s="8"/>
      <c r="V221" s="8"/>
      <c r="W221" s="8"/>
      <c r="X221" s="8"/>
      <c r="Y221" s="5" t="s">
        <v>44</v>
      </c>
      <c r="Z221" s="10" t="str">
        <f aca="false">REPLACE(AA221,SEARCH("M5-",AA221),LEN(AB221),AC221)</f>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AA221" s="10" t="s">
        <v>1351</v>
      </c>
      <c r="AB221" s="8" t="str">
        <f aca="false">IF(D221&lt;&gt;"No hacer",CONCATENATE(A221,"-",LEFT(C221),"-",IF(A220&lt;&gt;A221,1,IF(C220=C221,RIGHT(AB220)+1,1))))</f>
        <v>M5-G-14b-I-1</v>
      </c>
      <c r="AC221" s="8" t="str">
        <f aca="false">CONCATENATE(AB221,"-BR")</f>
        <v>M5-G-14b-I-1-BR</v>
      </c>
      <c r="AD221" s="5" t="s">
        <v>46</v>
      </c>
      <c r="AE221" s="5" t="s">
        <v>351</v>
      </c>
      <c r="AF221" s="5" t="s">
        <v>47</v>
      </c>
    </row>
    <row r="222" customFormat="false" ht="75" hidden="false" customHeight="true" outlineLevel="0" collapsed="false">
      <c r="A222" s="5" t="s">
        <v>1345</v>
      </c>
      <c r="B222" s="6" t="s">
        <v>1346</v>
      </c>
      <c r="C222" s="5" t="s">
        <v>48</v>
      </c>
      <c r="D222" s="5" t="s">
        <v>35</v>
      </c>
      <c r="E222" s="5"/>
      <c r="F222" s="6" t="s">
        <v>1352</v>
      </c>
      <c r="G222" s="6"/>
      <c r="H222" s="6" t="s">
        <v>1353</v>
      </c>
      <c r="I222" s="5" t="s">
        <v>51</v>
      </c>
      <c r="J222" s="5" t="s">
        <v>381</v>
      </c>
      <c r="K222" s="6" t="s">
        <v>1354</v>
      </c>
      <c r="L222" s="6" t="s">
        <v>1355</v>
      </c>
      <c r="M222" s="5" t="s">
        <v>41</v>
      </c>
      <c r="N222" s="8" t="s">
        <v>1356</v>
      </c>
      <c r="O222" s="8" t="s">
        <v>1357</v>
      </c>
      <c r="P222" s="8"/>
      <c r="Q222" s="5"/>
      <c r="R222" s="8"/>
      <c r="S222" s="8"/>
      <c r="T222" s="8"/>
      <c r="U222" s="8"/>
      <c r="V222" s="8"/>
      <c r="W222" s="8"/>
      <c r="X222" s="8"/>
      <c r="Y222" s="5" t="s">
        <v>44</v>
      </c>
      <c r="Z222" s="10" t="str">
        <f aca="false">REPLACE(AA222,SEARCH("M5-",AA222),LEN(AB222),AC222)</f>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AA222" s="10" t="s">
        <v>1358</v>
      </c>
      <c r="AB222" s="8" t="str">
        <f aca="false">IF(D222&lt;&gt;"No hacer",CONCATENATE(A222,"-",LEFT(C222),"-",IF(A221&lt;&gt;A222,1,IF(C221=C222,RIGHT(AB221)+1,1))))</f>
        <v>M5-G-14b-E-1</v>
      </c>
      <c r="AC222" s="8" t="str">
        <f aca="false">CONCATENATE(AB222,"-BR")</f>
        <v>M5-G-14b-E-1-BR</v>
      </c>
      <c r="AD222" s="5" t="s">
        <v>46</v>
      </c>
      <c r="AE222" s="5" t="s">
        <v>351</v>
      </c>
      <c r="AF222" s="5" t="s">
        <v>47</v>
      </c>
    </row>
    <row r="223" customFormat="false" ht="75" hidden="false" customHeight="true" outlineLevel="0" collapsed="false">
      <c r="A223" s="5" t="s">
        <v>1345</v>
      </c>
      <c r="B223" s="6" t="s">
        <v>1346</v>
      </c>
      <c r="C223" s="5" t="s">
        <v>48</v>
      </c>
      <c r="D223" s="5" t="s">
        <v>35</v>
      </c>
      <c r="E223" s="5"/>
      <c r="F223" s="6" t="s">
        <v>1359</v>
      </c>
      <c r="G223" s="6"/>
      <c r="H223" s="6" t="s">
        <v>1360</v>
      </c>
      <c r="I223" s="5" t="s">
        <v>51</v>
      </c>
      <c r="J223" s="5" t="s">
        <v>381</v>
      </c>
      <c r="K223" s="6" t="s">
        <v>1361</v>
      </c>
      <c r="L223" s="6" t="s">
        <v>1362</v>
      </c>
      <c r="M223" s="11" t="s">
        <v>41</v>
      </c>
      <c r="N223" s="8" t="s">
        <v>1363</v>
      </c>
      <c r="O223" s="6" t="s">
        <v>1364</v>
      </c>
      <c r="P223" s="8"/>
      <c r="Q223" s="5"/>
      <c r="R223" s="8"/>
      <c r="S223" s="8"/>
      <c r="T223" s="8"/>
      <c r="U223" s="8"/>
      <c r="V223" s="8"/>
      <c r="W223" s="8"/>
      <c r="X223" s="8"/>
      <c r="Y223" s="5" t="s">
        <v>44</v>
      </c>
      <c r="Z223" s="10" t="str">
        <f aca="false">REPLACE(AA223,SEARCH("M5-",AA223),LEN(AB223),AC223)</f>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AA223" s="10" t="s">
        <v>1365</v>
      </c>
      <c r="AB223" s="8" t="str">
        <f aca="false">IF(D223&lt;&gt;"No hacer",CONCATENATE(A223,"-",LEFT(C223),"-",IF(A222&lt;&gt;A223,1,IF(C222=C223,RIGHT(AB222)+1,1))))</f>
        <v>M5-G-14b-E-2</v>
      </c>
      <c r="AC223" s="8" t="str">
        <f aca="false">CONCATENATE(AB223,"-BR")</f>
        <v>M5-G-14b-E-2-BR</v>
      </c>
      <c r="AD223" s="5" t="s">
        <v>46</v>
      </c>
      <c r="AE223" s="5" t="s">
        <v>351</v>
      </c>
      <c r="AF223" s="5" t="s">
        <v>47</v>
      </c>
    </row>
    <row r="224" customFormat="false" ht="75" hidden="false" customHeight="true" outlineLevel="0" collapsed="false">
      <c r="A224" s="5" t="s">
        <v>1366</v>
      </c>
      <c r="B224" s="6" t="s">
        <v>1367</v>
      </c>
      <c r="C224" s="5" t="s">
        <v>34</v>
      </c>
      <c r="D224" s="5" t="s">
        <v>35</v>
      </c>
      <c r="E224" s="5"/>
      <c r="F224" s="6" t="s">
        <v>1368</v>
      </c>
      <c r="G224" s="6"/>
      <c r="H224" s="6" t="s">
        <v>1369</v>
      </c>
      <c r="I224" s="5" t="s">
        <v>51</v>
      </c>
      <c r="J224" s="5" t="s">
        <v>239</v>
      </c>
      <c r="K224" s="6" t="s">
        <v>40</v>
      </c>
      <c r="L224" s="6" t="s">
        <v>40</v>
      </c>
      <c r="M224" s="5" t="s">
        <v>41</v>
      </c>
      <c r="N224" s="21" t="s">
        <v>1370</v>
      </c>
      <c r="O224" s="6" t="s">
        <v>1371</v>
      </c>
      <c r="P224" s="8"/>
      <c r="Q224" s="5"/>
      <c r="R224" s="8"/>
      <c r="S224" s="8"/>
      <c r="T224" s="8"/>
      <c r="U224" s="8"/>
      <c r="V224" s="8"/>
      <c r="W224" s="8"/>
      <c r="X224" s="8"/>
      <c r="Y224" s="5" t="s">
        <v>44</v>
      </c>
      <c r="Z224" s="10" t="str">
        <f aca="false">REPLACE(AA224,SEARCH("M5-",AA224),LEN(AB224),AC224)</f>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AA224" s="10" t="s">
        <v>1372</v>
      </c>
      <c r="AB224" s="8" t="str">
        <f aca="false">IF(D224&lt;&gt;"No hacer",CONCATENATE(A224,"-",LEFT(C224),"-",IF(A223&lt;&gt;A224,1,IF(C223=C224,RIGHT(AB223)+1,1))))</f>
        <v>M5-G-14c-I-1</v>
      </c>
      <c r="AC224" s="8" t="str">
        <f aca="false">CONCATENATE(AB224,"-BR")</f>
        <v>M5-G-14c-I-1-BR</v>
      </c>
      <c r="AD224" s="5" t="s">
        <v>46</v>
      </c>
      <c r="AE224" s="5" t="s">
        <v>351</v>
      </c>
      <c r="AF224" s="5" t="s">
        <v>47</v>
      </c>
    </row>
    <row r="225" customFormat="false" ht="75" hidden="false" customHeight="true" outlineLevel="0" collapsed="false">
      <c r="A225" s="5" t="s">
        <v>1366</v>
      </c>
      <c r="B225" s="6" t="s">
        <v>1367</v>
      </c>
      <c r="C225" s="5" t="s">
        <v>34</v>
      </c>
      <c r="D225" s="5" t="s">
        <v>35</v>
      </c>
      <c r="E225" s="5"/>
      <c r="F225" s="6" t="s">
        <v>1373</v>
      </c>
      <c r="G225" s="6"/>
      <c r="H225" s="6" t="s">
        <v>1369</v>
      </c>
      <c r="I225" s="5" t="s">
        <v>51</v>
      </c>
      <c r="J225" s="5" t="s">
        <v>239</v>
      </c>
      <c r="K225" s="6" t="s">
        <v>40</v>
      </c>
      <c r="L225" s="6" t="s">
        <v>40</v>
      </c>
      <c r="M225" s="5" t="s">
        <v>41</v>
      </c>
      <c r="N225" s="21" t="s">
        <v>1370</v>
      </c>
      <c r="O225" s="6" t="s">
        <v>1374</v>
      </c>
      <c r="P225" s="8"/>
      <c r="Q225" s="5"/>
      <c r="R225" s="8"/>
      <c r="S225" s="8"/>
      <c r="T225" s="8"/>
      <c r="U225" s="8"/>
      <c r="V225" s="8"/>
      <c r="W225" s="8"/>
      <c r="X225" s="8"/>
      <c r="Y225" s="5" t="s">
        <v>44</v>
      </c>
      <c r="Z225" s="10" t="str">
        <f aca="false">REPLACE(AA225,SEARCH("M5-",AA225),LEN(AB225),AC225)</f>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AA225" s="10" t="s">
        <v>1375</v>
      </c>
      <c r="AB225" s="8" t="str">
        <f aca="false">IF(D225&lt;&gt;"No hacer",CONCATENATE(A225,"-",LEFT(C225),"-",IF(A224&lt;&gt;A225,1,IF(C224=C225,RIGHT(AB224)+1,1))))</f>
        <v>M5-G-14c-I-2</v>
      </c>
      <c r="AC225" s="8" t="str">
        <f aca="false">CONCATENATE(AB225,"-BR")</f>
        <v>M5-G-14c-I-2-BR</v>
      </c>
      <c r="AD225" s="5" t="s">
        <v>46</v>
      </c>
      <c r="AE225" s="5" t="s">
        <v>351</v>
      </c>
      <c r="AF225" s="5" t="s">
        <v>47</v>
      </c>
    </row>
    <row r="226" customFormat="false" ht="75" hidden="false" customHeight="true" outlineLevel="0" collapsed="false">
      <c r="A226" s="5" t="s">
        <v>1366</v>
      </c>
      <c r="B226" s="6" t="s">
        <v>1367</v>
      </c>
      <c r="C226" s="5" t="s">
        <v>48</v>
      </c>
      <c r="D226" s="5" t="s">
        <v>35</v>
      </c>
      <c r="E226" s="16"/>
      <c r="F226" s="6" t="s">
        <v>1376</v>
      </c>
      <c r="G226" s="6"/>
      <c r="H226" s="6" t="s">
        <v>1377</v>
      </c>
      <c r="I226" s="5" t="s">
        <v>51</v>
      </c>
      <c r="J226" s="5" t="s">
        <v>592</v>
      </c>
      <c r="K226" s="6" t="s">
        <v>40</v>
      </c>
      <c r="L226" s="6" t="s">
        <v>40</v>
      </c>
      <c r="M226" s="5" t="s">
        <v>41</v>
      </c>
      <c r="N226" s="21" t="s">
        <v>1370</v>
      </c>
      <c r="O226" s="6" t="s">
        <v>1374</v>
      </c>
      <c r="P226" s="8"/>
      <c r="Q226" s="5"/>
      <c r="R226" s="8"/>
      <c r="S226" s="8"/>
      <c r="T226" s="8"/>
      <c r="U226" s="8"/>
      <c r="V226" s="8"/>
      <c r="W226" s="8"/>
      <c r="X226" s="8"/>
      <c r="Y226" s="5" t="s">
        <v>44</v>
      </c>
      <c r="Z226" s="10" t="str">
        <f aca="false">REPLACE(AA226,SEARCH("M5-",AA226),LEN(AB226),AC226)</f>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AA226" s="10" t="s">
        <v>1378</v>
      </c>
      <c r="AB226" s="8" t="str">
        <f aca="false">IF(D226&lt;&gt;"No hacer",CONCATENATE(A226,"-",LEFT(C226),"-",IF(A225&lt;&gt;A226,1,IF(C225=C226,RIGHT(AB225)+1,1))))</f>
        <v>M5-G-14c-E-1</v>
      </c>
      <c r="AC226" s="8" t="str">
        <f aca="false">CONCATENATE(AB226,"-BR")</f>
        <v>M5-G-14c-E-1-BR</v>
      </c>
      <c r="AD226" s="5" t="s">
        <v>46</v>
      </c>
      <c r="AE226" s="5" t="s">
        <v>351</v>
      </c>
      <c r="AF226" s="5" t="s">
        <v>47</v>
      </c>
    </row>
    <row r="227" customFormat="false" ht="75" hidden="false" customHeight="true" outlineLevel="0" collapsed="false">
      <c r="A227" s="5" t="s">
        <v>1366</v>
      </c>
      <c r="B227" s="6" t="s">
        <v>1367</v>
      </c>
      <c r="C227" s="5" t="s">
        <v>48</v>
      </c>
      <c r="D227" s="5" t="s">
        <v>35</v>
      </c>
      <c r="E227" s="16"/>
      <c r="F227" s="6" t="s">
        <v>1379</v>
      </c>
      <c r="G227" s="6"/>
      <c r="H227" s="6" t="s">
        <v>1380</v>
      </c>
      <c r="I227" s="5" t="s">
        <v>51</v>
      </c>
      <c r="J227" s="5" t="s">
        <v>592</v>
      </c>
      <c r="K227" s="6" t="s">
        <v>40</v>
      </c>
      <c r="L227" s="6" t="s">
        <v>40</v>
      </c>
      <c r="M227" s="5" t="s">
        <v>41</v>
      </c>
      <c r="N227" s="21" t="s">
        <v>1370</v>
      </c>
      <c r="O227" s="6" t="s">
        <v>1371</v>
      </c>
      <c r="P227" s="8"/>
      <c r="Q227" s="5"/>
      <c r="R227" s="8"/>
      <c r="S227" s="8"/>
      <c r="T227" s="8"/>
      <c r="U227" s="8"/>
      <c r="V227" s="8"/>
      <c r="W227" s="8"/>
      <c r="X227" s="8"/>
      <c r="Y227" s="5" t="s">
        <v>44</v>
      </c>
      <c r="Z227" s="10" t="str">
        <f aca="false">REPLACE(AA227,SEARCH("M5-",AA227),LEN(AB227),AC227)</f>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AA227" s="10" t="s">
        <v>1381</v>
      </c>
      <c r="AB227" s="8" t="str">
        <f aca="false">IF(D227&lt;&gt;"No hacer",CONCATENATE(A227,"-",LEFT(C227),"-",IF(A226&lt;&gt;A227,1,IF(C226=C227,RIGHT(AB226)+1,1))))</f>
        <v>M5-G-14c-E-2</v>
      </c>
      <c r="AC227" s="8" t="str">
        <f aca="false">CONCATENATE(AB227,"-BR")</f>
        <v>M5-G-14c-E-2-BR</v>
      </c>
      <c r="AD227" s="5" t="s">
        <v>46</v>
      </c>
      <c r="AE227" s="5" t="s">
        <v>351</v>
      </c>
      <c r="AF227" s="5" t="s">
        <v>47</v>
      </c>
    </row>
    <row r="228" customFormat="false" ht="75" hidden="false" customHeight="true" outlineLevel="0" collapsed="false">
      <c r="A228" s="5" t="s">
        <v>1382</v>
      </c>
      <c r="B228" s="6" t="s">
        <v>1383</v>
      </c>
      <c r="C228" s="5" t="s">
        <v>34</v>
      </c>
      <c r="D228" s="5" t="s">
        <v>35</v>
      </c>
      <c r="E228" s="5"/>
      <c r="F228" s="6" t="s">
        <v>1384</v>
      </c>
      <c r="G228" s="6"/>
      <c r="H228" s="8"/>
      <c r="I228" s="5" t="s">
        <v>51</v>
      </c>
      <c r="J228" s="5" t="s">
        <v>297</v>
      </c>
      <c r="K228" s="8"/>
      <c r="L228" s="8" t="s">
        <v>1385</v>
      </c>
      <c r="M228" s="5" t="s">
        <v>41</v>
      </c>
      <c r="N228" s="8" t="s">
        <v>1386</v>
      </c>
      <c r="O228" s="6" t="s">
        <v>1387</v>
      </c>
      <c r="P228" s="8"/>
      <c r="Q228" s="5"/>
      <c r="R228" s="8"/>
      <c r="S228" s="8"/>
      <c r="T228" s="8"/>
      <c r="U228" s="8"/>
      <c r="V228" s="8"/>
      <c r="W228" s="8"/>
      <c r="X228" s="8"/>
      <c r="Y228" s="5" t="s">
        <v>44</v>
      </c>
      <c r="Z228" s="10" t="str">
        <f aca="false">REPLACE(AA228,SEARCH("M5-",AA228),LEN(AB228),AC228)</f>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AA228" s="10" t="s">
        <v>1388</v>
      </c>
      <c r="AB228" s="8" t="str">
        <f aca="false">IF(D228&lt;&gt;"No hacer",CONCATENATE(A228,"-",LEFT(C228),"-",IF(A227&lt;&gt;A228,1,IF(C227=C228,RIGHT(AB227)+1,1))))</f>
        <v>M5-G-16a-I-1</v>
      </c>
      <c r="AC228" s="8" t="str">
        <f aca="false">CONCATENATE(AB228,"-BR")</f>
        <v>M5-G-16a-I-1-BR</v>
      </c>
      <c r="AD228" s="5"/>
      <c r="AE228" s="5" t="s">
        <v>351</v>
      </c>
      <c r="AF228" s="5"/>
    </row>
    <row r="229" customFormat="false" ht="75" hidden="false" customHeight="true" outlineLevel="0" collapsed="false">
      <c r="A229" s="5" t="s">
        <v>1382</v>
      </c>
      <c r="B229" s="6" t="s">
        <v>1383</v>
      </c>
      <c r="C229" s="5" t="s">
        <v>34</v>
      </c>
      <c r="D229" s="5" t="s">
        <v>35</v>
      </c>
      <c r="E229" s="5"/>
      <c r="F229" s="6" t="s">
        <v>1389</v>
      </c>
      <c r="G229" s="6"/>
      <c r="H229" s="8"/>
      <c r="I229" s="5" t="s">
        <v>51</v>
      </c>
      <c r="J229" s="5" t="s">
        <v>297</v>
      </c>
      <c r="K229" s="8"/>
      <c r="L229" s="8" t="s">
        <v>1390</v>
      </c>
      <c r="M229" s="5" t="s">
        <v>41</v>
      </c>
      <c r="N229" s="8" t="s">
        <v>1386</v>
      </c>
      <c r="O229" s="6" t="s">
        <v>1391</v>
      </c>
      <c r="P229" s="8"/>
      <c r="Q229" s="5"/>
      <c r="R229" s="8"/>
      <c r="S229" s="8"/>
      <c r="T229" s="8"/>
      <c r="U229" s="8"/>
      <c r="V229" s="8"/>
      <c r="W229" s="8"/>
      <c r="X229" s="8"/>
      <c r="Y229" s="5" t="s">
        <v>44</v>
      </c>
      <c r="Z229" s="10" t="str">
        <f aca="false">REPLACE(AA229,SEARCH("M5-",AA229),LEN(AB229),AC229)</f>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AA229" s="10" t="s">
        <v>1392</v>
      </c>
      <c r="AB229" s="8" t="str">
        <f aca="false">IF(D229&lt;&gt;"No hacer",CONCATENATE(A229,"-",LEFT(C229),"-",IF(A228&lt;&gt;A229,1,IF(C228=C229,RIGHT(AB228)+1,1))))</f>
        <v>M5-G-16a-I-2</v>
      </c>
      <c r="AC229" s="8" t="str">
        <f aca="false">CONCATENATE(AB229,"-BR")</f>
        <v>M5-G-16a-I-2-BR</v>
      </c>
      <c r="AD229" s="5"/>
      <c r="AE229" s="5" t="s">
        <v>351</v>
      </c>
      <c r="AF229" s="5"/>
    </row>
    <row r="230" customFormat="false" ht="75" hidden="false" customHeight="true" outlineLevel="0" collapsed="false">
      <c r="A230" s="5" t="s">
        <v>1382</v>
      </c>
      <c r="B230" s="6" t="s">
        <v>1383</v>
      </c>
      <c r="C230" s="5" t="s">
        <v>48</v>
      </c>
      <c r="D230" s="5" t="s">
        <v>35</v>
      </c>
      <c r="E230" s="5"/>
      <c r="F230" s="6" t="s">
        <v>1393</v>
      </c>
      <c r="G230" s="6"/>
      <c r="H230" s="6"/>
      <c r="I230" s="5" t="s">
        <v>51</v>
      </c>
      <c r="J230" s="5" t="s">
        <v>52</v>
      </c>
      <c r="K230" s="6" t="s">
        <v>1394</v>
      </c>
      <c r="L230" s="6" t="s">
        <v>1395</v>
      </c>
      <c r="M230" s="5" t="s">
        <v>41</v>
      </c>
      <c r="N230" s="6" t="s">
        <v>1396</v>
      </c>
      <c r="O230" s="6" t="s">
        <v>1397</v>
      </c>
      <c r="P230" s="6"/>
      <c r="Q230" s="5"/>
      <c r="R230" s="8"/>
      <c r="S230" s="8"/>
      <c r="T230" s="8"/>
      <c r="U230" s="8"/>
      <c r="V230" s="8"/>
      <c r="W230" s="8"/>
      <c r="X230" s="8"/>
      <c r="Y230" s="5" t="s">
        <v>44</v>
      </c>
      <c r="Z230" s="10" t="str">
        <f aca="false">REPLACE(AA230,SEARCH("M5-",AA230),LEN(AB230),AC230)</f>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AA230" s="10" t="s">
        <v>1398</v>
      </c>
      <c r="AB230" s="8" t="str">
        <f aca="false">IF(D230&lt;&gt;"No hacer",CONCATENATE(A230,"-",LEFT(C230),"-",IF(A229&lt;&gt;A230,1,IF(C229=C230,RIGHT(AB229)+1,1))))</f>
        <v>M5-G-16a-E-1</v>
      </c>
      <c r="AC230" s="8" t="str">
        <f aca="false">CONCATENATE(AB230,"-BR")</f>
        <v>M5-G-16a-E-1-BR</v>
      </c>
      <c r="AD230" s="5"/>
      <c r="AE230" s="5" t="s">
        <v>351</v>
      </c>
      <c r="AF230" s="5"/>
    </row>
    <row r="231" customFormat="false" ht="75" hidden="false" customHeight="true" outlineLevel="0" collapsed="false">
      <c r="A231" s="5" t="s">
        <v>1382</v>
      </c>
      <c r="B231" s="6" t="s">
        <v>1383</v>
      </c>
      <c r="C231" s="5" t="s">
        <v>48</v>
      </c>
      <c r="D231" s="5" t="s">
        <v>35</v>
      </c>
      <c r="E231" s="5"/>
      <c r="F231" s="6" t="s">
        <v>1393</v>
      </c>
      <c r="G231" s="6"/>
      <c r="H231" s="6"/>
      <c r="I231" s="5" t="s">
        <v>51</v>
      </c>
      <c r="J231" s="5" t="s">
        <v>52</v>
      </c>
      <c r="K231" s="6" t="s">
        <v>1399</v>
      </c>
      <c r="L231" s="6" t="s">
        <v>1400</v>
      </c>
      <c r="M231" s="5" t="s">
        <v>41</v>
      </c>
      <c r="N231" s="6" t="s">
        <v>1396</v>
      </c>
      <c r="O231" s="6" t="s">
        <v>1401</v>
      </c>
      <c r="P231" s="6"/>
      <c r="Q231" s="5"/>
      <c r="R231" s="8"/>
      <c r="S231" s="8"/>
      <c r="T231" s="8"/>
      <c r="U231" s="8"/>
      <c r="V231" s="8"/>
      <c r="W231" s="8"/>
      <c r="X231" s="8"/>
      <c r="Y231" s="5" t="s">
        <v>44</v>
      </c>
      <c r="Z231" s="10" t="str">
        <f aca="false">REPLACE(AA231,SEARCH("M5-",AA231),LEN(AB231),AC231)</f>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AA231" s="10" t="s">
        <v>1402</v>
      </c>
      <c r="AB231" s="8" t="str">
        <f aca="false">IF(D231&lt;&gt;"No hacer",CONCATENATE(A231,"-",LEFT(C231),"-",IF(A230&lt;&gt;A231,1,IF(C230=C231,RIGHT(AB230)+1,1))))</f>
        <v>M5-G-16a-E-2</v>
      </c>
      <c r="AC231" s="8" t="str">
        <f aca="false">CONCATENATE(AB231,"-BR")</f>
        <v>M5-G-16a-E-2-BR</v>
      </c>
      <c r="AD231" s="5"/>
      <c r="AE231" s="5" t="s">
        <v>351</v>
      </c>
      <c r="AF231" s="5"/>
    </row>
    <row r="232" customFormat="false" ht="75" hidden="false" customHeight="true" outlineLevel="0" collapsed="false">
      <c r="A232" s="5" t="s">
        <v>1382</v>
      </c>
      <c r="B232" s="6" t="s">
        <v>1383</v>
      </c>
      <c r="C232" s="5" t="s">
        <v>58</v>
      </c>
      <c r="D232" s="5" t="s">
        <v>35</v>
      </c>
      <c r="E232" s="5"/>
      <c r="F232" s="6" t="s">
        <v>1403</v>
      </c>
      <c r="G232" s="6"/>
      <c r="H232" s="6"/>
      <c r="I232" s="5" t="s">
        <v>38</v>
      </c>
      <c r="J232" s="5" t="s">
        <v>52</v>
      </c>
      <c r="K232" s="6" t="s">
        <v>1404</v>
      </c>
      <c r="L232" s="6" t="s">
        <v>1405</v>
      </c>
      <c r="M232" s="5" t="s">
        <v>41</v>
      </c>
      <c r="N232" s="6" t="s">
        <v>1406</v>
      </c>
      <c r="O232" s="6" t="s">
        <v>1407</v>
      </c>
      <c r="P232" s="6" t="s">
        <v>1408</v>
      </c>
      <c r="Q232" s="5"/>
      <c r="R232" s="8"/>
      <c r="S232" s="8"/>
      <c r="T232" s="8"/>
      <c r="U232" s="8"/>
      <c r="V232" s="8"/>
      <c r="W232" s="8"/>
      <c r="X232" s="8"/>
      <c r="Y232" s="5" t="s">
        <v>44</v>
      </c>
      <c r="Z232" s="10" t="str">
        <f aca="false">REPLACE(AA232,SEARCH("M5-",AA232),LEN(AB232),AC232)</f>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2" s="10" t="s">
        <v>1409</v>
      </c>
      <c r="AB232" s="8" t="str">
        <f aca="false">IF(D232&lt;&gt;"No hacer",CONCATENATE(A232,"-",LEFT(C232),"-",IF(A231&lt;&gt;A232,1,IF(C231=C232,RIGHT(AB231)+1,1))))</f>
        <v>M5-G-16a-A-1</v>
      </c>
      <c r="AC232" s="8" t="str">
        <f aca="false">CONCATENATE(AB232,"-BR")</f>
        <v>M5-G-16a-A-1-BR</v>
      </c>
      <c r="AD232" s="5"/>
      <c r="AE232" s="5" t="s">
        <v>351</v>
      </c>
      <c r="AF232" s="5"/>
    </row>
    <row r="233" customFormat="false" ht="75" hidden="false" customHeight="true" outlineLevel="0" collapsed="false">
      <c r="A233" s="5" t="s">
        <v>1382</v>
      </c>
      <c r="B233" s="6" t="s">
        <v>1383</v>
      </c>
      <c r="C233" s="5" t="s">
        <v>58</v>
      </c>
      <c r="D233" s="5" t="s">
        <v>35</v>
      </c>
      <c r="E233" s="5"/>
      <c r="F233" s="6" t="s">
        <v>1410</v>
      </c>
      <c r="G233" s="6"/>
      <c r="H233" s="6" t="s">
        <v>1411</v>
      </c>
      <c r="I233" s="5" t="s">
        <v>38</v>
      </c>
      <c r="J233" s="5" t="s">
        <v>52</v>
      </c>
      <c r="K233" s="6" t="s">
        <v>1412</v>
      </c>
      <c r="L233" s="6" t="s">
        <v>1405</v>
      </c>
      <c r="M233" s="5" t="s">
        <v>41</v>
      </c>
      <c r="N233" s="6" t="s">
        <v>1406</v>
      </c>
      <c r="O233" s="6" t="s">
        <v>1407</v>
      </c>
      <c r="P233" s="6" t="s">
        <v>1408</v>
      </c>
      <c r="Q233" s="5"/>
      <c r="R233" s="8"/>
      <c r="S233" s="8"/>
      <c r="T233" s="8"/>
      <c r="U233" s="8"/>
      <c r="V233" s="8"/>
      <c r="W233" s="8"/>
      <c r="X233" s="8"/>
      <c r="Y233" s="5" t="s">
        <v>44</v>
      </c>
      <c r="Z233" s="10" t="str">
        <f aca="false">REPLACE(AA233,SEARCH("M5-",AA233),LEN(AB233),AC233)</f>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3" s="10" t="s">
        <v>1413</v>
      </c>
      <c r="AB233" s="8" t="str">
        <f aca="false">IF(D233&lt;&gt;"No hacer",CONCATENATE(A233,"-",LEFT(C233),"-",IF(A232&lt;&gt;A233,1,IF(C232=C233,RIGHT(AB232)+1,1))))</f>
        <v>M5-G-16a-A-2</v>
      </c>
      <c r="AC233" s="8" t="str">
        <f aca="false">CONCATENATE(AB233,"-BR")</f>
        <v>M5-G-16a-A-2-BR</v>
      </c>
      <c r="AD233" s="5"/>
      <c r="AE233" s="5" t="s">
        <v>351</v>
      </c>
      <c r="AF233" s="5"/>
    </row>
    <row r="234" customFormat="false" ht="75" hidden="false" customHeight="true" outlineLevel="0" collapsed="false">
      <c r="A234" s="5" t="s">
        <v>1382</v>
      </c>
      <c r="B234" s="6" t="s">
        <v>1383</v>
      </c>
      <c r="C234" s="5" t="s">
        <v>58</v>
      </c>
      <c r="D234" s="5" t="s">
        <v>35</v>
      </c>
      <c r="E234" s="5"/>
      <c r="F234" s="6" t="s">
        <v>1414</v>
      </c>
      <c r="G234" s="6"/>
      <c r="H234" s="6"/>
      <c r="I234" s="5" t="s">
        <v>38</v>
      </c>
      <c r="J234" s="5" t="s">
        <v>52</v>
      </c>
      <c r="K234" s="6" t="s">
        <v>1415</v>
      </c>
      <c r="L234" s="6" t="s">
        <v>1405</v>
      </c>
      <c r="M234" s="5" t="s">
        <v>41</v>
      </c>
      <c r="N234" s="6" t="s">
        <v>1406</v>
      </c>
      <c r="O234" s="6" t="s">
        <v>1407</v>
      </c>
      <c r="P234" s="6" t="s">
        <v>1408</v>
      </c>
      <c r="Q234" s="5"/>
      <c r="R234" s="8"/>
      <c r="S234" s="8"/>
      <c r="T234" s="8"/>
      <c r="U234" s="8"/>
      <c r="V234" s="8"/>
      <c r="W234" s="8"/>
      <c r="X234" s="8"/>
      <c r="Y234" s="5" t="s">
        <v>44</v>
      </c>
      <c r="Z234" s="10" t="str">
        <f aca="false">REPLACE(AA234,SEARCH("M5-",AA234),LEN(AB234),AC234)</f>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AA234" s="10" t="s">
        <v>1416</v>
      </c>
      <c r="AB234" s="8" t="str">
        <f aca="false">IF(D234&lt;&gt;"No hacer",CONCATENATE(A234,"-",LEFT(C234),"-",IF(A233&lt;&gt;A234,1,IF(C233=C234,RIGHT(AB233)+1,1))))</f>
        <v>M5-G-16a-A-3</v>
      </c>
      <c r="AC234" s="8" t="str">
        <f aca="false">CONCATENATE(AB234,"-BR")</f>
        <v>M5-G-16a-A-3-BR</v>
      </c>
      <c r="AD234" s="5"/>
      <c r="AE234" s="5" t="s">
        <v>351</v>
      </c>
      <c r="AF234" s="5"/>
    </row>
    <row r="235" customFormat="false" ht="75" hidden="false" customHeight="true" outlineLevel="0" collapsed="false">
      <c r="A235" s="5" t="s">
        <v>1382</v>
      </c>
      <c r="B235" s="6" t="s">
        <v>1383</v>
      </c>
      <c r="C235" s="5" t="s">
        <v>58</v>
      </c>
      <c r="D235" s="5" t="s">
        <v>35</v>
      </c>
      <c r="E235" s="5"/>
      <c r="F235" s="6" t="s">
        <v>1417</v>
      </c>
      <c r="G235" s="6"/>
      <c r="H235" s="6"/>
      <c r="I235" s="5" t="s">
        <v>38</v>
      </c>
      <c r="J235" s="5" t="s">
        <v>52</v>
      </c>
      <c r="K235" s="6" t="s">
        <v>1418</v>
      </c>
      <c r="L235" s="6" t="s">
        <v>1419</v>
      </c>
      <c r="M235" s="5" t="s">
        <v>41</v>
      </c>
      <c r="N235" s="6" t="s">
        <v>1420</v>
      </c>
      <c r="O235" s="6" t="s">
        <v>1421</v>
      </c>
      <c r="P235" s="6" t="s">
        <v>1422</v>
      </c>
      <c r="Q235" s="5"/>
      <c r="R235" s="8"/>
      <c r="S235" s="8"/>
      <c r="T235" s="8"/>
      <c r="U235" s="8"/>
      <c r="V235" s="8"/>
      <c r="W235" s="8"/>
      <c r="X235" s="8"/>
      <c r="Y235" s="5" t="s">
        <v>44</v>
      </c>
      <c r="Z235" s="10" t="str">
        <f aca="false">REPLACE(AA235,SEARCH("M5-",AA235),LEN(AB235),AC235)</f>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AA235" s="10" t="s">
        <v>1423</v>
      </c>
      <c r="AB235" s="8" t="str">
        <f aca="false">IF(D235&lt;&gt;"No hacer",CONCATENATE(A235,"-",LEFT(C235),"-",IF(A234&lt;&gt;A235,1,IF(C234=C235,RIGHT(AB234)+1,1))))</f>
        <v>M5-G-16a-A-4</v>
      </c>
      <c r="AC235" s="8" t="str">
        <f aca="false">CONCATENATE(AB235,"-BR")</f>
        <v>M5-G-16a-A-4-BR</v>
      </c>
      <c r="AD235" s="5"/>
      <c r="AE235" s="5" t="s">
        <v>351</v>
      </c>
      <c r="AF235" s="5"/>
    </row>
    <row r="236" customFormat="false" ht="75" hidden="false" customHeight="true" outlineLevel="0" collapsed="false">
      <c r="A236" s="5" t="s">
        <v>1382</v>
      </c>
      <c r="B236" s="6" t="s">
        <v>1383</v>
      </c>
      <c r="C236" s="5" t="s">
        <v>58</v>
      </c>
      <c r="D236" s="5" t="s">
        <v>35</v>
      </c>
      <c r="E236" s="5"/>
      <c r="F236" s="6" t="s">
        <v>1424</v>
      </c>
      <c r="G236" s="6"/>
      <c r="H236" s="6" t="s">
        <v>1425</v>
      </c>
      <c r="I236" s="5" t="s">
        <v>38</v>
      </c>
      <c r="J236" s="5" t="s">
        <v>52</v>
      </c>
      <c r="K236" s="6" t="s">
        <v>1426</v>
      </c>
      <c r="L236" s="6" t="s">
        <v>1419</v>
      </c>
      <c r="M236" s="5" t="s">
        <v>41</v>
      </c>
      <c r="N236" s="6" t="s">
        <v>1420</v>
      </c>
      <c r="O236" s="6" t="s">
        <v>1421</v>
      </c>
      <c r="P236" s="6" t="s">
        <v>1422</v>
      </c>
      <c r="Q236" s="5"/>
      <c r="R236" s="8"/>
      <c r="S236" s="8"/>
      <c r="T236" s="8"/>
      <c r="U236" s="8"/>
      <c r="V236" s="8"/>
      <c r="W236" s="8"/>
      <c r="X236" s="8"/>
      <c r="Y236" s="5" t="s">
        <v>44</v>
      </c>
      <c r="Z236" s="10" t="str">
        <f aca="false">REPLACE(AA236,SEARCH("M5-",AA236),LEN(AB236),AC236)</f>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AA236" s="10" t="s">
        <v>1427</v>
      </c>
      <c r="AB236" s="8" t="str">
        <f aca="false">IF(D236&lt;&gt;"No hacer",CONCATENATE(A236,"-",LEFT(C236),"-",IF(A235&lt;&gt;A236,1,IF(C235=C236,RIGHT(AB235)+1,1))))</f>
        <v>M5-G-16a-A-5</v>
      </c>
      <c r="AC236" s="8" t="str">
        <f aca="false">CONCATENATE(AB236,"-BR")</f>
        <v>M5-G-16a-A-5-BR</v>
      </c>
      <c r="AD236" s="5"/>
      <c r="AE236" s="5" t="s">
        <v>351</v>
      </c>
      <c r="AF236" s="5"/>
    </row>
    <row r="237" customFormat="false" ht="75" hidden="false" customHeight="true" outlineLevel="0" collapsed="false">
      <c r="A237" s="5" t="s">
        <v>1428</v>
      </c>
      <c r="B237" s="6" t="s">
        <v>1429</v>
      </c>
      <c r="C237" s="5" t="s">
        <v>34</v>
      </c>
      <c r="D237" s="5" t="s">
        <v>35</v>
      </c>
      <c r="E237" s="5"/>
      <c r="F237" s="6" t="s">
        <v>1430</v>
      </c>
      <c r="G237" s="6"/>
      <c r="H237" s="6"/>
      <c r="I237" s="5" t="s">
        <v>1431</v>
      </c>
      <c r="J237" s="5" t="s">
        <v>346</v>
      </c>
      <c r="K237" s="6"/>
      <c r="L237" s="6" t="s">
        <v>1432</v>
      </c>
      <c r="M237" s="5" t="s">
        <v>41</v>
      </c>
      <c r="N237" s="6" t="s">
        <v>1433</v>
      </c>
      <c r="O237" s="6" t="s">
        <v>1434</v>
      </c>
      <c r="P237" s="6"/>
      <c r="Q237" s="6"/>
      <c r="R237" s="8"/>
      <c r="S237" s="8"/>
      <c r="T237" s="8"/>
      <c r="U237" s="8"/>
      <c r="V237" s="8"/>
      <c r="W237" s="8"/>
      <c r="X237" s="8"/>
      <c r="Y237" s="5" t="s">
        <v>1435</v>
      </c>
      <c r="Z237" s="10" t="str">
        <f aca="false">REPLACE(AA237,SEARCH("M5-",AA237),LEN(AB237),AC237)</f>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AA237" s="10" t="s">
        <v>1436</v>
      </c>
      <c r="AB237" s="8" t="str">
        <f aca="false">IF(D237&lt;&gt;"No hacer",CONCATENATE(A237,"-",LEFT(C237),"-",IF(A236&lt;&gt;A237,1,IF(C236=C237,RIGHT(AB236)+1,1))))</f>
        <v>M5-EyP-1a-I-1</v>
      </c>
      <c r="AC237" s="8" t="str">
        <f aca="false">CONCATENATE(AB237,"-BR")</f>
        <v>M5-EyP-1a-I-1-BR</v>
      </c>
      <c r="AD237" s="5" t="s">
        <v>46</v>
      </c>
      <c r="AE237" s="5" t="s">
        <v>351</v>
      </c>
      <c r="AF237" s="5"/>
    </row>
    <row r="238" customFormat="false" ht="75" hidden="false" customHeight="true" outlineLevel="0" collapsed="false">
      <c r="A238" s="5" t="s">
        <v>1428</v>
      </c>
      <c r="B238" s="6" t="s">
        <v>1429</v>
      </c>
      <c r="C238" s="5" t="s">
        <v>34</v>
      </c>
      <c r="D238" s="5" t="s">
        <v>35</v>
      </c>
      <c r="E238" s="5"/>
      <c r="F238" s="6" t="s">
        <v>1437</v>
      </c>
      <c r="G238" s="6"/>
      <c r="H238" s="6"/>
      <c r="I238" s="5" t="s">
        <v>1431</v>
      </c>
      <c r="J238" s="5" t="s">
        <v>346</v>
      </c>
      <c r="K238" s="6"/>
      <c r="L238" s="6" t="s">
        <v>1438</v>
      </c>
      <c r="M238" s="5" t="s">
        <v>41</v>
      </c>
      <c r="N238" s="6" t="s">
        <v>1433</v>
      </c>
      <c r="O238" s="6" t="s">
        <v>1439</v>
      </c>
      <c r="P238" s="6"/>
      <c r="Q238" s="6"/>
      <c r="R238" s="8"/>
      <c r="S238" s="8"/>
      <c r="T238" s="8"/>
      <c r="U238" s="8"/>
      <c r="V238" s="8"/>
      <c r="W238" s="8"/>
      <c r="X238" s="8"/>
      <c r="Y238" s="5" t="s">
        <v>1435</v>
      </c>
      <c r="Z238" s="10" t="str">
        <f aca="false">REPLACE(AA238,SEARCH("M5-",AA238),LEN(AB238),AC238)</f>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AA238" s="10" t="s">
        <v>1440</v>
      </c>
      <c r="AB238" s="8" t="str">
        <f aca="false">IF(D238&lt;&gt;"No hacer",CONCATENATE(A238,"-",LEFT(C238),"-",IF(A237&lt;&gt;A238,1,IF(C237=C238,RIGHT(AB237)+1,1))))</f>
        <v>M5-EyP-1a-I-2</v>
      </c>
      <c r="AC238" s="8" t="str">
        <f aca="false">CONCATENATE(AB238,"-BR")</f>
        <v>M5-EyP-1a-I-2-BR</v>
      </c>
      <c r="AD238" s="5" t="s">
        <v>46</v>
      </c>
      <c r="AE238" s="5" t="s">
        <v>351</v>
      </c>
      <c r="AF238" s="5"/>
    </row>
    <row r="239" customFormat="false" ht="75" hidden="false" customHeight="true" outlineLevel="0" collapsed="false">
      <c r="A239" s="5" t="s">
        <v>1428</v>
      </c>
      <c r="B239" s="6" t="s">
        <v>1429</v>
      </c>
      <c r="C239" s="5" t="s">
        <v>48</v>
      </c>
      <c r="D239" s="5" t="s">
        <v>35</v>
      </c>
      <c r="E239" s="5"/>
      <c r="F239" s="8" t="s">
        <v>1441</v>
      </c>
      <c r="G239" s="8"/>
      <c r="H239" s="8"/>
      <c r="I239" s="5" t="s">
        <v>38</v>
      </c>
      <c r="J239" s="5" t="s">
        <v>592</v>
      </c>
      <c r="K239" s="6" t="s">
        <v>1442</v>
      </c>
      <c r="L239" s="6" t="s">
        <v>1443</v>
      </c>
      <c r="M239" s="5" t="s">
        <v>41</v>
      </c>
      <c r="N239" s="6" t="s">
        <v>1444</v>
      </c>
      <c r="O239" s="6" t="s">
        <v>1445</v>
      </c>
      <c r="P239" s="8"/>
      <c r="Q239" s="5"/>
      <c r="R239" s="8"/>
      <c r="S239" s="8"/>
      <c r="T239" s="8"/>
      <c r="U239" s="8"/>
      <c r="V239" s="8"/>
      <c r="W239" s="8"/>
      <c r="X239" s="8"/>
      <c r="Y239" s="5" t="s">
        <v>1435</v>
      </c>
      <c r="Z239" s="10" t="str">
        <f aca="false">REPLACE(AA239,SEARCH("M5-",AA239),LEN(AB239),AC239)</f>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AA239" s="10" t="s">
        <v>1446</v>
      </c>
      <c r="AB239" s="8" t="str">
        <f aca="false">IF(D239&lt;&gt;"No hacer",CONCATENATE(A239,"-",LEFT(C239),"-",IF(A238&lt;&gt;A239,1,IF(C238=C239,RIGHT(AB238)+1,1))))</f>
        <v>M5-EyP-1a-E-1</v>
      </c>
      <c r="AC239" s="8" t="str">
        <f aca="false">CONCATENATE(AB239,"-BR")</f>
        <v>M5-EyP-1a-E-1-BR</v>
      </c>
      <c r="AD239" s="5" t="s">
        <v>46</v>
      </c>
      <c r="AE239" s="5" t="s">
        <v>351</v>
      </c>
      <c r="AF239" s="5"/>
    </row>
    <row r="240" customFormat="false" ht="75" hidden="false" customHeight="true" outlineLevel="0" collapsed="false">
      <c r="A240" s="5" t="s">
        <v>1428</v>
      </c>
      <c r="B240" s="6" t="s">
        <v>1429</v>
      </c>
      <c r="C240" s="5" t="s">
        <v>48</v>
      </c>
      <c r="D240" s="5" t="s">
        <v>35</v>
      </c>
      <c r="E240" s="6"/>
      <c r="F240" s="8" t="s">
        <v>1441</v>
      </c>
      <c r="G240" s="8"/>
      <c r="H240" s="6"/>
      <c r="I240" s="5" t="s">
        <v>38</v>
      </c>
      <c r="J240" s="5" t="s">
        <v>592</v>
      </c>
      <c r="K240" s="6" t="s">
        <v>1447</v>
      </c>
      <c r="L240" s="6" t="s">
        <v>1448</v>
      </c>
      <c r="M240" s="5" t="s">
        <v>41</v>
      </c>
      <c r="N240" s="6" t="s">
        <v>1444</v>
      </c>
      <c r="O240" s="6" t="s">
        <v>1449</v>
      </c>
      <c r="P240" s="6"/>
      <c r="Q240" s="6"/>
      <c r="R240" s="6"/>
      <c r="S240" s="6"/>
      <c r="T240" s="6"/>
      <c r="U240" s="6"/>
      <c r="V240" s="6"/>
      <c r="W240" s="6"/>
      <c r="X240" s="6"/>
      <c r="Y240" s="5" t="s">
        <v>1435</v>
      </c>
      <c r="Z240" s="10" t="str">
        <f aca="false">REPLACE(AA240,SEARCH("M5-",AA240),LEN(AB240),AC240)</f>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AA240" s="10" t="s">
        <v>1450</v>
      </c>
      <c r="AB240" s="8" t="str">
        <f aca="false">IF(D240&lt;&gt;"No hacer",CONCATENATE(A240,"-",LEFT(C240),"-",IF(A239&lt;&gt;A240,1,IF(C239=C240,RIGHT(AB239)+1,1))))</f>
        <v>M5-EyP-1a-E-2</v>
      </c>
      <c r="AC240" s="8" t="str">
        <f aca="false">CONCATENATE(AB240,"-BR")</f>
        <v>M5-EyP-1a-E-2-BR</v>
      </c>
      <c r="AD240" s="5" t="s">
        <v>46</v>
      </c>
      <c r="AE240" s="5" t="s">
        <v>351</v>
      </c>
      <c r="AF240" s="5"/>
    </row>
    <row r="241" customFormat="false" ht="75" hidden="false" customHeight="true" outlineLevel="0" collapsed="false">
      <c r="A241" s="5" t="s">
        <v>1451</v>
      </c>
      <c r="B241" s="6" t="s">
        <v>1452</v>
      </c>
      <c r="C241" s="5" t="s">
        <v>34</v>
      </c>
      <c r="D241" s="5" t="s">
        <v>35</v>
      </c>
      <c r="E241" s="5"/>
      <c r="F241" s="6" t="s">
        <v>1453</v>
      </c>
      <c r="G241" s="6"/>
      <c r="H241" s="6"/>
      <c r="I241" s="5" t="s">
        <v>38</v>
      </c>
      <c r="J241" s="5" t="s">
        <v>297</v>
      </c>
      <c r="K241" s="6" t="s">
        <v>1454</v>
      </c>
      <c r="L241" s="6" t="s">
        <v>40</v>
      </c>
      <c r="M241" s="5" t="s">
        <v>41</v>
      </c>
      <c r="N241" s="6" t="s">
        <v>1455</v>
      </c>
      <c r="O241" s="6" t="s">
        <v>1456</v>
      </c>
      <c r="P241" s="8"/>
      <c r="Q241" s="5"/>
      <c r="R241" s="8"/>
      <c r="S241" s="8"/>
      <c r="T241" s="8"/>
      <c r="U241" s="8"/>
      <c r="V241" s="8"/>
      <c r="W241" s="8"/>
      <c r="X241" s="8"/>
      <c r="Y241" s="5" t="s">
        <v>1435</v>
      </c>
      <c r="Z241" s="10" t="str">
        <f aca="false">REPLACE(AA241,SEARCH("M5-",AA241),LEN(AB241),AC241)</f>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AA241" s="10" t="s">
        <v>1457</v>
      </c>
      <c r="AB241" s="8" t="str">
        <f aca="false">IF(D241&lt;&gt;"No hacer",CONCATENATE(A241,"-",LEFT(C241),"-",IF(A240&lt;&gt;A241,1,IF(C240=C241,RIGHT(AB240)+1,1))))</f>
        <v>M5-EyP-2a-I-1</v>
      </c>
      <c r="AC241" s="8" t="str">
        <f aca="false">CONCATENATE(AB241,"-BR")</f>
        <v>M5-EyP-2a-I-1-BR</v>
      </c>
      <c r="AD241" s="5" t="s">
        <v>46</v>
      </c>
      <c r="AE241" s="5" t="s">
        <v>351</v>
      </c>
      <c r="AF241" s="5" t="s">
        <v>47</v>
      </c>
    </row>
    <row r="242" customFormat="false" ht="75" hidden="false" customHeight="true" outlineLevel="0" collapsed="false">
      <c r="A242" s="5" t="s">
        <v>1451</v>
      </c>
      <c r="B242" s="6" t="s">
        <v>1452</v>
      </c>
      <c r="C242" s="5" t="s">
        <v>48</v>
      </c>
      <c r="D242" s="5" t="s">
        <v>35</v>
      </c>
      <c r="E242" s="5"/>
      <c r="F242" s="6" t="s">
        <v>1458</v>
      </c>
      <c r="G242" s="6"/>
      <c r="H242" s="6"/>
      <c r="I242" s="5" t="s">
        <v>38</v>
      </c>
      <c r="J242" s="5" t="s">
        <v>52</v>
      </c>
      <c r="K242" s="6" t="s">
        <v>1459</v>
      </c>
      <c r="L242" s="6" t="s">
        <v>1460</v>
      </c>
      <c r="M242" s="5" t="s">
        <v>41</v>
      </c>
      <c r="N242" s="6" t="s">
        <v>1455</v>
      </c>
      <c r="O242" s="8" t="s">
        <v>1461</v>
      </c>
      <c r="P242" s="8"/>
      <c r="Q242" s="5"/>
      <c r="R242" s="8"/>
      <c r="S242" s="8"/>
      <c r="T242" s="8"/>
      <c r="U242" s="8"/>
      <c r="V242" s="8"/>
      <c r="W242" s="8"/>
      <c r="X242" s="8"/>
      <c r="Y242" s="5" t="s">
        <v>1435</v>
      </c>
      <c r="Z242" s="10" t="str">
        <f aca="false">REPLACE(AA242,SEARCH("M5-",AA242),LEN(AB242),AC242)</f>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242" s="10" t="s">
        <v>1462</v>
      </c>
      <c r="AB242" s="8" t="str">
        <f aca="false">IF(D242&lt;&gt;"No hacer",CONCATENATE(A242,"-",LEFT(C242),"-",IF(A241&lt;&gt;A242,1,IF(C241=C242,RIGHT(AB241)+1,1))))</f>
        <v>M5-EyP-2a-E-1</v>
      </c>
      <c r="AC242" s="8" t="str">
        <f aca="false">CONCATENATE(AB242,"-BR")</f>
        <v>M5-EyP-2a-E-1-BR</v>
      </c>
      <c r="AD242" s="5" t="s">
        <v>46</v>
      </c>
      <c r="AE242" s="5" t="s">
        <v>351</v>
      </c>
      <c r="AF242" s="5" t="s">
        <v>47</v>
      </c>
    </row>
    <row r="243" customFormat="false" ht="75" hidden="false" customHeight="true" outlineLevel="0" collapsed="false">
      <c r="A243" s="5" t="s">
        <v>1451</v>
      </c>
      <c r="B243" s="6" t="s">
        <v>1452</v>
      </c>
      <c r="C243" s="5" t="s">
        <v>48</v>
      </c>
      <c r="D243" s="5" t="s">
        <v>35</v>
      </c>
      <c r="E243" s="5"/>
      <c r="F243" s="6" t="s">
        <v>1463</v>
      </c>
      <c r="G243" s="6"/>
      <c r="H243" s="6"/>
      <c r="I243" s="5" t="s">
        <v>38</v>
      </c>
      <c r="J243" s="5" t="s">
        <v>52</v>
      </c>
      <c r="K243" s="6" t="s">
        <v>1459</v>
      </c>
      <c r="L243" s="6" t="s">
        <v>1464</v>
      </c>
      <c r="M243" s="5" t="s">
        <v>41</v>
      </c>
      <c r="N243" s="6" t="s">
        <v>1455</v>
      </c>
      <c r="O243" s="8" t="s">
        <v>1461</v>
      </c>
      <c r="P243" s="8"/>
      <c r="Q243" s="5"/>
      <c r="R243" s="8"/>
      <c r="S243" s="8"/>
      <c r="T243" s="8"/>
      <c r="U243" s="8"/>
      <c r="V243" s="8"/>
      <c r="W243" s="8"/>
      <c r="X243" s="8"/>
      <c r="Y243" s="5" t="s">
        <v>1435</v>
      </c>
      <c r="Z243" s="10" t="str">
        <f aca="false">REPLACE(AA243,SEARCH("M5-",AA243),LEN(AB243),AC243)</f>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243" s="10" t="s">
        <v>1465</v>
      </c>
      <c r="AB243" s="8" t="str">
        <f aca="false">IF(D243&lt;&gt;"No hacer",CONCATENATE(A243,"-",LEFT(C243),"-",IF(A242&lt;&gt;A243,1,IF(C242=C243,RIGHT(AB242)+1,1))))</f>
        <v>M5-EyP-2a-E-2</v>
      </c>
      <c r="AC243" s="8" t="str">
        <f aca="false">CONCATENATE(AB243,"-BR")</f>
        <v>M5-EyP-2a-E-2-BR</v>
      </c>
      <c r="AD243" s="5" t="s">
        <v>46</v>
      </c>
      <c r="AE243" s="5" t="s">
        <v>351</v>
      </c>
      <c r="AF243" s="5" t="s">
        <v>47</v>
      </c>
    </row>
    <row r="244" customFormat="false" ht="75" hidden="false" customHeight="true" outlineLevel="0" collapsed="false">
      <c r="A244" s="5" t="s">
        <v>1451</v>
      </c>
      <c r="B244" s="6" t="s">
        <v>1452</v>
      </c>
      <c r="C244" s="5" t="s">
        <v>58</v>
      </c>
      <c r="D244" s="5" t="s">
        <v>35</v>
      </c>
      <c r="E244" s="5"/>
      <c r="F244" s="6" t="s">
        <v>1466</v>
      </c>
      <c r="G244" s="6"/>
      <c r="H244" s="6"/>
      <c r="I244" s="5" t="s">
        <v>38</v>
      </c>
      <c r="J244" s="5" t="s">
        <v>52</v>
      </c>
      <c r="K244" s="6" t="s">
        <v>1467</v>
      </c>
      <c r="L244" s="6" t="s">
        <v>1468</v>
      </c>
      <c r="M244" s="5" t="s">
        <v>41</v>
      </c>
      <c r="N244" s="6" t="s">
        <v>1455</v>
      </c>
      <c r="O244" s="6" t="s">
        <v>1469</v>
      </c>
      <c r="P244" s="8"/>
      <c r="Q244" s="5"/>
      <c r="R244" s="8"/>
      <c r="S244" s="8"/>
      <c r="T244" s="8"/>
      <c r="U244" s="8"/>
      <c r="V244" s="8"/>
      <c r="W244" s="8"/>
      <c r="X244" s="8"/>
      <c r="Y244" s="5" t="s">
        <v>1435</v>
      </c>
      <c r="Z244" s="10" t="str">
        <f aca="false">REPLACE(AA244,SEARCH("M5-",AA244),LEN(AB244),AC244)</f>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AA244" s="10" t="s">
        <v>1470</v>
      </c>
      <c r="AB244" s="8" t="str">
        <f aca="false">IF(D244&lt;&gt;"No hacer",CONCATENATE(A244,"-",LEFT(C244),"-",IF(A243&lt;&gt;A244,1,IF(C243=C244,RIGHT(AB243)+1,1))))</f>
        <v>M5-EyP-2a-A-1</v>
      </c>
      <c r="AC244" s="8" t="str">
        <f aca="false">CONCATENATE(AB244,"-BR")</f>
        <v>M5-EyP-2a-A-1-BR</v>
      </c>
      <c r="AD244" s="5" t="s">
        <v>46</v>
      </c>
      <c r="AE244" s="5" t="s">
        <v>351</v>
      </c>
      <c r="AF244" s="5" t="s">
        <v>47</v>
      </c>
    </row>
    <row r="245" customFormat="false" ht="75" hidden="false" customHeight="true" outlineLevel="0" collapsed="false">
      <c r="A245" s="5" t="s">
        <v>1451</v>
      </c>
      <c r="B245" s="6" t="s">
        <v>1452</v>
      </c>
      <c r="C245" s="5" t="s">
        <v>58</v>
      </c>
      <c r="D245" s="5" t="s">
        <v>35</v>
      </c>
      <c r="E245" s="5"/>
      <c r="F245" s="6" t="s">
        <v>1471</v>
      </c>
      <c r="G245" s="6"/>
      <c r="H245" s="6"/>
      <c r="I245" s="5" t="s">
        <v>38</v>
      </c>
      <c r="J245" s="5" t="s">
        <v>52</v>
      </c>
      <c r="K245" s="6" t="s">
        <v>1472</v>
      </c>
      <c r="L245" s="6" t="s">
        <v>1473</v>
      </c>
      <c r="M245" s="5" t="s">
        <v>41</v>
      </c>
      <c r="N245" s="6" t="s">
        <v>1455</v>
      </c>
      <c r="O245" s="6" t="s">
        <v>1474</v>
      </c>
      <c r="P245" s="8"/>
      <c r="Q245" s="5"/>
      <c r="R245" s="8"/>
      <c r="S245" s="8"/>
      <c r="T245" s="8"/>
      <c r="U245" s="8"/>
      <c r="V245" s="8"/>
      <c r="W245" s="8"/>
      <c r="X245" s="8"/>
      <c r="Y245" s="5" t="s">
        <v>1435</v>
      </c>
      <c r="Z245" s="10" t="str">
        <f aca="false">REPLACE(AA245,SEARCH("M5-",AA245),LEN(AB245),AC245)</f>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AA245" s="10" t="s">
        <v>1475</v>
      </c>
      <c r="AB245" s="8" t="str">
        <f aca="false">IF(D245&lt;&gt;"No hacer",CONCATENATE(A245,"-",LEFT(C245),"-",IF(A244&lt;&gt;A245,1,IF(C244=C245,RIGHT(AB244)+1,1))))</f>
        <v>M5-EyP-2a-A-2</v>
      </c>
      <c r="AC245" s="8" t="str">
        <f aca="false">CONCATENATE(AB245,"-BR")</f>
        <v>M5-EyP-2a-A-2-BR</v>
      </c>
      <c r="AD245" s="5" t="s">
        <v>46</v>
      </c>
      <c r="AE245" s="5" t="s">
        <v>351</v>
      </c>
      <c r="AF245" s="5" t="s">
        <v>47</v>
      </c>
    </row>
    <row r="246" customFormat="false" ht="75" hidden="false" customHeight="true" outlineLevel="0" collapsed="false">
      <c r="A246" s="5" t="s">
        <v>1451</v>
      </c>
      <c r="B246" s="6" t="s">
        <v>1452</v>
      </c>
      <c r="C246" s="5" t="s">
        <v>58</v>
      </c>
      <c r="D246" s="5" t="s">
        <v>35</v>
      </c>
      <c r="E246" s="5"/>
      <c r="F246" s="6" t="s">
        <v>1476</v>
      </c>
      <c r="G246" s="6"/>
      <c r="H246" s="6"/>
      <c r="I246" s="5" t="s">
        <v>38</v>
      </c>
      <c r="J246" s="5" t="s">
        <v>52</v>
      </c>
      <c r="K246" s="6" t="s">
        <v>1477</v>
      </c>
      <c r="L246" s="6" t="s">
        <v>1468</v>
      </c>
      <c r="M246" s="5" t="s">
        <v>41</v>
      </c>
      <c r="N246" s="6" t="s">
        <v>1455</v>
      </c>
      <c r="O246" s="6" t="s">
        <v>1478</v>
      </c>
      <c r="P246" s="8"/>
      <c r="Q246" s="5"/>
      <c r="R246" s="8"/>
      <c r="S246" s="8"/>
      <c r="T246" s="8"/>
      <c r="U246" s="8"/>
      <c r="V246" s="8"/>
      <c r="W246" s="8"/>
      <c r="X246" s="8"/>
      <c r="Y246" s="5" t="s">
        <v>1435</v>
      </c>
      <c r="Z246" s="10" t="str">
        <f aca="false">REPLACE(AA246,SEARCH("M5-",AA246),LEN(AB246),AC246)</f>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AA246" s="10" t="s">
        <v>1479</v>
      </c>
      <c r="AB246" s="8" t="str">
        <f aca="false">IF(D246&lt;&gt;"No hacer",CONCATENATE(A246,"-",LEFT(C246),"-",IF(A245&lt;&gt;A246,1,IF(C245=C246,RIGHT(AB245)+1,1))))</f>
        <v>M5-EyP-2a-A-3</v>
      </c>
      <c r="AC246" s="8" t="str">
        <f aca="false">CONCATENATE(AB246,"-BR")</f>
        <v>M5-EyP-2a-A-3-BR</v>
      </c>
      <c r="AD246" s="5" t="s">
        <v>46</v>
      </c>
      <c r="AE246" s="5" t="s">
        <v>351</v>
      </c>
      <c r="AF246" s="5" t="s">
        <v>47</v>
      </c>
    </row>
    <row r="247" customFormat="false" ht="75" hidden="false" customHeight="true" outlineLevel="0" collapsed="false">
      <c r="A247" s="5" t="s">
        <v>1451</v>
      </c>
      <c r="B247" s="6" t="s">
        <v>1452</v>
      </c>
      <c r="C247" s="5" t="s">
        <v>58</v>
      </c>
      <c r="D247" s="5" t="s">
        <v>35</v>
      </c>
      <c r="E247" s="5"/>
      <c r="F247" s="6" t="s">
        <v>1480</v>
      </c>
      <c r="G247" s="6"/>
      <c r="H247" s="6"/>
      <c r="I247" s="5" t="s">
        <v>38</v>
      </c>
      <c r="J247" s="5" t="s">
        <v>52</v>
      </c>
      <c r="K247" s="6" t="s">
        <v>1481</v>
      </c>
      <c r="L247" s="6" t="s">
        <v>1482</v>
      </c>
      <c r="M247" s="5" t="s">
        <v>41</v>
      </c>
      <c r="N247" s="6" t="s">
        <v>1455</v>
      </c>
      <c r="O247" s="6" t="s">
        <v>1483</v>
      </c>
      <c r="P247" s="8"/>
      <c r="Q247" s="5"/>
      <c r="R247" s="8"/>
      <c r="S247" s="8"/>
      <c r="T247" s="8"/>
      <c r="U247" s="8"/>
      <c r="V247" s="8"/>
      <c r="W247" s="8"/>
      <c r="X247" s="8"/>
      <c r="Y247" s="5" t="s">
        <v>1435</v>
      </c>
      <c r="Z247" s="10" t="str">
        <f aca="false">REPLACE(AA247,SEARCH("M5-",AA247),LEN(AB247),AC247)</f>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AA247" s="10" t="s">
        <v>1484</v>
      </c>
      <c r="AB247" s="8" t="str">
        <f aca="false">IF(D247&lt;&gt;"No hacer",CONCATENATE(A247,"-",LEFT(C247),"-",IF(A246&lt;&gt;A247,1,IF(C246=C247,RIGHT(AB246)+1,1))))</f>
        <v>M5-EyP-2a-A-4</v>
      </c>
      <c r="AC247" s="8" t="str">
        <f aca="false">CONCATENATE(AB247,"-BR")</f>
        <v>M5-EyP-2a-A-4-BR</v>
      </c>
      <c r="AD247" s="5" t="s">
        <v>46</v>
      </c>
      <c r="AE247" s="5" t="s">
        <v>351</v>
      </c>
      <c r="AF247" s="5" t="s">
        <v>47</v>
      </c>
    </row>
    <row r="248" customFormat="false" ht="75" hidden="false" customHeight="true" outlineLevel="0" collapsed="false">
      <c r="A248" s="5" t="s">
        <v>1451</v>
      </c>
      <c r="B248" s="6" t="s">
        <v>1452</v>
      </c>
      <c r="C248" s="5" t="s">
        <v>58</v>
      </c>
      <c r="D248" s="5" t="s">
        <v>35</v>
      </c>
      <c r="E248" s="5"/>
      <c r="F248" s="6" t="s">
        <v>1485</v>
      </c>
      <c r="G248" s="6"/>
      <c r="H248" s="6"/>
      <c r="I248" s="5" t="s">
        <v>38</v>
      </c>
      <c r="J248" s="5" t="s">
        <v>52</v>
      </c>
      <c r="K248" s="6" t="s">
        <v>1486</v>
      </c>
      <c r="L248" s="6" t="s">
        <v>1487</v>
      </c>
      <c r="M248" s="5" t="s">
        <v>41</v>
      </c>
      <c r="N248" s="6" t="s">
        <v>1455</v>
      </c>
      <c r="O248" s="6" t="s">
        <v>1488</v>
      </c>
      <c r="P248" s="8"/>
      <c r="Q248" s="5"/>
      <c r="R248" s="8"/>
      <c r="S248" s="8"/>
      <c r="T248" s="8"/>
      <c r="U248" s="8"/>
      <c r="V248" s="8"/>
      <c r="W248" s="8"/>
      <c r="X248" s="8"/>
      <c r="Y248" s="5" t="s">
        <v>1435</v>
      </c>
      <c r="Z248" s="10" t="str">
        <f aca="false">REPLACE(AA248,SEARCH("M5-",AA248),LEN(AB248),AC248)</f>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AA248" s="10" t="s">
        <v>1489</v>
      </c>
      <c r="AB248" s="8" t="str">
        <f aca="false">IF(D248&lt;&gt;"No hacer",CONCATENATE(A248,"-",LEFT(C248),"-",IF(A247&lt;&gt;A248,1,IF(C247=C248,RIGHT(AB247)+1,1))))</f>
        <v>M5-EyP-2a-A-5</v>
      </c>
      <c r="AC248" s="8" t="str">
        <f aca="false">CONCATENATE(AB248,"-BR")</f>
        <v>M5-EyP-2a-A-5-BR</v>
      </c>
      <c r="AD248" s="5" t="s">
        <v>46</v>
      </c>
      <c r="AE248" s="5" t="s">
        <v>351</v>
      </c>
      <c r="AF248" s="5" t="s">
        <v>47</v>
      </c>
    </row>
    <row r="249" customFormat="false" ht="75" hidden="false" customHeight="true" outlineLevel="0" collapsed="false">
      <c r="A249" s="5" t="s">
        <v>1490</v>
      </c>
      <c r="B249" s="6" t="s">
        <v>1491</v>
      </c>
      <c r="C249" s="5" t="s">
        <v>34</v>
      </c>
      <c r="D249" s="5" t="s">
        <v>35</v>
      </c>
      <c r="E249" s="5"/>
      <c r="F249" s="6" t="s">
        <v>1492</v>
      </c>
      <c r="G249" s="6"/>
      <c r="H249" s="6"/>
      <c r="I249" s="5" t="s">
        <v>38</v>
      </c>
      <c r="J249" s="5" t="s">
        <v>297</v>
      </c>
      <c r="K249" s="6" t="s">
        <v>1493</v>
      </c>
      <c r="L249" s="6" t="s">
        <v>1494</v>
      </c>
      <c r="M249" s="5" t="s">
        <v>41</v>
      </c>
      <c r="N249" s="6" t="s">
        <v>1495</v>
      </c>
      <c r="O249" s="8" t="s">
        <v>1496</v>
      </c>
      <c r="P249" s="8"/>
      <c r="Q249" s="5"/>
      <c r="R249" s="8"/>
      <c r="S249" s="8"/>
      <c r="T249" s="8"/>
      <c r="U249" s="8"/>
      <c r="V249" s="8"/>
      <c r="W249" s="8"/>
      <c r="X249" s="8"/>
      <c r="Y249" s="5" t="s">
        <v>1435</v>
      </c>
      <c r="Z249" s="10" t="str">
        <f aca="false">REPLACE(AA249,SEARCH("M5-",AA249),LEN(AB249),AC249)</f>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AA249" s="10" t="s">
        <v>1497</v>
      </c>
      <c r="AB249" s="8" t="str">
        <f aca="false">IF(D249&lt;&gt;"No hacer",CONCATENATE(A249,"-",LEFT(C249),"-",IF(A248&lt;&gt;A249,1,IF(C248=C249,RIGHT(AB248)+1,1))))</f>
        <v>M5-EyP-2b-I-1</v>
      </c>
      <c r="AC249" s="8" t="str">
        <f aca="false">CONCATENATE(AB249,"-BR")</f>
        <v>M5-EyP-2b-I-1-BR</v>
      </c>
      <c r="AD249" s="5" t="s">
        <v>46</v>
      </c>
      <c r="AE249" s="5" t="s">
        <v>351</v>
      </c>
      <c r="AF249" s="5" t="s">
        <v>47</v>
      </c>
    </row>
    <row r="250" customFormat="false" ht="75" hidden="false" customHeight="true" outlineLevel="0" collapsed="false">
      <c r="A250" s="5" t="s">
        <v>1490</v>
      </c>
      <c r="B250" s="6" t="s">
        <v>1491</v>
      </c>
      <c r="C250" s="5" t="s">
        <v>34</v>
      </c>
      <c r="D250" s="5" t="s">
        <v>35</v>
      </c>
      <c r="E250" s="5"/>
      <c r="F250" s="6" t="s">
        <v>1498</v>
      </c>
      <c r="G250" s="6"/>
      <c r="H250" s="6"/>
      <c r="I250" s="5" t="s">
        <v>38</v>
      </c>
      <c r="J250" s="5" t="s">
        <v>297</v>
      </c>
      <c r="K250" s="6" t="s">
        <v>1493</v>
      </c>
      <c r="L250" s="6" t="s">
        <v>1499</v>
      </c>
      <c r="M250" s="5" t="s">
        <v>41</v>
      </c>
      <c r="N250" s="6" t="s">
        <v>1495</v>
      </c>
      <c r="O250" s="8" t="s">
        <v>1500</v>
      </c>
      <c r="P250" s="8"/>
      <c r="Q250" s="5"/>
      <c r="R250" s="8"/>
      <c r="S250" s="8"/>
      <c r="T250" s="8"/>
      <c r="U250" s="8"/>
      <c r="V250" s="8"/>
      <c r="W250" s="8"/>
      <c r="X250" s="8"/>
      <c r="Y250" s="5" t="s">
        <v>1435</v>
      </c>
      <c r="Z250" s="10" t="str">
        <f aca="false">REPLACE(AA250,SEARCH("M5-",AA250),LEN(AB250),AC250)</f>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AA250" s="10" t="s">
        <v>1501</v>
      </c>
      <c r="AB250" s="8" t="str">
        <f aca="false">IF(D250&lt;&gt;"No hacer",CONCATENATE(A250,"-",LEFT(C250),"-",IF(A249&lt;&gt;A250,1,IF(C249=C250,RIGHT(AB249)+1,1))))</f>
        <v>M5-EyP-2b-I-2</v>
      </c>
      <c r="AC250" s="8" t="str">
        <f aca="false">CONCATENATE(AB250,"-BR")</f>
        <v>M5-EyP-2b-I-2-BR</v>
      </c>
      <c r="AD250" s="5" t="s">
        <v>46</v>
      </c>
      <c r="AE250" s="5" t="s">
        <v>351</v>
      </c>
      <c r="AF250" s="5" t="s">
        <v>47</v>
      </c>
    </row>
    <row r="251" customFormat="false" ht="75" hidden="false" customHeight="true" outlineLevel="0" collapsed="false">
      <c r="A251" s="5" t="s">
        <v>1490</v>
      </c>
      <c r="B251" s="6" t="s">
        <v>1491</v>
      </c>
      <c r="C251" s="5" t="s">
        <v>48</v>
      </c>
      <c r="D251" s="5" t="s">
        <v>35</v>
      </c>
      <c r="E251" s="5"/>
      <c r="F251" s="6" t="s">
        <v>1502</v>
      </c>
      <c r="G251" s="6"/>
      <c r="H251" s="6"/>
      <c r="I251" s="5" t="s">
        <v>38</v>
      </c>
      <c r="J251" s="5" t="s">
        <v>52</v>
      </c>
      <c r="K251" s="6" t="s">
        <v>1503</v>
      </c>
      <c r="L251" s="6" t="s">
        <v>1504</v>
      </c>
      <c r="M251" s="5" t="s">
        <v>41</v>
      </c>
      <c r="N251" s="6" t="s">
        <v>1495</v>
      </c>
      <c r="O251" s="6" t="s">
        <v>1505</v>
      </c>
      <c r="P251" s="8"/>
      <c r="Q251" s="5"/>
      <c r="R251" s="8"/>
      <c r="S251" s="8"/>
      <c r="T251" s="8"/>
      <c r="U251" s="8"/>
      <c r="V251" s="8"/>
      <c r="W251" s="8"/>
      <c r="X251" s="8"/>
      <c r="Y251" s="5" t="s">
        <v>1435</v>
      </c>
      <c r="Z251" s="10" t="str">
        <f aca="false">REPLACE(AA251,SEARCH("M5-",AA251),LEN(AB251),AC251)</f>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AA251" s="10" t="s">
        <v>1506</v>
      </c>
      <c r="AB251" s="8" t="str">
        <f aca="false">IF(D251&lt;&gt;"No hacer",CONCATENATE(A251,"-",LEFT(C251),"-",IF(A250&lt;&gt;A251,1,IF(C250=C251,RIGHT(AB250)+1,1))))</f>
        <v>M5-EyP-2b-E-1</v>
      </c>
      <c r="AC251" s="8" t="str">
        <f aca="false">CONCATENATE(AB251,"-BR")</f>
        <v>M5-EyP-2b-E-1-BR</v>
      </c>
      <c r="AD251" s="5" t="s">
        <v>46</v>
      </c>
      <c r="AE251" s="5" t="s">
        <v>351</v>
      </c>
      <c r="AF251" s="5" t="s">
        <v>47</v>
      </c>
    </row>
    <row r="252" customFormat="false" ht="75" hidden="false" customHeight="true" outlineLevel="0" collapsed="false">
      <c r="A252" s="5" t="s">
        <v>1490</v>
      </c>
      <c r="B252" s="6" t="s">
        <v>1491</v>
      </c>
      <c r="C252" s="5" t="s">
        <v>48</v>
      </c>
      <c r="D252" s="5" t="s">
        <v>35</v>
      </c>
      <c r="E252" s="5"/>
      <c r="F252" s="6" t="s">
        <v>1507</v>
      </c>
      <c r="G252" s="6"/>
      <c r="H252" s="6"/>
      <c r="I252" s="5" t="s">
        <v>38</v>
      </c>
      <c r="J252" s="5" t="s">
        <v>52</v>
      </c>
      <c r="K252" s="6" t="s">
        <v>1503</v>
      </c>
      <c r="L252" s="6" t="s">
        <v>1508</v>
      </c>
      <c r="M252" s="5" t="s">
        <v>41</v>
      </c>
      <c r="N252" s="6" t="s">
        <v>1495</v>
      </c>
      <c r="O252" s="6" t="s">
        <v>1505</v>
      </c>
      <c r="P252" s="8"/>
      <c r="Q252" s="5"/>
      <c r="R252" s="8"/>
      <c r="S252" s="8"/>
      <c r="T252" s="8"/>
      <c r="U252" s="8"/>
      <c r="V252" s="8"/>
      <c r="W252" s="8"/>
      <c r="X252" s="8"/>
      <c r="Y252" s="5" t="s">
        <v>1435</v>
      </c>
      <c r="Z252" s="10" t="str">
        <f aca="false">REPLACE(AA252,SEARCH("M5-",AA252),LEN(AB252),AC252)</f>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AA252" s="10" t="s">
        <v>1509</v>
      </c>
      <c r="AB252" s="8" t="str">
        <f aca="false">IF(D252&lt;&gt;"No hacer",CONCATENATE(A252,"-",LEFT(C252),"-",IF(A251&lt;&gt;A252,1,IF(C251=C252,RIGHT(AB251)+1,1))))</f>
        <v>M5-EyP-2b-E-2</v>
      </c>
      <c r="AC252" s="8" t="str">
        <f aca="false">CONCATENATE(AB252,"-BR")</f>
        <v>M5-EyP-2b-E-2-BR</v>
      </c>
      <c r="AD252" s="5" t="s">
        <v>46</v>
      </c>
      <c r="AE252" s="5" t="s">
        <v>351</v>
      </c>
      <c r="AF252" s="5" t="s">
        <v>47</v>
      </c>
    </row>
    <row r="253" customFormat="false" ht="75" hidden="false" customHeight="true" outlineLevel="0" collapsed="false">
      <c r="A253" s="5" t="s">
        <v>1490</v>
      </c>
      <c r="B253" s="6" t="s">
        <v>1491</v>
      </c>
      <c r="C253" s="5" t="s">
        <v>48</v>
      </c>
      <c r="D253" s="5" t="s">
        <v>35</v>
      </c>
      <c r="E253" s="5"/>
      <c r="F253" s="6" t="s">
        <v>1510</v>
      </c>
      <c r="G253" s="6"/>
      <c r="H253" s="6"/>
      <c r="I253" s="5" t="s">
        <v>38</v>
      </c>
      <c r="J253" s="5" t="s">
        <v>52</v>
      </c>
      <c r="K253" s="6" t="s">
        <v>1503</v>
      </c>
      <c r="L253" s="6" t="s">
        <v>1511</v>
      </c>
      <c r="M253" s="5" t="s">
        <v>41</v>
      </c>
      <c r="N253" s="6" t="s">
        <v>1495</v>
      </c>
      <c r="O253" s="6" t="s">
        <v>1505</v>
      </c>
      <c r="P253" s="8"/>
      <c r="Q253" s="5"/>
      <c r="R253" s="8"/>
      <c r="S253" s="8"/>
      <c r="T253" s="8"/>
      <c r="U253" s="8"/>
      <c r="V253" s="8"/>
      <c r="W253" s="8"/>
      <c r="X253" s="8"/>
      <c r="Y253" s="5" t="s">
        <v>1435</v>
      </c>
      <c r="Z253" s="10" t="str">
        <f aca="false">REPLACE(AA253,SEARCH("M5-",AA253),LEN(AB253),AC253)</f>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AA253" s="10" t="s">
        <v>1512</v>
      </c>
      <c r="AB253" s="8" t="str">
        <f aca="false">IF(D253&lt;&gt;"No hacer",CONCATENATE(A253,"-",LEFT(C253),"-",IF(A252&lt;&gt;A253,1,IF(C252=C253,RIGHT(AB252)+1,1))))</f>
        <v>M5-EyP-2b-E-3</v>
      </c>
      <c r="AC253" s="8" t="str">
        <f aca="false">CONCATENATE(AB253,"-BR")</f>
        <v>M5-EyP-2b-E-3-BR</v>
      </c>
      <c r="AD253" s="5" t="s">
        <v>46</v>
      </c>
      <c r="AE253" s="5" t="s">
        <v>351</v>
      </c>
      <c r="AF253" s="5" t="s">
        <v>47</v>
      </c>
    </row>
    <row r="254" customFormat="false" ht="75" hidden="false" customHeight="true" outlineLevel="0" collapsed="false">
      <c r="A254" s="5" t="s">
        <v>1490</v>
      </c>
      <c r="B254" s="6" t="s">
        <v>1491</v>
      </c>
      <c r="C254" s="5" t="s">
        <v>58</v>
      </c>
      <c r="D254" s="5" t="s">
        <v>35</v>
      </c>
      <c r="E254" s="5"/>
      <c r="F254" s="6" t="s">
        <v>1513</v>
      </c>
      <c r="G254" s="6"/>
      <c r="H254" s="6"/>
      <c r="I254" s="5" t="s">
        <v>38</v>
      </c>
      <c r="J254" s="5" t="s">
        <v>52</v>
      </c>
      <c r="K254" s="6" t="s">
        <v>1514</v>
      </c>
      <c r="L254" s="6" t="s">
        <v>1515</v>
      </c>
      <c r="M254" s="5" t="s">
        <v>41</v>
      </c>
      <c r="N254" s="6" t="s">
        <v>1495</v>
      </c>
      <c r="O254" s="6" t="s">
        <v>1505</v>
      </c>
      <c r="P254" s="8"/>
      <c r="Q254" s="5"/>
      <c r="R254" s="8"/>
      <c r="S254" s="8"/>
      <c r="T254" s="8"/>
      <c r="U254" s="8"/>
      <c r="V254" s="8"/>
      <c r="W254" s="8"/>
      <c r="X254" s="8"/>
      <c r="Y254" s="5" t="s">
        <v>1435</v>
      </c>
      <c r="Z254" s="10" t="str">
        <f aca="false">REPLACE(AA254,SEARCH("M5-",AA254),LEN(AB254),AC254)</f>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AA254" s="10" t="s">
        <v>1516</v>
      </c>
      <c r="AB254" s="8" t="str">
        <f aca="false">IF(D254&lt;&gt;"No hacer",CONCATENATE(A254,"-",LEFT(C254),"-",IF(A253&lt;&gt;A254,1,IF(C253=C254,RIGHT(AB253)+1,1))))</f>
        <v>M5-EyP-2b-A-1</v>
      </c>
      <c r="AC254" s="8" t="str">
        <f aca="false">CONCATENATE(AB254,"-BR")</f>
        <v>M5-EyP-2b-A-1-BR</v>
      </c>
      <c r="AD254" s="5" t="s">
        <v>46</v>
      </c>
      <c r="AE254" s="5" t="s">
        <v>351</v>
      </c>
      <c r="AF254" s="5" t="s">
        <v>47</v>
      </c>
    </row>
    <row r="255" customFormat="false" ht="75" hidden="false" customHeight="true" outlineLevel="0" collapsed="false">
      <c r="A255" s="5" t="s">
        <v>1490</v>
      </c>
      <c r="B255" s="6" t="s">
        <v>1491</v>
      </c>
      <c r="C255" s="5" t="s">
        <v>58</v>
      </c>
      <c r="D255" s="5" t="s">
        <v>35</v>
      </c>
      <c r="E255" s="5"/>
      <c r="F255" s="6" t="s">
        <v>1517</v>
      </c>
      <c r="G255" s="6"/>
      <c r="H255" s="6"/>
      <c r="I255" s="5" t="s">
        <v>38</v>
      </c>
      <c r="J255" s="5" t="s">
        <v>52</v>
      </c>
      <c r="K255" s="6" t="s">
        <v>1514</v>
      </c>
      <c r="L255" s="6" t="s">
        <v>1518</v>
      </c>
      <c r="M255" s="5" t="s">
        <v>41</v>
      </c>
      <c r="N255" s="6" t="s">
        <v>1495</v>
      </c>
      <c r="O255" s="6" t="s">
        <v>1505</v>
      </c>
      <c r="P255" s="8"/>
      <c r="Q255" s="5"/>
      <c r="R255" s="8"/>
      <c r="S255" s="8"/>
      <c r="T255" s="8"/>
      <c r="U255" s="8"/>
      <c r="V255" s="8"/>
      <c r="W255" s="8"/>
      <c r="X255" s="8"/>
      <c r="Y255" s="5" t="s">
        <v>1435</v>
      </c>
      <c r="Z255" s="10" t="str">
        <f aca="false">REPLACE(AA255,SEARCH("M5-",AA255),LEN(AB255),AC255)</f>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AA255" s="10" t="s">
        <v>1519</v>
      </c>
      <c r="AB255" s="8" t="str">
        <f aca="false">IF(D255&lt;&gt;"No hacer",CONCATENATE(A255,"-",LEFT(C255),"-",IF(A254&lt;&gt;A255,1,IF(C254=C255,RIGHT(AB254)+1,1))))</f>
        <v>M5-EyP-2b-A-2</v>
      </c>
      <c r="AC255" s="8" t="str">
        <f aca="false">CONCATENATE(AB255,"-BR")</f>
        <v>M5-EyP-2b-A-2-BR</v>
      </c>
      <c r="AD255" s="5" t="s">
        <v>46</v>
      </c>
      <c r="AE255" s="5" t="s">
        <v>351</v>
      </c>
      <c r="AF255" s="5" t="s">
        <v>47</v>
      </c>
    </row>
    <row r="256" customFormat="false" ht="75" hidden="false" customHeight="true" outlineLevel="0" collapsed="false">
      <c r="A256" s="5" t="s">
        <v>1490</v>
      </c>
      <c r="B256" s="6" t="s">
        <v>1491</v>
      </c>
      <c r="C256" s="5" t="s">
        <v>58</v>
      </c>
      <c r="D256" s="5" t="s">
        <v>35</v>
      </c>
      <c r="E256" s="5"/>
      <c r="F256" s="6" t="s">
        <v>1520</v>
      </c>
      <c r="G256" s="6"/>
      <c r="H256" s="6"/>
      <c r="I256" s="5" t="s">
        <v>38</v>
      </c>
      <c r="J256" s="5" t="s">
        <v>52</v>
      </c>
      <c r="K256" s="6" t="s">
        <v>1521</v>
      </c>
      <c r="L256" s="6" t="s">
        <v>1522</v>
      </c>
      <c r="M256" s="5" t="s">
        <v>41</v>
      </c>
      <c r="N256" s="6" t="s">
        <v>1495</v>
      </c>
      <c r="O256" s="6" t="s">
        <v>1505</v>
      </c>
      <c r="P256" s="8"/>
      <c r="Q256" s="5"/>
      <c r="R256" s="8"/>
      <c r="S256" s="8"/>
      <c r="T256" s="8"/>
      <c r="U256" s="8"/>
      <c r="V256" s="8"/>
      <c r="W256" s="8"/>
      <c r="X256" s="8"/>
      <c r="Y256" s="5" t="s">
        <v>1435</v>
      </c>
      <c r="Z256" s="10" t="str">
        <f aca="false">REPLACE(AA256,SEARCH("M5-",AA256),LEN(AB256),AC256)</f>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AA256" s="10" t="s">
        <v>1523</v>
      </c>
      <c r="AB256" s="8" t="str">
        <f aca="false">IF(D256&lt;&gt;"No hacer",CONCATENATE(A256,"-",LEFT(C256),"-",IF(A255&lt;&gt;A256,1,IF(C255=C256,RIGHT(AB255)+1,1))))</f>
        <v>M5-EyP-2b-A-3</v>
      </c>
      <c r="AC256" s="8" t="str">
        <f aca="false">CONCATENATE(AB256,"-BR")</f>
        <v>M5-EyP-2b-A-3-BR</v>
      </c>
      <c r="AD256" s="5" t="s">
        <v>46</v>
      </c>
      <c r="AE256" s="5" t="s">
        <v>351</v>
      </c>
      <c r="AF256" s="5" t="s">
        <v>47</v>
      </c>
    </row>
    <row r="257" customFormat="false" ht="75" hidden="false" customHeight="true" outlineLevel="0" collapsed="false">
      <c r="A257" s="5" t="s">
        <v>1490</v>
      </c>
      <c r="B257" s="6" t="s">
        <v>1491</v>
      </c>
      <c r="C257" s="5" t="s">
        <v>58</v>
      </c>
      <c r="D257" s="5" t="s">
        <v>35</v>
      </c>
      <c r="E257" s="5"/>
      <c r="F257" s="6" t="s">
        <v>1524</v>
      </c>
      <c r="G257" s="6"/>
      <c r="H257" s="6"/>
      <c r="I257" s="5" t="s">
        <v>38</v>
      </c>
      <c r="J257" s="5" t="s">
        <v>52</v>
      </c>
      <c r="K257" s="6" t="s">
        <v>1525</v>
      </c>
      <c r="L257" s="6" t="s">
        <v>1526</v>
      </c>
      <c r="M257" s="5" t="s">
        <v>41</v>
      </c>
      <c r="N257" s="6" t="s">
        <v>1495</v>
      </c>
      <c r="O257" s="6" t="s">
        <v>1505</v>
      </c>
      <c r="P257" s="8"/>
      <c r="Q257" s="5"/>
      <c r="R257" s="8"/>
      <c r="S257" s="8"/>
      <c r="T257" s="8"/>
      <c r="U257" s="8"/>
      <c r="V257" s="8"/>
      <c r="W257" s="8"/>
      <c r="X257" s="8"/>
      <c r="Y257" s="5" t="s">
        <v>1435</v>
      </c>
      <c r="Z257" s="10" t="str">
        <f aca="false">REPLACE(AA257,SEARCH("M5-",AA257),LEN(AB257),AC257)</f>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AA257" s="10" t="s">
        <v>1527</v>
      </c>
      <c r="AB257" s="8" t="str">
        <f aca="false">IF(D257&lt;&gt;"No hacer",CONCATENATE(A257,"-",LEFT(C257),"-",IF(A256&lt;&gt;A257,1,IF(C256=C257,RIGHT(AB256)+1,1))))</f>
        <v>M5-EyP-2b-A-4</v>
      </c>
      <c r="AC257" s="8" t="str">
        <f aca="false">CONCATENATE(AB257,"-BR")</f>
        <v>M5-EyP-2b-A-4-BR</v>
      </c>
      <c r="AD257" s="5" t="s">
        <v>46</v>
      </c>
      <c r="AE257" s="5" t="s">
        <v>351</v>
      </c>
      <c r="AF257" s="5" t="s">
        <v>47</v>
      </c>
    </row>
    <row r="258" customFormat="false" ht="75" hidden="false" customHeight="true" outlineLevel="0" collapsed="false">
      <c r="A258" s="5" t="s">
        <v>1490</v>
      </c>
      <c r="B258" s="6" t="s">
        <v>1491</v>
      </c>
      <c r="C258" s="5" t="s">
        <v>58</v>
      </c>
      <c r="D258" s="5" t="s">
        <v>35</v>
      </c>
      <c r="E258" s="5"/>
      <c r="F258" s="6" t="s">
        <v>1528</v>
      </c>
      <c r="G258" s="6"/>
      <c r="H258" s="6"/>
      <c r="I258" s="5" t="s">
        <v>38</v>
      </c>
      <c r="J258" s="5" t="s">
        <v>52</v>
      </c>
      <c r="K258" s="6" t="s">
        <v>1529</v>
      </c>
      <c r="L258" s="6" t="s">
        <v>1530</v>
      </c>
      <c r="M258" s="5" t="s">
        <v>41</v>
      </c>
      <c r="N258" s="6" t="s">
        <v>1495</v>
      </c>
      <c r="O258" s="6" t="s">
        <v>1505</v>
      </c>
      <c r="P258" s="8"/>
      <c r="Q258" s="5"/>
      <c r="R258" s="8"/>
      <c r="S258" s="8"/>
      <c r="T258" s="8"/>
      <c r="U258" s="8"/>
      <c r="V258" s="8"/>
      <c r="W258" s="8"/>
      <c r="X258" s="8"/>
      <c r="Y258" s="5" t="s">
        <v>1435</v>
      </c>
      <c r="Z258" s="10" t="str">
        <f aca="false">REPLACE(AA258,SEARCH("M5-",AA258),LEN(AB258),AC258)</f>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AA258" s="10" t="s">
        <v>1531</v>
      </c>
      <c r="AB258" s="8" t="str">
        <f aca="false">IF(D258&lt;&gt;"No hacer",CONCATENATE(A258,"-",LEFT(C258),"-",IF(A257&lt;&gt;A258,1,IF(C257=C258,RIGHT(AB257)+1,1))))</f>
        <v>M5-EyP-2b-A-5</v>
      </c>
      <c r="AC258" s="8" t="str">
        <f aca="false">CONCATENATE(AB258,"-BR")</f>
        <v>M5-EyP-2b-A-5-BR</v>
      </c>
      <c r="AD258" s="5" t="s">
        <v>46</v>
      </c>
      <c r="AE258" s="5" t="s">
        <v>351</v>
      </c>
      <c r="AF258" s="5" t="s">
        <v>47</v>
      </c>
    </row>
    <row r="259" customFormat="false" ht="75" hidden="false" customHeight="true" outlineLevel="0" collapsed="false">
      <c r="A259" s="5" t="s">
        <v>1532</v>
      </c>
      <c r="B259" s="6" t="s">
        <v>1533</v>
      </c>
      <c r="C259" s="5" t="s">
        <v>34</v>
      </c>
      <c r="D259" s="5" t="s">
        <v>35</v>
      </c>
      <c r="E259" s="5"/>
      <c r="F259" s="6" t="s">
        <v>1534</v>
      </c>
      <c r="G259" s="6"/>
      <c r="H259" s="6"/>
      <c r="I259" s="5" t="s">
        <v>38</v>
      </c>
      <c r="J259" s="5" t="s">
        <v>297</v>
      </c>
      <c r="K259" s="6" t="s">
        <v>1535</v>
      </c>
      <c r="L259" s="6" t="s">
        <v>1536</v>
      </c>
      <c r="M259" s="5" t="s">
        <v>41</v>
      </c>
      <c r="N259" s="6" t="s">
        <v>1537</v>
      </c>
      <c r="O259" s="6" t="s">
        <v>1538</v>
      </c>
      <c r="P259" s="8"/>
      <c r="Q259" s="5"/>
      <c r="R259" s="8"/>
      <c r="S259" s="8"/>
      <c r="T259" s="8"/>
      <c r="U259" s="8"/>
      <c r="V259" s="8"/>
      <c r="W259" s="8"/>
      <c r="X259" s="8"/>
      <c r="Y259" s="5" t="s">
        <v>1435</v>
      </c>
      <c r="Z259" s="10" t="str">
        <f aca="false">REPLACE(AA259,SEARCH("M5-",AA259),LEN(AB259),AC259)</f>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AA259" s="6" t="s">
        <v>1539</v>
      </c>
      <c r="AB259" s="8" t="str">
        <f aca="false">IF(D259&lt;&gt;"No hacer",CONCATENATE(A259,"-",LEFT(C259),"-",IF(A258&lt;&gt;A259,1,IF(C258=C259,RIGHT(AB258)+1,1))))</f>
        <v>M5-EyP-3a-I-1</v>
      </c>
      <c r="AC259" s="8" t="str">
        <f aca="false">CONCATENATE(AB259,"-BR")</f>
        <v>M5-EyP-3a-I-1-BR</v>
      </c>
      <c r="AD259" s="5" t="s">
        <v>46</v>
      </c>
      <c r="AE259" s="5"/>
      <c r="AF259" s="5" t="s">
        <v>47</v>
      </c>
    </row>
    <row r="260" customFormat="false" ht="75" hidden="false" customHeight="true" outlineLevel="0" collapsed="false">
      <c r="A260" s="5" t="s">
        <v>1532</v>
      </c>
      <c r="B260" s="6" t="s">
        <v>1533</v>
      </c>
      <c r="C260" s="5" t="s">
        <v>34</v>
      </c>
      <c r="D260" s="5" t="s">
        <v>35</v>
      </c>
      <c r="E260" s="5"/>
      <c r="F260" s="6" t="s">
        <v>1540</v>
      </c>
      <c r="G260" s="6"/>
      <c r="H260" s="6"/>
      <c r="I260" s="5" t="s">
        <v>38</v>
      </c>
      <c r="J260" s="5" t="s">
        <v>297</v>
      </c>
      <c r="K260" s="6" t="s">
        <v>1535</v>
      </c>
      <c r="L260" s="6" t="s">
        <v>1536</v>
      </c>
      <c r="M260" s="5" t="s">
        <v>41</v>
      </c>
      <c r="N260" s="6" t="s">
        <v>1537</v>
      </c>
      <c r="O260" s="6" t="s">
        <v>1541</v>
      </c>
      <c r="P260" s="8"/>
      <c r="Q260" s="5"/>
      <c r="R260" s="8"/>
      <c r="S260" s="8"/>
      <c r="T260" s="8"/>
      <c r="U260" s="8"/>
      <c r="V260" s="8"/>
      <c r="W260" s="8"/>
      <c r="X260" s="8"/>
      <c r="Y260" s="5" t="s">
        <v>1435</v>
      </c>
      <c r="Z260" s="10" t="str">
        <f aca="false">REPLACE(AA260,SEARCH("M5-",AA260),LEN(AB260),AC260)</f>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260" s="6" t="s">
        <v>1542</v>
      </c>
      <c r="AB260" s="8" t="str">
        <f aca="false">IF(D260&lt;&gt;"No hacer",CONCATENATE(A260,"-",LEFT(C260),"-",IF(A259&lt;&gt;A260,1,IF(C259=C260,RIGHT(AB259)+1,1))))</f>
        <v>M5-EyP-3a-I-2</v>
      </c>
      <c r="AC260" s="8" t="str">
        <f aca="false">CONCATENATE(AB260,"-BR")</f>
        <v>M5-EyP-3a-I-2-BR</v>
      </c>
      <c r="AD260" s="5" t="s">
        <v>46</v>
      </c>
      <c r="AE260" s="5"/>
      <c r="AF260" s="5" t="s">
        <v>47</v>
      </c>
    </row>
    <row r="261" customFormat="false" ht="75" hidden="false" customHeight="true" outlineLevel="0" collapsed="false">
      <c r="A261" s="5" t="s">
        <v>1532</v>
      </c>
      <c r="B261" s="6" t="s">
        <v>1533</v>
      </c>
      <c r="C261" s="5" t="s">
        <v>48</v>
      </c>
      <c r="D261" s="5" t="s">
        <v>35</v>
      </c>
      <c r="E261" s="5"/>
      <c r="F261" s="6" t="s">
        <v>1543</v>
      </c>
      <c r="G261" s="6"/>
      <c r="H261" s="6" t="s">
        <v>1544</v>
      </c>
      <c r="I261" s="5" t="s">
        <v>38</v>
      </c>
      <c r="J261" s="5" t="s">
        <v>52</v>
      </c>
      <c r="K261" s="6" t="s">
        <v>1545</v>
      </c>
      <c r="L261" s="6" t="s">
        <v>1546</v>
      </c>
      <c r="M261" s="5" t="s">
        <v>41</v>
      </c>
      <c r="N261" s="6" t="s">
        <v>1537</v>
      </c>
      <c r="O261" s="6" t="s">
        <v>1547</v>
      </c>
      <c r="P261" s="8"/>
      <c r="Q261" s="5"/>
      <c r="R261" s="8"/>
      <c r="S261" s="8"/>
      <c r="T261" s="8"/>
      <c r="U261" s="8"/>
      <c r="V261" s="8"/>
      <c r="W261" s="8"/>
      <c r="X261" s="8"/>
      <c r="Y261" s="5" t="s">
        <v>1435</v>
      </c>
      <c r="Z261" s="10" t="str">
        <f aca="false">REPLACE(AA261,SEARCH("M5-",AA261),LEN(AB261),AC261)</f>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AA261" s="6" t="s">
        <v>1548</v>
      </c>
      <c r="AB261" s="8" t="str">
        <f aca="false">IF(D261&lt;&gt;"No hacer",CONCATENATE(A261,"-",LEFT(C261),"-",IF(A260&lt;&gt;A261,1,IF(C260=C261,RIGHT(AB260)+1,1))))</f>
        <v>M5-EyP-3a-E-1</v>
      </c>
      <c r="AC261" s="8" t="str">
        <f aca="false">CONCATENATE(AB261,"-BR")</f>
        <v>M5-EyP-3a-E-1-BR</v>
      </c>
      <c r="AD261" s="5" t="s">
        <v>46</v>
      </c>
      <c r="AE261" s="5"/>
      <c r="AF261" s="5" t="s">
        <v>47</v>
      </c>
    </row>
    <row r="262" customFormat="false" ht="75" hidden="false" customHeight="true" outlineLevel="0" collapsed="false">
      <c r="A262" s="5" t="s">
        <v>1532</v>
      </c>
      <c r="B262" s="6" t="s">
        <v>1533</v>
      </c>
      <c r="C262" s="5" t="s">
        <v>48</v>
      </c>
      <c r="D262" s="5" t="s">
        <v>35</v>
      </c>
      <c r="E262" s="5"/>
      <c r="F262" s="6" t="s">
        <v>1549</v>
      </c>
      <c r="G262" s="6"/>
      <c r="H262" s="6" t="s">
        <v>1544</v>
      </c>
      <c r="I262" s="5" t="s">
        <v>38</v>
      </c>
      <c r="J262" s="5" t="s">
        <v>52</v>
      </c>
      <c r="K262" s="6" t="s">
        <v>1545</v>
      </c>
      <c r="L262" s="6" t="s">
        <v>548</v>
      </c>
      <c r="M262" s="5" t="s">
        <v>41</v>
      </c>
      <c r="N262" s="6" t="s">
        <v>1537</v>
      </c>
      <c r="O262" s="6" t="s">
        <v>1550</v>
      </c>
      <c r="P262" s="8"/>
      <c r="Q262" s="5"/>
      <c r="R262" s="8"/>
      <c r="S262" s="8"/>
      <c r="T262" s="8"/>
      <c r="U262" s="8"/>
      <c r="V262" s="8"/>
      <c r="W262" s="8"/>
      <c r="X262" s="8"/>
      <c r="Y262" s="5" t="s">
        <v>1435</v>
      </c>
      <c r="Z262" s="10" t="str">
        <f aca="false">REPLACE(AA262,SEARCH("M5-",AA262),LEN(AB262),AC262)</f>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AA262" s="6" t="s">
        <v>1551</v>
      </c>
      <c r="AB262" s="8" t="str">
        <f aca="false">IF(D262&lt;&gt;"No hacer",CONCATENATE(A262,"-",LEFT(C262),"-",IF(A261&lt;&gt;A262,1,IF(C261=C262,RIGHT(AB261)+1,1))))</f>
        <v>M5-EyP-3a-E-2</v>
      </c>
      <c r="AC262" s="8" t="str">
        <f aca="false">CONCATENATE(AB262,"-BR")</f>
        <v>M5-EyP-3a-E-2-BR</v>
      </c>
      <c r="AD262" s="5" t="s">
        <v>46</v>
      </c>
      <c r="AE262" s="5"/>
      <c r="AF262" s="5" t="s">
        <v>47</v>
      </c>
    </row>
    <row r="263" customFormat="false" ht="75" hidden="false" customHeight="true" outlineLevel="0" collapsed="false">
      <c r="A263" s="5" t="s">
        <v>1532</v>
      </c>
      <c r="B263" s="6" t="s">
        <v>1533</v>
      </c>
      <c r="C263" s="5" t="s">
        <v>58</v>
      </c>
      <c r="D263" s="5" t="s">
        <v>35</v>
      </c>
      <c r="E263" s="5"/>
      <c r="F263" s="6" t="s">
        <v>1552</v>
      </c>
      <c r="G263" s="6"/>
      <c r="H263" s="6"/>
      <c r="I263" s="5" t="s">
        <v>38</v>
      </c>
      <c r="J263" s="5" t="s">
        <v>592</v>
      </c>
      <c r="K263" s="6" t="s">
        <v>1553</v>
      </c>
      <c r="L263" s="8" t="s">
        <v>1554</v>
      </c>
      <c r="M263" s="5" t="s">
        <v>41</v>
      </c>
      <c r="N263" s="6" t="s">
        <v>1537</v>
      </c>
      <c r="O263" s="6" t="s">
        <v>1555</v>
      </c>
      <c r="P263" s="8" t="s">
        <v>1556</v>
      </c>
      <c r="Q263" s="5"/>
      <c r="R263" s="8"/>
      <c r="S263" s="8"/>
      <c r="T263" s="8"/>
      <c r="U263" s="8"/>
      <c r="V263" s="8"/>
      <c r="W263" s="8"/>
      <c r="X263" s="8"/>
      <c r="Y263" s="5" t="s">
        <v>1435</v>
      </c>
      <c r="Z263" s="10" t="str">
        <f aca="false">REPLACE(AA263,SEARCH("M5-",AA263),LEN(AB263),AC263)</f>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AA263" s="6" t="s">
        <v>1557</v>
      </c>
      <c r="AB263" s="8" t="str">
        <f aca="false">IF(D263&lt;&gt;"No hacer",CONCATENATE(A263,"-",LEFT(C263),"-",IF(A262&lt;&gt;A263,1,IF(C262=C263,RIGHT(AB262)+1,1))))</f>
        <v>M5-EyP-3a-A-1</v>
      </c>
      <c r="AC263" s="8" t="str">
        <f aca="false">CONCATENATE(AB263,"-BR")</f>
        <v>M5-EyP-3a-A-1-BR</v>
      </c>
      <c r="AD263" s="5" t="s">
        <v>46</v>
      </c>
      <c r="AE263" s="5"/>
      <c r="AF263" s="5" t="s">
        <v>47</v>
      </c>
    </row>
    <row r="264" customFormat="false" ht="75" hidden="false" customHeight="true" outlineLevel="0" collapsed="false">
      <c r="A264" s="5" t="s">
        <v>1532</v>
      </c>
      <c r="B264" s="6" t="s">
        <v>1533</v>
      </c>
      <c r="C264" s="5" t="s">
        <v>58</v>
      </c>
      <c r="D264" s="5" t="s">
        <v>35</v>
      </c>
      <c r="E264" s="5"/>
      <c r="F264" s="6" t="s">
        <v>1558</v>
      </c>
      <c r="G264" s="6"/>
      <c r="H264" s="6"/>
      <c r="I264" s="5" t="s">
        <v>38</v>
      </c>
      <c r="J264" s="5" t="s">
        <v>592</v>
      </c>
      <c r="K264" s="6" t="s">
        <v>1559</v>
      </c>
      <c r="L264" s="8" t="s">
        <v>1560</v>
      </c>
      <c r="M264" s="5" t="s">
        <v>41</v>
      </c>
      <c r="N264" s="6" t="s">
        <v>1537</v>
      </c>
      <c r="O264" s="6" t="s">
        <v>1561</v>
      </c>
      <c r="P264" s="8"/>
      <c r="Q264" s="5"/>
      <c r="R264" s="8"/>
      <c r="S264" s="8"/>
      <c r="T264" s="8"/>
      <c r="U264" s="8"/>
      <c r="V264" s="8"/>
      <c r="W264" s="8"/>
      <c r="X264" s="8"/>
      <c r="Y264" s="5" t="s">
        <v>1435</v>
      </c>
      <c r="Z264" s="10" t="str">
        <f aca="false">REPLACE(AA264,SEARCH("M5-",AA264),LEN(AB264),AC264)</f>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AA264" s="6" t="s">
        <v>1562</v>
      </c>
      <c r="AB264" s="8" t="str">
        <f aca="false">IF(D264&lt;&gt;"No hacer",CONCATENATE(A264,"-",LEFT(C264),"-",IF(A263&lt;&gt;A264,1,IF(C263=C264,RIGHT(AB263)+1,1))))</f>
        <v>M5-EyP-3a-A-2</v>
      </c>
      <c r="AC264" s="8" t="str">
        <f aca="false">CONCATENATE(AB264,"-BR")</f>
        <v>M5-EyP-3a-A-2-BR</v>
      </c>
      <c r="AD264" s="5" t="s">
        <v>46</v>
      </c>
      <c r="AE264" s="5"/>
      <c r="AF264" s="5" t="s">
        <v>47</v>
      </c>
    </row>
    <row r="265" customFormat="false" ht="75" hidden="false" customHeight="true" outlineLevel="0" collapsed="false">
      <c r="A265" s="5" t="s">
        <v>1532</v>
      </c>
      <c r="B265" s="6" t="s">
        <v>1533</v>
      </c>
      <c r="C265" s="5" t="s">
        <v>58</v>
      </c>
      <c r="D265" s="5" t="s">
        <v>35</v>
      </c>
      <c r="E265" s="5"/>
      <c r="F265" s="6" t="s">
        <v>1563</v>
      </c>
      <c r="G265" s="6"/>
      <c r="H265" s="6"/>
      <c r="I265" s="5" t="s">
        <v>38</v>
      </c>
      <c r="J265" s="5" t="s">
        <v>592</v>
      </c>
      <c r="K265" s="6" t="s">
        <v>1564</v>
      </c>
      <c r="L265" s="8" t="s">
        <v>1565</v>
      </c>
      <c r="M265" s="5" t="s">
        <v>41</v>
      </c>
      <c r="N265" s="6" t="s">
        <v>1537</v>
      </c>
      <c r="O265" s="6" t="s">
        <v>1566</v>
      </c>
      <c r="P265" s="8" t="s">
        <v>1567</v>
      </c>
      <c r="Q265" s="9"/>
      <c r="R265" s="8"/>
      <c r="S265" s="8"/>
      <c r="T265" s="8"/>
      <c r="U265" s="8"/>
      <c r="V265" s="8"/>
      <c r="W265" s="8"/>
      <c r="X265" s="8"/>
      <c r="Y265" s="5" t="s">
        <v>1435</v>
      </c>
      <c r="Z265" s="10" t="str">
        <f aca="false">REPLACE(AA265,SEARCH("M5-",AA265),LEN(AB265),AC265)</f>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AA265" s="6" t="s">
        <v>1568</v>
      </c>
      <c r="AB265" s="8" t="str">
        <f aca="false">IF(D265&lt;&gt;"No hacer",CONCATENATE(A265,"-",LEFT(C265),"-",IF(A264&lt;&gt;A265,1,IF(C264=C265,RIGHT(AB264)+1,1))))</f>
        <v>M5-EyP-3a-A-3</v>
      </c>
      <c r="AC265" s="8" t="str">
        <f aca="false">CONCATENATE(AB265,"-BR")</f>
        <v>M5-EyP-3a-A-3-BR</v>
      </c>
      <c r="AD265" s="5" t="s">
        <v>46</v>
      </c>
      <c r="AE265" s="5"/>
      <c r="AF265" s="5" t="s">
        <v>47</v>
      </c>
    </row>
    <row r="266" customFormat="false" ht="75" hidden="false" customHeight="true" outlineLevel="0" collapsed="false">
      <c r="A266" s="5" t="s">
        <v>1532</v>
      </c>
      <c r="B266" s="6" t="s">
        <v>1533</v>
      </c>
      <c r="C266" s="5" t="s">
        <v>58</v>
      </c>
      <c r="D266" s="5" t="s">
        <v>35</v>
      </c>
      <c r="E266" s="5"/>
      <c r="F266" s="6" t="s">
        <v>1569</v>
      </c>
      <c r="G266" s="6"/>
      <c r="H266" s="6"/>
      <c r="I266" s="5" t="s">
        <v>38</v>
      </c>
      <c r="J266" s="5" t="s">
        <v>592</v>
      </c>
      <c r="K266" s="6" t="s">
        <v>1570</v>
      </c>
      <c r="L266" s="6" t="s">
        <v>1571</v>
      </c>
      <c r="M266" s="5" t="s">
        <v>41</v>
      </c>
      <c r="N266" s="6" t="s">
        <v>1537</v>
      </c>
      <c r="O266" s="6" t="s">
        <v>1572</v>
      </c>
      <c r="P266" s="8" t="s">
        <v>1573</v>
      </c>
      <c r="Q266" s="5"/>
      <c r="R266" s="8"/>
      <c r="S266" s="8"/>
      <c r="T266" s="8"/>
      <c r="U266" s="8"/>
      <c r="V266" s="8"/>
      <c r="W266" s="8"/>
      <c r="X266" s="8"/>
      <c r="Y266" s="5" t="s">
        <v>1435</v>
      </c>
      <c r="Z266" s="10" t="str">
        <f aca="false">REPLACE(AA266,SEARCH("M5-",AA266),LEN(AB266),AC266)</f>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AA266" s="6" t="s">
        <v>1574</v>
      </c>
      <c r="AB266" s="8" t="str">
        <f aca="false">IF(D266&lt;&gt;"No hacer",CONCATENATE(A266,"-",LEFT(C266),"-",IF(A265&lt;&gt;A266,1,IF(C265=C266,RIGHT(AB265)+1,1))))</f>
        <v>M5-EyP-3a-A-4</v>
      </c>
      <c r="AC266" s="8" t="str">
        <f aca="false">CONCATENATE(AB266,"-BR")</f>
        <v>M5-EyP-3a-A-4-BR</v>
      </c>
      <c r="AD266" s="5" t="s">
        <v>46</v>
      </c>
      <c r="AE266" s="5"/>
      <c r="AF266" s="5" t="s">
        <v>47</v>
      </c>
    </row>
    <row r="267" customFormat="false" ht="75" hidden="false" customHeight="true" outlineLevel="0" collapsed="false">
      <c r="A267" s="5" t="s">
        <v>1532</v>
      </c>
      <c r="B267" s="6" t="s">
        <v>1533</v>
      </c>
      <c r="C267" s="5" t="s">
        <v>58</v>
      </c>
      <c r="D267" s="5" t="s">
        <v>35</v>
      </c>
      <c r="E267" s="5"/>
      <c r="F267" s="6" t="s">
        <v>1575</v>
      </c>
      <c r="G267" s="6"/>
      <c r="H267" s="6"/>
      <c r="I267" s="5" t="s">
        <v>38</v>
      </c>
      <c r="J267" s="5" t="s">
        <v>592</v>
      </c>
      <c r="K267" s="6" t="s">
        <v>1576</v>
      </c>
      <c r="L267" s="6" t="s">
        <v>1554</v>
      </c>
      <c r="M267" s="5" t="s">
        <v>41</v>
      </c>
      <c r="N267" s="6" t="s">
        <v>1537</v>
      </c>
      <c r="O267" s="6" t="s">
        <v>1577</v>
      </c>
      <c r="P267" s="8" t="s">
        <v>1578</v>
      </c>
      <c r="Q267" s="5"/>
      <c r="R267" s="8"/>
      <c r="S267" s="8"/>
      <c r="T267" s="8"/>
      <c r="U267" s="8"/>
      <c r="V267" s="8"/>
      <c r="W267" s="8"/>
      <c r="X267" s="8"/>
      <c r="Y267" s="5" t="s">
        <v>1435</v>
      </c>
      <c r="Z267" s="10" t="str">
        <f aca="false">REPLACE(AA267,SEARCH("M5-",AA267),LEN(AB267),AC267)</f>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AA267" s="6" t="s">
        <v>1579</v>
      </c>
      <c r="AB267" s="8" t="str">
        <f aca="false">IF(D267&lt;&gt;"No hacer",CONCATENATE(A267,"-",LEFT(C267),"-",IF(A266&lt;&gt;A267,1,IF(C266=C267,RIGHT(AB266)+1,1))))</f>
        <v>M5-EyP-3a-A-5</v>
      </c>
      <c r="AC267" s="8" t="str">
        <f aca="false">CONCATENATE(AB267,"-BR")</f>
        <v>M5-EyP-3a-A-5-BR</v>
      </c>
      <c r="AD267" s="5" t="s">
        <v>46</v>
      </c>
      <c r="AE267" s="5"/>
      <c r="AF267" s="5" t="s">
        <v>47</v>
      </c>
    </row>
    <row r="268" customFormat="false" ht="75" hidden="false" customHeight="true" outlineLevel="0" collapsed="false">
      <c r="A268" s="5" t="s">
        <v>1580</v>
      </c>
      <c r="B268" s="6" t="s">
        <v>1581</v>
      </c>
      <c r="C268" s="5" t="s">
        <v>34</v>
      </c>
      <c r="D268" s="5" t="s">
        <v>35</v>
      </c>
      <c r="E268" s="5"/>
      <c r="F268" s="8" t="s">
        <v>1582</v>
      </c>
      <c r="G268" s="8"/>
      <c r="H268" s="6"/>
      <c r="I268" s="5" t="s">
        <v>38</v>
      </c>
      <c r="J268" s="5" t="s">
        <v>297</v>
      </c>
      <c r="K268" s="6" t="s">
        <v>1583</v>
      </c>
      <c r="L268" s="6" t="s">
        <v>1584</v>
      </c>
      <c r="M268" s="5" t="s">
        <v>41</v>
      </c>
      <c r="N268" s="6" t="s">
        <v>1585</v>
      </c>
      <c r="O268" s="6" t="s">
        <v>1586</v>
      </c>
      <c r="P268" s="6" t="s">
        <v>1587</v>
      </c>
      <c r="Q268" s="5"/>
      <c r="R268" s="8"/>
      <c r="S268" s="8"/>
      <c r="T268" s="8"/>
      <c r="U268" s="8"/>
      <c r="V268" s="8"/>
      <c r="W268" s="8"/>
      <c r="X268" s="8"/>
      <c r="Y268" s="5" t="s">
        <v>1435</v>
      </c>
      <c r="Z268" s="10" t="str">
        <f aca="false">REPLACE(AA268,SEARCH("M5-",AA268),LEN(AB268),AC268)</f>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AA268" s="10" t="s">
        <v>1588</v>
      </c>
      <c r="AB268" s="8" t="str">
        <f aca="false">IF(D268&lt;&gt;"No hacer",CONCATENATE(A268,"-",LEFT(C268),"-",IF(A267&lt;&gt;A268,1,IF(C267=C268,RIGHT(AB267)+1,1))))</f>
        <v>M5-EyP-10a-I-1</v>
      </c>
      <c r="AC268" s="8" t="str">
        <f aca="false">CONCATENATE(AB268,"-BR")</f>
        <v>M5-EyP-10a-I-1-BR</v>
      </c>
      <c r="AD268" s="5" t="s">
        <v>46</v>
      </c>
      <c r="AE268" s="5" t="s">
        <v>351</v>
      </c>
      <c r="AF268" s="5" t="s">
        <v>47</v>
      </c>
    </row>
    <row r="269" customFormat="false" ht="75" hidden="false" customHeight="true" outlineLevel="0" collapsed="false">
      <c r="A269" s="5" t="s">
        <v>1580</v>
      </c>
      <c r="B269" s="6" t="s">
        <v>1581</v>
      </c>
      <c r="C269" s="5" t="s">
        <v>34</v>
      </c>
      <c r="D269" s="5" t="s">
        <v>35</v>
      </c>
      <c r="E269" s="5"/>
      <c r="F269" s="8" t="s">
        <v>1589</v>
      </c>
      <c r="G269" s="8"/>
      <c r="H269" s="6"/>
      <c r="I269" s="5" t="s">
        <v>38</v>
      </c>
      <c r="J269" s="5" t="s">
        <v>297</v>
      </c>
      <c r="K269" s="6" t="s">
        <v>1583</v>
      </c>
      <c r="L269" s="6" t="s">
        <v>1590</v>
      </c>
      <c r="M269" s="5" t="s">
        <v>41</v>
      </c>
      <c r="N269" s="6" t="s">
        <v>1585</v>
      </c>
      <c r="O269" s="6" t="s">
        <v>1591</v>
      </c>
      <c r="P269" s="6" t="s">
        <v>1592</v>
      </c>
      <c r="Q269" s="5"/>
      <c r="R269" s="8"/>
      <c r="S269" s="8"/>
      <c r="T269" s="8"/>
      <c r="U269" s="8"/>
      <c r="V269" s="8"/>
      <c r="W269" s="8"/>
      <c r="X269" s="8"/>
      <c r="Y269" s="5" t="s">
        <v>1435</v>
      </c>
      <c r="Z269" s="10" t="str">
        <f aca="false">REPLACE(AA269,SEARCH("M5-",AA269),LEN(AB269),AC269)</f>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AA269" s="10" t="s">
        <v>1593</v>
      </c>
      <c r="AB269" s="8" t="str">
        <f aca="false">IF(D269&lt;&gt;"No hacer",CONCATENATE(A269,"-",LEFT(C269),"-",IF(A268&lt;&gt;A269,1,IF(C268=C269,RIGHT(AB268)+1,1))))</f>
        <v>M5-EyP-10a-I-2</v>
      </c>
      <c r="AC269" s="8" t="str">
        <f aca="false">CONCATENATE(AB269,"-BR")</f>
        <v>M5-EyP-10a-I-2-BR</v>
      </c>
      <c r="AD269" s="5" t="s">
        <v>46</v>
      </c>
      <c r="AE269" s="5" t="s">
        <v>351</v>
      </c>
      <c r="AF269" s="5" t="s">
        <v>47</v>
      </c>
    </row>
    <row r="270" customFormat="false" ht="75" hidden="false" customHeight="true" outlineLevel="0" collapsed="false">
      <c r="A270" s="5" t="s">
        <v>1580</v>
      </c>
      <c r="B270" s="6" t="s">
        <v>1581</v>
      </c>
      <c r="C270" s="5" t="s">
        <v>48</v>
      </c>
      <c r="D270" s="5" t="s">
        <v>35</v>
      </c>
      <c r="E270" s="5"/>
      <c r="F270" s="6" t="s">
        <v>1594</v>
      </c>
      <c r="G270" s="6"/>
      <c r="H270" s="6"/>
      <c r="I270" s="5" t="s">
        <v>38</v>
      </c>
      <c r="J270" s="5" t="s">
        <v>52</v>
      </c>
      <c r="K270" s="6" t="s">
        <v>1595</v>
      </c>
      <c r="L270" s="6" t="s">
        <v>1596</v>
      </c>
      <c r="M270" s="5" t="s">
        <v>41</v>
      </c>
      <c r="N270" s="6" t="s">
        <v>1585</v>
      </c>
      <c r="O270" s="6" t="s">
        <v>1597</v>
      </c>
      <c r="P270" s="6" t="s">
        <v>1598</v>
      </c>
      <c r="Q270" s="5"/>
      <c r="R270" s="8"/>
      <c r="S270" s="8"/>
      <c r="T270" s="8"/>
      <c r="U270" s="8"/>
      <c r="V270" s="8"/>
      <c r="W270" s="8"/>
      <c r="X270" s="8"/>
      <c r="Y270" s="5" t="s">
        <v>1435</v>
      </c>
      <c r="Z270" s="10" t="str">
        <f aca="false">REPLACE(AA270,SEARCH("M5-",AA270),LEN(AB270),AC270)</f>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AA270" s="10" t="s">
        <v>1599</v>
      </c>
      <c r="AB270" s="8" t="str">
        <f aca="false">IF(D270&lt;&gt;"No hacer",CONCATENATE(A270,"-",LEFT(C270),"-",IF(A269&lt;&gt;A270,1,IF(C269=C270,RIGHT(AB269)+1,1))))</f>
        <v>M5-EyP-10a-E-1</v>
      </c>
      <c r="AC270" s="8" t="str">
        <f aca="false">CONCATENATE(AB270,"-BR")</f>
        <v>M5-EyP-10a-E-1-BR</v>
      </c>
      <c r="AD270" s="5" t="s">
        <v>46</v>
      </c>
      <c r="AE270" s="5" t="s">
        <v>351</v>
      </c>
      <c r="AF270" s="5" t="s">
        <v>47</v>
      </c>
    </row>
    <row r="271" customFormat="false" ht="75" hidden="false" customHeight="true" outlineLevel="0" collapsed="false">
      <c r="A271" s="5" t="s">
        <v>1580</v>
      </c>
      <c r="B271" s="6" t="s">
        <v>1581</v>
      </c>
      <c r="C271" s="5" t="s">
        <v>58</v>
      </c>
      <c r="D271" s="5" t="s">
        <v>35</v>
      </c>
      <c r="E271" s="5"/>
      <c r="F271" s="6" t="s">
        <v>1600</v>
      </c>
      <c r="G271" s="6"/>
      <c r="H271" s="6" t="s">
        <v>1601</v>
      </c>
      <c r="I271" s="5" t="s">
        <v>38</v>
      </c>
      <c r="J271" s="5" t="s">
        <v>52</v>
      </c>
      <c r="K271" s="8" t="s">
        <v>1602</v>
      </c>
      <c r="L271" s="6" t="s">
        <v>1603</v>
      </c>
      <c r="M271" s="5" t="s">
        <v>63</v>
      </c>
      <c r="N271" s="8"/>
      <c r="O271" s="8"/>
      <c r="P271" s="8"/>
      <c r="Q271" s="5"/>
      <c r="R271" s="8"/>
      <c r="S271" s="8" t="s">
        <v>1604</v>
      </c>
      <c r="T271" s="8" t="s">
        <v>1605</v>
      </c>
      <c r="U271" s="8" t="s">
        <v>1606</v>
      </c>
      <c r="V271" s="8" t="s">
        <v>1607</v>
      </c>
      <c r="W271" s="8"/>
      <c r="X271" s="8"/>
      <c r="Y271" s="5" t="s">
        <v>1435</v>
      </c>
      <c r="Z271" s="10" t="str">
        <f aca="false">REPLACE(AA271,SEARCH("M5-",AA271),LEN(AB271),AC271)</f>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AA271" s="10" t="s">
        <v>1608</v>
      </c>
      <c r="AB271" s="8" t="str">
        <f aca="false">IF(D271&lt;&gt;"No hacer",CONCATENATE(A271,"-",LEFT(C271),"-",IF(A270&lt;&gt;A271,1,IF(C270=C271,RIGHT(AB270)+1,1))))</f>
        <v>M5-EyP-10a-A-1</v>
      </c>
      <c r="AC271" s="8" t="str">
        <f aca="false">CONCATENATE(AB271,"-BR")</f>
        <v>M5-EyP-10a-A-1-BR</v>
      </c>
      <c r="AD271" s="5" t="s">
        <v>46</v>
      </c>
      <c r="AE271" s="5" t="s">
        <v>351</v>
      </c>
      <c r="AF271" s="5" t="s">
        <v>47</v>
      </c>
    </row>
    <row r="272" customFormat="false" ht="75" hidden="false" customHeight="true" outlineLevel="0" collapsed="false">
      <c r="A272" s="5" t="s">
        <v>1580</v>
      </c>
      <c r="B272" s="6" t="s">
        <v>1581</v>
      </c>
      <c r="C272" s="5" t="s">
        <v>58</v>
      </c>
      <c r="D272" s="5" t="s">
        <v>35</v>
      </c>
      <c r="E272" s="5"/>
      <c r="F272" s="6" t="s">
        <v>1609</v>
      </c>
      <c r="G272" s="6"/>
      <c r="H272" s="6"/>
      <c r="I272" s="5" t="s">
        <v>38</v>
      </c>
      <c r="J272" s="5" t="s">
        <v>52</v>
      </c>
      <c r="K272" s="6" t="s">
        <v>1610</v>
      </c>
      <c r="L272" s="6" t="s">
        <v>1611</v>
      </c>
      <c r="M272" s="5" t="s">
        <v>63</v>
      </c>
      <c r="N272" s="8"/>
      <c r="O272" s="8"/>
      <c r="P272" s="8"/>
      <c r="Q272" s="5"/>
      <c r="R272" s="8"/>
      <c r="S272" s="8" t="s">
        <v>1612</v>
      </c>
      <c r="T272" s="8" t="s">
        <v>1613</v>
      </c>
      <c r="U272" s="8" t="s">
        <v>1614</v>
      </c>
      <c r="V272" s="8" t="s">
        <v>1615</v>
      </c>
      <c r="W272" s="8"/>
      <c r="X272" s="8"/>
      <c r="Y272" s="5" t="s">
        <v>1435</v>
      </c>
      <c r="Z272" s="10" t="str">
        <f aca="false">REPLACE(AA272,SEARCH("M5-",AA272),LEN(AB272),AC272)</f>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AA272" s="10" t="s">
        <v>1616</v>
      </c>
      <c r="AB272" s="8" t="str">
        <f aca="false">IF(D272&lt;&gt;"No hacer",CONCATENATE(A272,"-",LEFT(C272),"-",IF(A271&lt;&gt;A272,1,IF(C271=C272,RIGHT(AB271)+1,1))))</f>
        <v>M5-EyP-10a-A-2</v>
      </c>
      <c r="AC272" s="8" t="str">
        <f aca="false">CONCATENATE(AB272,"-BR")</f>
        <v>M5-EyP-10a-A-2-BR</v>
      </c>
      <c r="AD272" s="5" t="s">
        <v>46</v>
      </c>
      <c r="AE272" s="5" t="s">
        <v>351</v>
      </c>
      <c r="AF272" s="5" t="s">
        <v>47</v>
      </c>
    </row>
    <row r="273" customFormat="false" ht="75" hidden="false" customHeight="true" outlineLevel="0" collapsed="false">
      <c r="A273" s="5" t="s">
        <v>1580</v>
      </c>
      <c r="B273" s="6" t="s">
        <v>1581</v>
      </c>
      <c r="C273" s="5" t="s">
        <v>58</v>
      </c>
      <c r="D273" s="5" t="s">
        <v>35</v>
      </c>
      <c r="E273" s="5"/>
      <c r="F273" s="6" t="s">
        <v>1617</v>
      </c>
      <c r="G273" s="6"/>
      <c r="H273" s="6"/>
      <c r="I273" s="5" t="s">
        <v>38</v>
      </c>
      <c r="J273" s="5" t="s">
        <v>52</v>
      </c>
      <c r="K273" s="6" t="s">
        <v>1618</v>
      </c>
      <c r="L273" s="6" t="s">
        <v>1619</v>
      </c>
      <c r="M273" s="5" t="s">
        <v>63</v>
      </c>
      <c r="N273" s="8"/>
      <c r="O273" s="8"/>
      <c r="P273" s="17"/>
      <c r="Q273" s="6"/>
      <c r="R273" s="8"/>
      <c r="S273" s="8" t="s">
        <v>1620</v>
      </c>
      <c r="T273" s="8" t="s">
        <v>1621</v>
      </c>
      <c r="U273" s="8" t="s">
        <v>1622</v>
      </c>
      <c r="V273" s="8" t="s">
        <v>1623</v>
      </c>
      <c r="W273" s="8"/>
      <c r="X273" s="8"/>
      <c r="Y273" s="5" t="s">
        <v>1435</v>
      </c>
      <c r="Z273" s="10" t="str">
        <f aca="false">REPLACE(AA273,SEARCH("M5-",AA273),LEN(AB273),AC273)</f>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AA273" s="10" t="s">
        <v>1624</v>
      </c>
      <c r="AB273" s="8" t="str">
        <f aca="false">IF(D273&lt;&gt;"No hacer",CONCATENATE(A273,"-",LEFT(C273),"-",IF(A272&lt;&gt;A273,1,IF(C272=C273,RIGHT(AB272)+1,1))))</f>
        <v>M5-EyP-10a-A-3</v>
      </c>
      <c r="AC273" s="8" t="str">
        <f aca="false">CONCATENATE(AB273,"-BR")</f>
        <v>M5-EyP-10a-A-3-BR</v>
      </c>
      <c r="AD273" s="5" t="s">
        <v>46</v>
      </c>
      <c r="AE273" s="5" t="s">
        <v>351</v>
      </c>
      <c r="AF273" s="5" t="s">
        <v>47</v>
      </c>
    </row>
    <row r="274" customFormat="false" ht="75" hidden="false" customHeight="true" outlineLevel="0" collapsed="false">
      <c r="A274" s="5" t="s">
        <v>1580</v>
      </c>
      <c r="B274" s="6" t="s">
        <v>1581</v>
      </c>
      <c r="C274" s="5" t="s">
        <v>58</v>
      </c>
      <c r="D274" s="5" t="s">
        <v>35</v>
      </c>
      <c r="E274" s="5"/>
      <c r="F274" s="6" t="s">
        <v>1625</v>
      </c>
      <c r="G274" s="6"/>
      <c r="H274" s="6"/>
      <c r="I274" s="5" t="s">
        <v>38</v>
      </c>
      <c r="J274" s="5" t="s">
        <v>52</v>
      </c>
      <c r="K274" s="6" t="s">
        <v>1626</v>
      </c>
      <c r="L274" s="6" t="s">
        <v>1627</v>
      </c>
      <c r="M274" s="5" t="s">
        <v>63</v>
      </c>
      <c r="N274" s="8"/>
      <c r="O274" s="8"/>
      <c r="P274" s="8"/>
      <c r="Q274" s="5"/>
      <c r="R274" s="8"/>
      <c r="S274" s="8" t="s">
        <v>1628</v>
      </c>
      <c r="T274" s="8" t="s">
        <v>1629</v>
      </c>
      <c r="U274" s="8" t="s">
        <v>1630</v>
      </c>
      <c r="V274" s="8" t="s">
        <v>1631</v>
      </c>
      <c r="W274" s="8"/>
      <c r="X274" s="8"/>
      <c r="Y274" s="5" t="s">
        <v>1435</v>
      </c>
      <c r="Z274" s="10" t="str">
        <f aca="false">REPLACE(AA274,SEARCH("M5-",AA274),LEN(AB274),AC274)</f>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AA274" s="10" t="s">
        <v>1632</v>
      </c>
      <c r="AB274" s="8" t="str">
        <f aca="false">IF(D274&lt;&gt;"No hacer",CONCATENATE(A274,"-",LEFT(C274),"-",IF(A273&lt;&gt;A274,1,IF(C273=C274,RIGHT(AB273)+1,1))))</f>
        <v>M5-EyP-10a-A-4</v>
      </c>
      <c r="AC274" s="8" t="str">
        <f aca="false">CONCATENATE(AB274,"-BR")</f>
        <v>M5-EyP-10a-A-4-BR</v>
      </c>
      <c r="AD274" s="5" t="s">
        <v>46</v>
      </c>
      <c r="AE274" s="5" t="s">
        <v>351</v>
      </c>
      <c r="AF274" s="5" t="s">
        <v>47</v>
      </c>
    </row>
    <row r="275" customFormat="false" ht="75" hidden="false" customHeight="true" outlineLevel="0" collapsed="false">
      <c r="A275" s="5" t="s">
        <v>1580</v>
      </c>
      <c r="B275" s="6" t="s">
        <v>1581</v>
      </c>
      <c r="C275" s="5" t="s">
        <v>58</v>
      </c>
      <c r="D275" s="5" t="s">
        <v>35</v>
      </c>
      <c r="E275" s="5"/>
      <c r="F275" s="6" t="s">
        <v>1633</v>
      </c>
      <c r="G275" s="6"/>
      <c r="H275" s="6"/>
      <c r="I275" s="5" t="s">
        <v>38</v>
      </c>
      <c r="J275" s="5" t="s">
        <v>52</v>
      </c>
      <c r="K275" s="6" t="s">
        <v>1634</v>
      </c>
      <c r="L275" s="6" t="s">
        <v>1635</v>
      </c>
      <c r="M275" s="5" t="s">
        <v>63</v>
      </c>
      <c r="N275" s="8"/>
      <c r="O275" s="8"/>
      <c r="P275" s="8"/>
      <c r="Q275" s="6"/>
      <c r="R275" s="8"/>
      <c r="S275" s="8" t="s">
        <v>1636</v>
      </c>
      <c r="T275" s="8" t="s">
        <v>1637</v>
      </c>
      <c r="U275" s="8" t="s">
        <v>1638</v>
      </c>
      <c r="V275" s="8" t="s">
        <v>1639</v>
      </c>
      <c r="W275" s="8"/>
      <c r="X275" s="8"/>
      <c r="Y275" s="5" t="s">
        <v>1435</v>
      </c>
      <c r="Z275" s="10" t="str">
        <f aca="false">REPLACE(AA275,SEARCH("M5-",AA275),LEN(AB275),AC275)</f>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AA275" s="10" t="s">
        <v>1640</v>
      </c>
      <c r="AB275" s="8" t="str">
        <f aca="false">IF(D275&lt;&gt;"No hacer",CONCATENATE(A275,"-",LEFT(C275),"-",IF(A274&lt;&gt;A275,1,IF(C274=C275,RIGHT(AB274)+1,1))))</f>
        <v>M5-EyP-10a-A-5</v>
      </c>
      <c r="AC275" s="8" t="str">
        <f aca="false">CONCATENATE(AB275,"-BR")</f>
        <v>M5-EyP-10a-A-5-BR</v>
      </c>
      <c r="AD275" s="5" t="s">
        <v>46</v>
      </c>
      <c r="AE275" s="5" t="s">
        <v>351</v>
      </c>
      <c r="AF275" s="5" t="s">
        <v>47</v>
      </c>
    </row>
    <row r="276" customFormat="false" ht="75" hidden="false" customHeight="true" outlineLevel="0" collapsed="false">
      <c r="A276" s="5" t="s">
        <v>1641</v>
      </c>
      <c r="B276" s="6" t="s">
        <v>1642</v>
      </c>
      <c r="C276" s="5" t="s">
        <v>34</v>
      </c>
      <c r="D276" s="5" t="s">
        <v>35</v>
      </c>
      <c r="E276" s="5"/>
      <c r="F276" s="6" t="s">
        <v>1643</v>
      </c>
      <c r="G276" s="6"/>
      <c r="H276" s="6" t="s">
        <v>1644</v>
      </c>
      <c r="I276" s="5" t="s">
        <v>38</v>
      </c>
      <c r="J276" s="5" t="s">
        <v>586</v>
      </c>
      <c r="K276" s="8" t="s">
        <v>1645</v>
      </c>
      <c r="L276" s="6"/>
      <c r="M276" s="5" t="s">
        <v>41</v>
      </c>
      <c r="N276" s="6" t="s">
        <v>1646</v>
      </c>
      <c r="O276" s="6" t="s">
        <v>1647</v>
      </c>
      <c r="P276" s="8"/>
      <c r="Q276" s="6"/>
      <c r="R276" s="8"/>
      <c r="S276" s="8"/>
      <c r="T276" s="8"/>
      <c r="U276" s="8"/>
      <c r="V276" s="8"/>
      <c r="W276" s="8"/>
      <c r="X276" s="8"/>
      <c r="Y276" s="5" t="s">
        <v>1435</v>
      </c>
      <c r="Z276" s="10" t="str">
        <f aca="false">REPLACE(AA276,SEARCH("M5-",AA276),LEN(AB276),AC276)</f>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AA276" s="10" t="s">
        <v>1648</v>
      </c>
      <c r="AB276" s="8" t="str">
        <f aca="false">IF(D276&lt;&gt;"No hacer",CONCATENATE(A276,"-",LEFT(C276),"-",IF(A275&lt;&gt;A276,1,IF(C275=C276,RIGHT(AB275)+1,1))))</f>
        <v>M5-EyP-4a-I-1</v>
      </c>
      <c r="AC276" s="8" t="str">
        <f aca="false">CONCATENATE(AB276,"-BR")</f>
        <v>M5-EyP-4a-I-1-BR</v>
      </c>
      <c r="AD276" s="5" t="s">
        <v>46</v>
      </c>
      <c r="AE276" s="5" t="s">
        <v>351</v>
      </c>
      <c r="AF276" s="5" t="s">
        <v>47</v>
      </c>
    </row>
    <row r="277" customFormat="false" ht="75" hidden="false" customHeight="true" outlineLevel="0" collapsed="false">
      <c r="A277" s="5" t="s">
        <v>1641</v>
      </c>
      <c r="B277" s="6" t="s">
        <v>1642</v>
      </c>
      <c r="C277" s="5" t="s">
        <v>48</v>
      </c>
      <c r="D277" s="5" t="s">
        <v>35</v>
      </c>
      <c r="E277" s="5"/>
      <c r="F277" s="6" t="s">
        <v>1649</v>
      </c>
      <c r="G277" s="6"/>
      <c r="H277" s="6" t="s">
        <v>1650</v>
      </c>
      <c r="I277" s="5" t="s">
        <v>38</v>
      </c>
      <c r="J277" s="5" t="s">
        <v>52</v>
      </c>
      <c r="K277" s="6" t="s">
        <v>1651</v>
      </c>
      <c r="L277" s="6" t="s">
        <v>1652</v>
      </c>
      <c r="M277" s="5" t="s">
        <v>41</v>
      </c>
      <c r="N277" s="6" t="s">
        <v>1653</v>
      </c>
      <c r="O277" s="6" t="s">
        <v>1653</v>
      </c>
      <c r="P277" s="8"/>
      <c r="Q277" s="6"/>
      <c r="R277" s="8"/>
      <c r="S277" s="8"/>
      <c r="T277" s="8"/>
      <c r="U277" s="8"/>
      <c r="V277" s="8"/>
      <c r="W277" s="8"/>
      <c r="X277" s="8"/>
      <c r="Y277" s="5" t="s">
        <v>1435</v>
      </c>
      <c r="Z277" s="10" t="str">
        <f aca="false">REPLACE(AA277,SEARCH("M5-",AA277),LEN(AB277),AC277)</f>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AA277" s="10" t="s">
        <v>1654</v>
      </c>
      <c r="AB277" s="8" t="str">
        <f aca="false">IF(D277&lt;&gt;"No hacer",CONCATENATE(A277,"-",LEFT(C277),"-",IF(A276&lt;&gt;A277,1,IF(C276=C277,RIGHT(AB276)+1,1))))</f>
        <v>M5-EyP-4a-E-1</v>
      </c>
      <c r="AC277" s="8" t="str">
        <f aca="false">CONCATENATE(AB277,"-BR")</f>
        <v>M5-EyP-4a-E-1-BR</v>
      </c>
      <c r="AD277" s="5" t="s">
        <v>46</v>
      </c>
      <c r="AE277" s="5" t="s">
        <v>351</v>
      </c>
      <c r="AF277" s="5" t="s">
        <v>47</v>
      </c>
    </row>
    <row r="278" customFormat="false" ht="75" hidden="false" customHeight="true" outlineLevel="0" collapsed="false">
      <c r="A278" s="5" t="s">
        <v>1641</v>
      </c>
      <c r="B278" s="6" t="s">
        <v>1642</v>
      </c>
      <c r="C278" s="5" t="s">
        <v>48</v>
      </c>
      <c r="D278" s="5" t="s">
        <v>35</v>
      </c>
      <c r="E278" s="5"/>
      <c r="F278" s="6" t="s">
        <v>1655</v>
      </c>
      <c r="G278" s="6"/>
      <c r="H278" s="6" t="s">
        <v>1656</v>
      </c>
      <c r="I278" s="5" t="s">
        <v>38</v>
      </c>
      <c r="J278" s="5" t="s">
        <v>52</v>
      </c>
      <c r="K278" s="6" t="s">
        <v>1657</v>
      </c>
      <c r="L278" s="6" t="s">
        <v>1658</v>
      </c>
      <c r="M278" s="5" t="s">
        <v>41</v>
      </c>
      <c r="N278" s="7" t="s">
        <v>1659</v>
      </c>
      <c r="O278" s="6" t="s">
        <v>1659</v>
      </c>
      <c r="P278" s="8"/>
      <c r="Q278" s="6"/>
      <c r="R278" s="8"/>
      <c r="S278" s="8"/>
      <c r="T278" s="8"/>
      <c r="U278" s="8"/>
      <c r="V278" s="8"/>
      <c r="W278" s="8"/>
      <c r="X278" s="8"/>
      <c r="Y278" s="5" t="s">
        <v>1435</v>
      </c>
      <c r="Z278" s="10" t="str">
        <f aca="false">REPLACE(AA278,SEARCH("M5-",AA278),LEN(AB278),AC278)</f>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AA278" s="10" t="s">
        <v>1660</v>
      </c>
      <c r="AB278" s="8" t="str">
        <f aca="false">IF(D278&lt;&gt;"No hacer",CONCATENATE(A278,"-",LEFT(C278),"-",IF(A277&lt;&gt;A278,1,IF(C277=C278,RIGHT(AB277)+1,1))))</f>
        <v>M5-EyP-4a-E-2</v>
      </c>
      <c r="AC278" s="8" t="str">
        <f aca="false">CONCATENATE(AB278,"-BR")</f>
        <v>M5-EyP-4a-E-2-BR</v>
      </c>
      <c r="AD278" s="5" t="s">
        <v>46</v>
      </c>
      <c r="AE278" s="5" t="s">
        <v>351</v>
      </c>
      <c r="AF278" s="5" t="s">
        <v>47</v>
      </c>
    </row>
    <row r="279" customFormat="false" ht="75" hidden="false" customHeight="true" outlineLevel="0" collapsed="false">
      <c r="A279" s="5" t="s">
        <v>1641</v>
      </c>
      <c r="B279" s="6" t="s">
        <v>1642</v>
      </c>
      <c r="C279" s="5" t="s">
        <v>48</v>
      </c>
      <c r="D279" s="5" t="s">
        <v>35</v>
      </c>
      <c r="E279" s="5"/>
      <c r="F279" s="7" t="s">
        <v>1661</v>
      </c>
      <c r="G279" s="7"/>
      <c r="H279" s="6"/>
      <c r="I279" s="5" t="s">
        <v>38</v>
      </c>
      <c r="J279" s="5" t="s">
        <v>52</v>
      </c>
      <c r="K279" s="6" t="s">
        <v>1662</v>
      </c>
      <c r="L279" s="6" t="s">
        <v>1663</v>
      </c>
      <c r="M279" s="5" t="s">
        <v>41</v>
      </c>
      <c r="N279" s="7" t="s">
        <v>1664</v>
      </c>
      <c r="O279" s="7" t="s">
        <v>1664</v>
      </c>
      <c r="P279" s="8"/>
      <c r="Q279" s="6"/>
      <c r="R279" s="8"/>
      <c r="S279" s="8"/>
      <c r="T279" s="8"/>
      <c r="U279" s="8"/>
      <c r="V279" s="8"/>
      <c r="W279" s="8"/>
      <c r="X279" s="8"/>
      <c r="Y279" s="5" t="s">
        <v>1435</v>
      </c>
      <c r="Z279" s="10" t="str">
        <f aca="false">REPLACE(AA279,SEARCH("M5-",AA279),LEN(AB279),AC279)</f>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AA279" s="10" t="s">
        <v>1665</v>
      </c>
      <c r="AB279" s="8" t="str">
        <f aca="false">IF(D279&lt;&gt;"No hacer",CONCATENATE(A279,"-",LEFT(C279),"-",IF(A278&lt;&gt;A279,1,IF(C278=C279,RIGHT(AB278)+1,1))))</f>
        <v>M5-EyP-4a-E-3</v>
      </c>
      <c r="AC279" s="8" t="str">
        <f aca="false">CONCATENATE(AB279,"-BR")</f>
        <v>M5-EyP-4a-E-3-BR</v>
      </c>
      <c r="AD279" s="5" t="s">
        <v>46</v>
      </c>
      <c r="AE279" s="5" t="s">
        <v>351</v>
      </c>
      <c r="AF279" s="5" t="s">
        <v>47</v>
      </c>
    </row>
    <row r="280" customFormat="false" ht="75" hidden="false" customHeight="true" outlineLevel="0" collapsed="false">
      <c r="A280" s="5" t="s">
        <v>1641</v>
      </c>
      <c r="B280" s="6" t="s">
        <v>1642</v>
      </c>
      <c r="C280" s="5" t="s">
        <v>48</v>
      </c>
      <c r="D280" s="5" t="s">
        <v>35</v>
      </c>
      <c r="E280" s="5"/>
      <c r="F280" s="6" t="s">
        <v>1666</v>
      </c>
      <c r="G280" s="6"/>
      <c r="H280" s="6"/>
      <c r="I280" s="5" t="s">
        <v>38</v>
      </c>
      <c r="J280" s="5" t="s">
        <v>52</v>
      </c>
      <c r="K280" s="6" t="s">
        <v>1667</v>
      </c>
      <c r="L280" s="6" t="s">
        <v>1668</v>
      </c>
      <c r="M280" s="5" t="s">
        <v>41</v>
      </c>
      <c r="N280" s="7" t="s">
        <v>1669</v>
      </c>
      <c r="O280" s="7" t="s">
        <v>1669</v>
      </c>
      <c r="P280" s="8"/>
      <c r="Q280" s="6"/>
      <c r="R280" s="8"/>
      <c r="S280" s="8"/>
      <c r="T280" s="8"/>
      <c r="U280" s="8"/>
      <c r="V280" s="8"/>
      <c r="W280" s="8"/>
      <c r="X280" s="8"/>
      <c r="Y280" s="5" t="s">
        <v>1435</v>
      </c>
      <c r="Z280" s="10" t="str">
        <f aca="false">REPLACE(AA280,SEARCH("M5-",AA280),LEN(AB280),AC280)</f>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AA280" s="10" t="s">
        <v>1670</v>
      </c>
      <c r="AB280" s="8" t="str">
        <f aca="false">IF(D280&lt;&gt;"No hacer",CONCATENATE(A280,"-",LEFT(C280),"-",IF(A279&lt;&gt;A280,1,IF(C279=C280,RIGHT(AB279)+1,1))))</f>
        <v>M5-EyP-4a-E-4</v>
      </c>
      <c r="AC280" s="8" t="str">
        <f aca="false">CONCATENATE(AB280,"-BR")</f>
        <v>M5-EyP-4a-E-4-BR</v>
      </c>
      <c r="AD280" s="5" t="s">
        <v>46</v>
      </c>
      <c r="AE280" s="5" t="s">
        <v>351</v>
      </c>
      <c r="AF280" s="5" t="s">
        <v>47</v>
      </c>
    </row>
    <row r="281" customFormat="false" ht="75" hidden="false" customHeight="true" outlineLevel="0" collapsed="false">
      <c r="A281" s="5" t="s">
        <v>1641</v>
      </c>
      <c r="B281" s="6" t="s">
        <v>1642</v>
      </c>
      <c r="C281" s="5" t="s">
        <v>48</v>
      </c>
      <c r="D281" s="5" t="s">
        <v>35</v>
      </c>
      <c r="E281" s="5"/>
      <c r="F281" s="6" t="s">
        <v>1671</v>
      </c>
      <c r="G281" s="6"/>
      <c r="H281" s="6"/>
      <c r="I281" s="5" t="s">
        <v>38</v>
      </c>
      <c r="J281" s="5" t="s">
        <v>52</v>
      </c>
      <c r="K281" s="6" t="s">
        <v>1672</v>
      </c>
      <c r="L281" s="6" t="s">
        <v>1673</v>
      </c>
      <c r="M281" s="5" t="s">
        <v>41</v>
      </c>
      <c r="N281" s="6" t="s">
        <v>1674</v>
      </c>
      <c r="O281" s="6" t="s">
        <v>1674</v>
      </c>
      <c r="P281" s="8"/>
      <c r="Q281" s="6"/>
      <c r="R281" s="8"/>
      <c r="S281" s="8"/>
      <c r="T281" s="8"/>
      <c r="U281" s="8"/>
      <c r="V281" s="8"/>
      <c r="W281" s="8"/>
      <c r="X281" s="8"/>
      <c r="Y281" s="5" t="s">
        <v>1435</v>
      </c>
      <c r="Z281" s="10" t="str">
        <f aca="false">REPLACE(AA281,SEARCH("M5-",AA281),LEN(AB281),AC281)</f>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AA281" s="10" t="s">
        <v>1675</v>
      </c>
      <c r="AB281" s="8" t="str">
        <f aca="false">IF(D281&lt;&gt;"No hacer",CONCATENATE(A281,"-",LEFT(C281),"-",IF(A280&lt;&gt;A281,1,IF(C280=C281,RIGHT(AB280)+1,1))))</f>
        <v>M5-EyP-4a-E-5</v>
      </c>
      <c r="AC281" s="8" t="str">
        <f aca="false">CONCATENATE(AB281,"-BR")</f>
        <v>M5-EyP-4a-E-5-BR</v>
      </c>
      <c r="AD281" s="5" t="s">
        <v>46</v>
      </c>
      <c r="AE281" s="5" t="s">
        <v>351</v>
      </c>
      <c r="AF281" s="5" t="s">
        <v>47</v>
      </c>
    </row>
    <row r="282" customFormat="false" ht="75" hidden="false" customHeight="true" outlineLevel="0" collapsed="false">
      <c r="A282" s="5" t="s">
        <v>1676</v>
      </c>
      <c r="B282" s="6" t="s">
        <v>1677</v>
      </c>
      <c r="C282" s="5" t="s">
        <v>34</v>
      </c>
      <c r="D282" s="5" t="s">
        <v>35</v>
      </c>
      <c r="E282" s="5"/>
      <c r="F282" s="6" t="s">
        <v>1678</v>
      </c>
      <c r="G282" s="6"/>
      <c r="H282" s="6"/>
      <c r="I282" s="5" t="s">
        <v>38</v>
      </c>
      <c r="J282" s="5" t="s">
        <v>1679</v>
      </c>
      <c r="K282" s="6" t="s">
        <v>1680</v>
      </c>
      <c r="L282" s="22"/>
      <c r="M282" s="5" t="s">
        <v>41</v>
      </c>
      <c r="N282" s="6" t="s">
        <v>1681</v>
      </c>
      <c r="O282" s="6" t="s">
        <v>1681</v>
      </c>
      <c r="P282" s="8"/>
      <c r="Q282" s="6"/>
      <c r="R282" s="8"/>
      <c r="S282" s="8"/>
      <c r="T282" s="8"/>
      <c r="U282" s="8"/>
      <c r="V282" s="8"/>
      <c r="W282" s="8"/>
      <c r="X282" s="8"/>
      <c r="Y282" s="5" t="s">
        <v>1435</v>
      </c>
      <c r="Z282" s="10" t="str">
        <f aca="false">REPLACE(AA282,SEARCH("M5-",AA282),LEN(AB282),AC282)</f>
        <v>{
    "id": "M5-EyP-4b-I-1-BR",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v>
      </c>
      <c r="AA282" s="6" t="s">
        <v>1682</v>
      </c>
      <c r="AB282" s="8" t="str">
        <f aca="false">IF(D282&lt;&gt;"No hacer",CONCATENATE(A282,"-",LEFT(C282),"-",IF(A281&lt;&gt;A282,1,IF(C281=C282,RIGHT(AB281)+1,1))))</f>
        <v>M5-EyP-4b-I-1</v>
      </c>
      <c r="AC282" s="8" t="str">
        <f aca="false">CONCATENATE(AB282,"-BR")</f>
        <v>M5-EyP-4b-I-1-BR</v>
      </c>
      <c r="AD282" s="5"/>
      <c r="AE282" s="5" t="s">
        <v>351</v>
      </c>
      <c r="AF282" s="5" t="s">
        <v>47</v>
      </c>
    </row>
    <row r="283" customFormat="false" ht="75" hidden="false" customHeight="true" outlineLevel="0" collapsed="false">
      <c r="A283" s="5" t="s">
        <v>1676</v>
      </c>
      <c r="B283" s="6" t="s">
        <v>1677</v>
      </c>
      <c r="C283" s="5" t="s">
        <v>34</v>
      </c>
      <c r="D283" s="5" t="s">
        <v>35</v>
      </c>
      <c r="E283" s="5"/>
      <c r="F283" s="6" t="s">
        <v>1683</v>
      </c>
      <c r="G283" s="6"/>
      <c r="H283" s="6"/>
      <c r="I283" s="5" t="s">
        <v>38</v>
      </c>
      <c r="J283" s="5" t="s">
        <v>1679</v>
      </c>
      <c r="K283" s="6" t="s">
        <v>1680</v>
      </c>
      <c r="L283" s="22"/>
      <c r="M283" s="5" t="s">
        <v>41</v>
      </c>
      <c r="N283" s="6" t="s">
        <v>1684</v>
      </c>
      <c r="O283" s="6" t="s">
        <v>1684</v>
      </c>
      <c r="P283" s="8"/>
      <c r="Q283" s="6"/>
      <c r="R283" s="8"/>
      <c r="S283" s="8"/>
      <c r="T283" s="8"/>
      <c r="U283" s="8"/>
      <c r="V283" s="8"/>
      <c r="W283" s="8"/>
      <c r="X283" s="8"/>
      <c r="Y283" s="5" t="s">
        <v>1435</v>
      </c>
      <c r="Z283" s="10" t="str">
        <f aca="false">REPLACE(AA283,SEARCH("M5-",AA283),LEN(AB283),AC283)</f>
        <v>{
    "id": "M5-EyP-4b-I-2-BR",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v>
      </c>
      <c r="AA283" s="6" t="s">
        <v>1685</v>
      </c>
      <c r="AB283" s="8" t="str">
        <f aca="false">IF(D283&lt;&gt;"No hacer",CONCATENATE(A283,"-",LEFT(C283),"-",IF(A282&lt;&gt;A283,1,IF(C282=C283,RIGHT(AB282)+1,1))))</f>
        <v>M5-EyP-4b-I-2</v>
      </c>
      <c r="AC283" s="8" t="str">
        <f aca="false">CONCATENATE(AB283,"-BR")</f>
        <v>M5-EyP-4b-I-2-BR</v>
      </c>
      <c r="AD283" s="5"/>
      <c r="AE283" s="5" t="s">
        <v>351</v>
      </c>
      <c r="AF283" s="5" t="s">
        <v>47</v>
      </c>
    </row>
    <row r="284" customFormat="false" ht="75" hidden="false" customHeight="true" outlineLevel="0" collapsed="false">
      <c r="A284" s="5" t="s">
        <v>1676</v>
      </c>
      <c r="B284" s="6" t="s">
        <v>1677</v>
      </c>
      <c r="C284" s="5" t="s">
        <v>34</v>
      </c>
      <c r="D284" s="5" t="s">
        <v>35</v>
      </c>
      <c r="E284" s="5"/>
      <c r="F284" s="6" t="s">
        <v>1686</v>
      </c>
      <c r="G284" s="6"/>
      <c r="H284" s="6"/>
      <c r="I284" s="5" t="s">
        <v>38</v>
      </c>
      <c r="J284" s="5" t="s">
        <v>1679</v>
      </c>
      <c r="K284" s="6" t="s">
        <v>1680</v>
      </c>
      <c r="L284" s="22"/>
      <c r="M284" s="5" t="s">
        <v>41</v>
      </c>
      <c r="N284" s="6" t="s">
        <v>1687</v>
      </c>
      <c r="O284" s="6" t="s">
        <v>1687</v>
      </c>
      <c r="P284" s="8"/>
      <c r="Q284" s="6"/>
      <c r="R284" s="8"/>
      <c r="S284" s="8"/>
      <c r="T284" s="8"/>
      <c r="U284" s="8"/>
      <c r="V284" s="8"/>
      <c r="W284" s="8"/>
      <c r="X284" s="8"/>
      <c r="Y284" s="5" t="s">
        <v>1435</v>
      </c>
      <c r="Z284" s="10" t="str">
        <f aca="false">REPLACE(AA284,SEARCH("M5-",AA284),LEN(AB284),AC284)</f>
        <v>{
    "id": "M5-EyP-4b-I-3-BR",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v>
      </c>
      <c r="AA284" s="6" t="s">
        <v>1688</v>
      </c>
      <c r="AB284" s="8" t="str">
        <f aca="false">IF(D284&lt;&gt;"No hacer",CONCATENATE(A284,"-",LEFT(C284),"-",IF(A283&lt;&gt;A284,1,IF(C283=C284,RIGHT(AB283)+1,1))))</f>
        <v>M5-EyP-4b-I-3</v>
      </c>
      <c r="AC284" s="8" t="str">
        <f aca="false">CONCATENATE(AB284,"-BR")</f>
        <v>M5-EyP-4b-I-3-BR</v>
      </c>
      <c r="AD284" s="5"/>
      <c r="AE284" s="5" t="s">
        <v>351</v>
      </c>
      <c r="AF284" s="5" t="s">
        <v>47</v>
      </c>
    </row>
    <row r="285" customFormat="false" ht="75" hidden="false" customHeight="true" outlineLevel="0" collapsed="false">
      <c r="A285" s="5" t="s">
        <v>1689</v>
      </c>
      <c r="B285" s="6" t="s">
        <v>1690</v>
      </c>
      <c r="C285" s="23" t="s">
        <v>34</v>
      </c>
      <c r="D285" s="5" t="s">
        <v>35</v>
      </c>
      <c r="E285" s="5"/>
      <c r="F285" s="6" t="s">
        <v>1691</v>
      </c>
      <c r="G285" s="6"/>
      <c r="H285" s="6"/>
      <c r="I285" s="5" t="s">
        <v>38</v>
      </c>
      <c r="J285" s="5" t="s">
        <v>1692</v>
      </c>
      <c r="K285" s="6" t="s">
        <v>1693</v>
      </c>
      <c r="L285" s="6"/>
      <c r="M285" s="5" t="s">
        <v>41</v>
      </c>
      <c r="N285" s="6" t="s">
        <v>1694</v>
      </c>
      <c r="O285" s="6" t="s">
        <v>1694</v>
      </c>
      <c r="P285" s="8"/>
      <c r="Q285" s="6"/>
      <c r="R285" s="8"/>
      <c r="S285" s="8"/>
      <c r="T285" s="8"/>
      <c r="U285" s="8"/>
      <c r="V285" s="8"/>
      <c r="W285" s="8"/>
      <c r="X285" s="8"/>
      <c r="Y285" s="5" t="s">
        <v>1435</v>
      </c>
      <c r="Z285" s="10" t="str">
        <f aca="false">REPLACE(AA285,SEARCH("M5-",AA285),LEN(AB285),AC285)</f>
        <v>{
    "id": "M5-EyP-5a-I-1-BR",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v>
      </c>
      <c r="AA285" s="10" t="s">
        <v>1695</v>
      </c>
      <c r="AB285" s="8" t="str">
        <f aca="false">IF(D285&lt;&gt;"No hacer",CONCATENATE(A285,"-",LEFT(C285),"-",IF(A284&lt;&gt;A285,1,IF(C284=C285,RIGHT(AB284)+1,1))))</f>
        <v>M5-EyP-5a-I-1</v>
      </c>
      <c r="AC285" s="8" t="str">
        <f aca="false">CONCATENATE(AB285,"-BR")</f>
        <v>M5-EyP-5a-I-1-BR</v>
      </c>
      <c r="AD285" s="5"/>
      <c r="AE285" s="5" t="s">
        <v>351</v>
      </c>
      <c r="AF285" s="5" t="s">
        <v>47</v>
      </c>
    </row>
    <row r="286" customFormat="false" ht="75" hidden="false" customHeight="true" outlineLevel="0" collapsed="false">
      <c r="A286" s="5" t="s">
        <v>1689</v>
      </c>
      <c r="B286" s="6" t="s">
        <v>1690</v>
      </c>
      <c r="C286" s="23" t="s">
        <v>34</v>
      </c>
      <c r="D286" s="5" t="s">
        <v>35</v>
      </c>
      <c r="E286" s="5"/>
      <c r="F286" s="6" t="s">
        <v>1696</v>
      </c>
      <c r="G286" s="6"/>
      <c r="H286" s="6"/>
      <c r="I286" s="5" t="s">
        <v>38</v>
      </c>
      <c r="J286" s="5" t="s">
        <v>1692</v>
      </c>
      <c r="K286" s="6" t="s">
        <v>1697</v>
      </c>
      <c r="L286" s="6"/>
      <c r="M286" s="5" t="s">
        <v>41</v>
      </c>
      <c r="N286" s="6" t="s">
        <v>1698</v>
      </c>
      <c r="O286" s="6" t="s">
        <v>1698</v>
      </c>
      <c r="P286" s="8"/>
      <c r="Q286" s="6"/>
      <c r="R286" s="8"/>
      <c r="S286" s="8"/>
      <c r="T286" s="8"/>
      <c r="U286" s="8"/>
      <c r="V286" s="8"/>
      <c r="W286" s="8"/>
      <c r="X286" s="8"/>
      <c r="Y286" s="5" t="s">
        <v>1435</v>
      </c>
      <c r="Z286" s="10" t="str">
        <f aca="false">REPLACE(AA286,SEARCH("M5-",AA286),LEN(AB286),AC286)</f>
        <v>{
    "id": "M5-EyP-5a-I-2-BR",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v>
      </c>
      <c r="AA286" s="10" t="s">
        <v>1699</v>
      </c>
      <c r="AB286" s="8" t="str">
        <f aca="false">IF(D286&lt;&gt;"No hacer",CONCATENATE(A286,"-",LEFT(C286),"-",IF(A285&lt;&gt;A286,1,IF(C285=C286,RIGHT(AB285)+1,1))))</f>
        <v>M5-EyP-5a-I-2</v>
      </c>
      <c r="AC286" s="8" t="str">
        <f aca="false">CONCATENATE(AB286,"-BR")</f>
        <v>M5-EyP-5a-I-2-BR</v>
      </c>
      <c r="AD286" s="5"/>
      <c r="AE286" s="5" t="s">
        <v>351</v>
      </c>
      <c r="AF286" s="5" t="s">
        <v>47</v>
      </c>
    </row>
    <row r="287" customFormat="false" ht="75" hidden="false" customHeight="true" outlineLevel="0" collapsed="false">
      <c r="A287" s="5" t="s">
        <v>1689</v>
      </c>
      <c r="B287" s="6" t="s">
        <v>1690</v>
      </c>
      <c r="C287" s="23" t="s">
        <v>34</v>
      </c>
      <c r="D287" s="5" t="s">
        <v>35</v>
      </c>
      <c r="E287" s="5"/>
      <c r="F287" s="6" t="s">
        <v>1700</v>
      </c>
      <c r="G287" s="6"/>
      <c r="H287" s="6"/>
      <c r="I287" s="5" t="s">
        <v>38</v>
      </c>
      <c r="J287" s="5" t="s">
        <v>1692</v>
      </c>
      <c r="K287" s="6" t="s">
        <v>1701</v>
      </c>
      <c r="L287" s="6"/>
      <c r="M287" s="5" t="s">
        <v>41</v>
      </c>
      <c r="N287" s="6" t="s">
        <v>1702</v>
      </c>
      <c r="O287" s="6" t="s">
        <v>1702</v>
      </c>
      <c r="P287" s="8"/>
      <c r="Q287" s="6"/>
      <c r="R287" s="8"/>
      <c r="S287" s="8"/>
      <c r="T287" s="8"/>
      <c r="U287" s="8"/>
      <c r="V287" s="8"/>
      <c r="W287" s="8"/>
      <c r="X287" s="8"/>
      <c r="Y287" s="5" t="s">
        <v>1435</v>
      </c>
      <c r="Z287" s="10" t="str">
        <f aca="false">REPLACE(AA287,SEARCH("M5-",AA287),LEN(AB287),AC287)</f>
        <v>{
    "id": "M5-EyP-5a-I-3-BR",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v>
      </c>
      <c r="AA287" s="10" t="s">
        <v>1703</v>
      </c>
      <c r="AB287" s="8" t="str">
        <f aca="false">IF(D287&lt;&gt;"No hacer",CONCATENATE(A287,"-",LEFT(C287),"-",IF(A286&lt;&gt;A287,1,IF(C286=C287,RIGHT(AB286)+1,1))))</f>
        <v>M5-EyP-5a-I-3</v>
      </c>
      <c r="AC287" s="8" t="str">
        <f aca="false">CONCATENATE(AB287,"-BR")</f>
        <v>M5-EyP-5a-I-3-BR</v>
      </c>
      <c r="AD287" s="5"/>
      <c r="AE287" s="5" t="s">
        <v>351</v>
      </c>
      <c r="AF287" s="5" t="s">
        <v>47</v>
      </c>
    </row>
    <row r="288" customFormat="false" ht="75" hidden="false" customHeight="true" outlineLevel="0" collapsed="false">
      <c r="A288" s="5" t="s">
        <v>1704</v>
      </c>
      <c r="B288" s="6" t="s">
        <v>1705</v>
      </c>
      <c r="C288" s="5" t="s">
        <v>34</v>
      </c>
      <c r="D288" s="5" t="s">
        <v>35</v>
      </c>
      <c r="E288" s="5"/>
      <c r="F288" s="6" t="s">
        <v>1706</v>
      </c>
      <c r="G288" s="6"/>
      <c r="H288" s="6" t="s">
        <v>1707</v>
      </c>
      <c r="I288" s="5" t="s">
        <v>38</v>
      </c>
      <c r="J288" s="5" t="s">
        <v>586</v>
      </c>
      <c r="K288" s="6" t="s">
        <v>1708</v>
      </c>
      <c r="L288" s="6" t="s">
        <v>40</v>
      </c>
      <c r="M288" s="5" t="s">
        <v>41</v>
      </c>
      <c r="N288" s="6" t="s">
        <v>1709</v>
      </c>
      <c r="O288" s="6" t="s">
        <v>1710</v>
      </c>
      <c r="P288" s="8"/>
      <c r="Q288" s="6"/>
      <c r="R288" s="8"/>
      <c r="S288" s="8"/>
      <c r="T288" s="8"/>
      <c r="U288" s="8"/>
      <c r="V288" s="8"/>
      <c r="W288" s="8"/>
      <c r="X288" s="8"/>
      <c r="Y288" s="5" t="s">
        <v>1435</v>
      </c>
      <c r="Z288" s="10" t="str">
        <f aca="false">REPLACE(AA288,SEARCH("M5-",AA288),LEN(AB288),AC288)</f>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AA288" s="10" t="s">
        <v>1711</v>
      </c>
      <c r="AB288" s="8" t="str">
        <f aca="false">IF(D288&lt;&gt;"No hacer",CONCATENATE(A288,"-",LEFT(C288),"-",IF(A287&lt;&gt;A288,1,IF(C287=C288,RIGHT(AB287)+1,1))))</f>
        <v>M5-EyP-5b-I-1</v>
      </c>
      <c r="AC288" s="8" t="str">
        <f aca="false">CONCATENATE(AB288,"-BR")</f>
        <v>M5-EyP-5b-I-1-BR</v>
      </c>
      <c r="AD288" s="5" t="s">
        <v>46</v>
      </c>
      <c r="AE288" s="5" t="s">
        <v>351</v>
      </c>
      <c r="AF288" s="5" t="s">
        <v>47</v>
      </c>
    </row>
    <row r="289" customFormat="false" ht="75" hidden="false" customHeight="true" outlineLevel="0" collapsed="false">
      <c r="A289" s="5" t="s">
        <v>1704</v>
      </c>
      <c r="B289" s="6" t="s">
        <v>1705</v>
      </c>
      <c r="C289" s="5" t="s">
        <v>48</v>
      </c>
      <c r="D289" s="5" t="s">
        <v>35</v>
      </c>
      <c r="E289" s="5"/>
      <c r="F289" s="6" t="s">
        <v>1712</v>
      </c>
      <c r="G289" s="6"/>
      <c r="H289" s="6" t="s">
        <v>1713</v>
      </c>
      <c r="I289" s="5" t="s">
        <v>38</v>
      </c>
      <c r="J289" s="5" t="s">
        <v>52</v>
      </c>
      <c r="K289" s="6" t="s">
        <v>1714</v>
      </c>
      <c r="L289" s="6" t="s">
        <v>1715</v>
      </c>
      <c r="M289" s="5" t="s">
        <v>41</v>
      </c>
      <c r="N289" s="6" t="s">
        <v>1716</v>
      </c>
      <c r="O289" s="6" t="s">
        <v>1717</v>
      </c>
      <c r="P289" s="6"/>
      <c r="Q289" s="6"/>
      <c r="R289" s="8"/>
      <c r="S289" s="8"/>
      <c r="T289" s="8"/>
      <c r="U289" s="8"/>
      <c r="V289" s="8"/>
      <c r="W289" s="8"/>
      <c r="X289" s="8"/>
      <c r="Y289" s="5" t="s">
        <v>1435</v>
      </c>
      <c r="Z289" s="10" t="str">
        <f aca="false">REPLACE(AA289,SEARCH("M5-",AA289),LEN(AB289),AC289)</f>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AA289" s="10" t="s">
        <v>1718</v>
      </c>
      <c r="AB289" s="8" t="str">
        <f aca="false">IF(D289&lt;&gt;"No hacer",CONCATENATE(A289,"-",LEFT(C289),"-",IF(A288&lt;&gt;A289,1,IF(C288=C289,RIGHT(AB288)+1,1))))</f>
        <v>M5-EyP-5b-E-1</v>
      </c>
      <c r="AC289" s="8" t="str">
        <f aca="false">CONCATENATE(AB289,"-BR")</f>
        <v>M5-EyP-5b-E-1-BR</v>
      </c>
      <c r="AD289" s="5" t="s">
        <v>46</v>
      </c>
      <c r="AE289" s="5" t="s">
        <v>351</v>
      </c>
      <c r="AF289" s="5" t="s">
        <v>47</v>
      </c>
    </row>
    <row r="290" customFormat="false" ht="75" hidden="false" customHeight="true" outlineLevel="0" collapsed="false">
      <c r="A290" s="5" t="s">
        <v>1704</v>
      </c>
      <c r="B290" s="6" t="s">
        <v>1705</v>
      </c>
      <c r="C290" s="5" t="s">
        <v>48</v>
      </c>
      <c r="D290" s="5" t="s">
        <v>35</v>
      </c>
      <c r="E290" s="5"/>
      <c r="F290" s="6" t="s">
        <v>1719</v>
      </c>
      <c r="G290" s="6"/>
      <c r="H290" s="6" t="s">
        <v>1720</v>
      </c>
      <c r="I290" s="5" t="s">
        <v>38</v>
      </c>
      <c r="J290" s="5" t="s">
        <v>52</v>
      </c>
      <c r="K290" s="6" t="s">
        <v>1721</v>
      </c>
      <c r="L290" s="6" t="s">
        <v>1722</v>
      </c>
      <c r="M290" s="5" t="s">
        <v>41</v>
      </c>
      <c r="N290" s="6" t="s">
        <v>1723</v>
      </c>
      <c r="O290" s="6" t="s">
        <v>1723</v>
      </c>
      <c r="P290" s="8"/>
      <c r="Q290" s="6"/>
      <c r="R290" s="8"/>
      <c r="S290" s="8"/>
      <c r="T290" s="8"/>
      <c r="U290" s="8"/>
      <c r="V290" s="8"/>
      <c r="W290" s="8"/>
      <c r="X290" s="8"/>
      <c r="Y290" s="5" t="s">
        <v>1435</v>
      </c>
      <c r="Z290" s="10" t="str">
        <f aca="false">REPLACE(AA290,SEARCH("M5-",AA290),LEN(AB290),AC290)</f>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AA290" s="10" t="s">
        <v>1724</v>
      </c>
      <c r="AB290" s="8" t="str">
        <f aca="false">IF(D290&lt;&gt;"No hacer",CONCATENATE(A290,"-",LEFT(C290),"-",IF(A289&lt;&gt;A290,1,IF(C289=C290,RIGHT(AB289)+1,1))))</f>
        <v>M5-EyP-5b-E-2</v>
      </c>
      <c r="AC290" s="8" t="str">
        <f aca="false">CONCATENATE(AB290,"-BR")</f>
        <v>M5-EyP-5b-E-2-BR</v>
      </c>
      <c r="AD290" s="5" t="s">
        <v>46</v>
      </c>
      <c r="AE290" s="5" t="s">
        <v>351</v>
      </c>
      <c r="AF290" s="5" t="s">
        <v>47</v>
      </c>
    </row>
    <row r="291" customFormat="false" ht="75" hidden="false" customHeight="true" outlineLevel="0" collapsed="false">
      <c r="A291" s="5" t="s">
        <v>1704</v>
      </c>
      <c r="B291" s="6" t="s">
        <v>1705</v>
      </c>
      <c r="C291" s="5" t="s">
        <v>48</v>
      </c>
      <c r="D291" s="5" t="s">
        <v>35</v>
      </c>
      <c r="E291" s="5"/>
      <c r="F291" s="7" t="s">
        <v>1725</v>
      </c>
      <c r="G291" s="7"/>
      <c r="H291" s="6"/>
      <c r="I291" s="5" t="s">
        <v>38</v>
      </c>
      <c r="J291" s="5" t="s">
        <v>52</v>
      </c>
      <c r="K291" s="6" t="s">
        <v>1726</v>
      </c>
      <c r="L291" s="7" t="s">
        <v>1663</v>
      </c>
      <c r="M291" s="5" t="s">
        <v>41</v>
      </c>
      <c r="N291" s="7" t="s">
        <v>1727</v>
      </c>
      <c r="O291" s="7" t="s">
        <v>1727</v>
      </c>
      <c r="P291" s="8"/>
      <c r="Q291" s="6"/>
      <c r="R291" s="8"/>
      <c r="S291" s="8"/>
      <c r="T291" s="8"/>
      <c r="U291" s="8"/>
      <c r="V291" s="8"/>
      <c r="W291" s="8"/>
      <c r="X291" s="8"/>
      <c r="Y291" s="5" t="s">
        <v>1435</v>
      </c>
      <c r="Z291" s="10" t="str">
        <f aca="false">REPLACE(AA291,SEARCH("M5-",AA291),LEN(AB291),AC291)</f>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AA291" s="10" t="s">
        <v>1728</v>
      </c>
      <c r="AB291" s="8" t="str">
        <f aca="false">IF(D291&lt;&gt;"No hacer",CONCATENATE(A291,"-",LEFT(C291),"-",IF(A290&lt;&gt;A291,1,IF(C290=C291,RIGHT(AB290)+1,1))))</f>
        <v>M5-EyP-5b-E-3</v>
      </c>
      <c r="AC291" s="8" t="str">
        <f aca="false">CONCATENATE(AB291,"-BR")</f>
        <v>M5-EyP-5b-E-3-BR</v>
      </c>
      <c r="AD291" s="5" t="s">
        <v>46</v>
      </c>
      <c r="AE291" s="5" t="s">
        <v>351</v>
      </c>
      <c r="AF291" s="5" t="s">
        <v>47</v>
      </c>
    </row>
    <row r="292" customFormat="false" ht="75" hidden="false" customHeight="true" outlineLevel="0" collapsed="false">
      <c r="A292" s="5" t="s">
        <v>1704</v>
      </c>
      <c r="B292" s="6" t="s">
        <v>1705</v>
      </c>
      <c r="C292" s="5" t="s">
        <v>48</v>
      </c>
      <c r="D292" s="5" t="s">
        <v>35</v>
      </c>
      <c r="E292" s="5"/>
      <c r="F292" s="6" t="s">
        <v>1729</v>
      </c>
      <c r="G292" s="6"/>
      <c r="H292" s="6"/>
      <c r="I292" s="5" t="s">
        <v>38</v>
      </c>
      <c r="J292" s="5" t="s">
        <v>52</v>
      </c>
      <c r="K292" s="6" t="s">
        <v>1730</v>
      </c>
      <c r="L292" s="6" t="s">
        <v>1731</v>
      </c>
      <c r="M292" s="5" t="s">
        <v>41</v>
      </c>
      <c r="N292" s="7" t="s">
        <v>1732</v>
      </c>
      <c r="O292" s="7" t="s">
        <v>1732</v>
      </c>
      <c r="P292" s="8"/>
      <c r="Q292" s="6"/>
      <c r="R292" s="8"/>
      <c r="S292" s="8"/>
      <c r="T292" s="8"/>
      <c r="U292" s="8"/>
      <c r="V292" s="8"/>
      <c r="W292" s="8"/>
      <c r="X292" s="8"/>
      <c r="Y292" s="5" t="s">
        <v>1435</v>
      </c>
      <c r="Z292" s="10" t="str">
        <f aca="false">REPLACE(AA292,SEARCH("M5-",AA292),LEN(AB292),AC292)</f>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AA292" s="10" t="s">
        <v>1733</v>
      </c>
      <c r="AB292" s="8" t="str">
        <f aca="false">IF(D292&lt;&gt;"No hacer",CONCATENATE(A292,"-",LEFT(C292),"-",IF(A291&lt;&gt;A292,1,IF(C291=C292,RIGHT(AB291)+1,1))))</f>
        <v>M5-EyP-5b-E-4</v>
      </c>
      <c r="AC292" s="8" t="str">
        <f aca="false">CONCATENATE(AB292,"-BR")</f>
        <v>M5-EyP-5b-E-4-BR</v>
      </c>
      <c r="AD292" s="5" t="s">
        <v>46</v>
      </c>
      <c r="AE292" s="5" t="s">
        <v>351</v>
      </c>
      <c r="AF292" s="5" t="s">
        <v>47</v>
      </c>
    </row>
    <row r="293" customFormat="false" ht="75" hidden="false" customHeight="true" outlineLevel="0" collapsed="false">
      <c r="A293" s="5" t="s">
        <v>1704</v>
      </c>
      <c r="B293" s="6" t="s">
        <v>1705</v>
      </c>
      <c r="C293" s="5" t="s">
        <v>48</v>
      </c>
      <c r="D293" s="5" t="s">
        <v>35</v>
      </c>
      <c r="E293" s="5"/>
      <c r="F293" s="6" t="s">
        <v>1734</v>
      </c>
      <c r="G293" s="6"/>
      <c r="H293" s="6"/>
      <c r="I293" s="5" t="s">
        <v>38</v>
      </c>
      <c r="J293" s="5" t="s">
        <v>52</v>
      </c>
      <c r="K293" s="6" t="s">
        <v>1735</v>
      </c>
      <c r="L293" s="6" t="s">
        <v>1736</v>
      </c>
      <c r="M293" s="5" t="s">
        <v>41</v>
      </c>
      <c r="N293" s="7" t="s">
        <v>1737</v>
      </c>
      <c r="O293" s="7" t="s">
        <v>1737</v>
      </c>
      <c r="P293" s="8"/>
      <c r="Q293" s="6"/>
      <c r="R293" s="8"/>
      <c r="S293" s="8"/>
      <c r="T293" s="8"/>
      <c r="U293" s="8"/>
      <c r="V293" s="8"/>
      <c r="W293" s="8"/>
      <c r="X293" s="8"/>
      <c r="Y293" s="5" t="s">
        <v>1435</v>
      </c>
      <c r="Z293" s="10" t="str">
        <f aca="false">REPLACE(AA293,SEARCH("M5-",AA293),LEN(AB293),AC293)</f>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AA293" s="10" t="s">
        <v>1738</v>
      </c>
      <c r="AB293" s="8" t="str">
        <f aca="false">IF(D293&lt;&gt;"No hacer",CONCATENATE(A293,"-",LEFT(C293),"-",IF(A292&lt;&gt;A293,1,IF(C292=C293,RIGHT(AB292)+1,1))))</f>
        <v>M5-EyP-5b-E-5</v>
      </c>
      <c r="AC293" s="8" t="str">
        <f aca="false">CONCATENATE(AB293,"-BR")</f>
        <v>M5-EyP-5b-E-5-BR</v>
      </c>
      <c r="AD293" s="5" t="s">
        <v>46</v>
      </c>
      <c r="AE293" s="5" t="s">
        <v>351</v>
      </c>
      <c r="AF293" s="5" t="s">
        <v>47</v>
      </c>
    </row>
    <row r="294" customFormat="false" ht="75" hidden="false" customHeight="true" outlineLevel="0" collapsed="false">
      <c r="A294" s="11" t="s">
        <v>1739</v>
      </c>
      <c r="B294" s="6" t="s">
        <v>1740</v>
      </c>
      <c r="C294" s="5" t="s">
        <v>34</v>
      </c>
      <c r="D294" s="5" t="s">
        <v>35</v>
      </c>
      <c r="E294" s="5"/>
      <c r="F294" s="7" t="s">
        <v>1741</v>
      </c>
      <c r="G294" s="7"/>
      <c r="H294" s="7" t="s">
        <v>1742</v>
      </c>
      <c r="I294" s="11" t="s">
        <v>51</v>
      </c>
      <c r="J294" s="5" t="s">
        <v>586</v>
      </c>
      <c r="K294" s="7" t="s">
        <v>1743</v>
      </c>
      <c r="L294" s="7" t="s">
        <v>1744</v>
      </c>
      <c r="M294" s="5" t="s">
        <v>41</v>
      </c>
      <c r="N294" s="7" t="s">
        <v>1745</v>
      </c>
      <c r="O294" s="7" t="s">
        <v>1746</v>
      </c>
      <c r="P294" s="8"/>
      <c r="Q294" s="6"/>
      <c r="R294" s="8"/>
      <c r="S294" s="8"/>
      <c r="T294" s="8"/>
      <c r="U294" s="8"/>
      <c r="V294" s="8"/>
      <c r="W294" s="8"/>
      <c r="X294" s="8"/>
      <c r="Y294" s="5" t="s">
        <v>1435</v>
      </c>
      <c r="Z294" s="10" t="str">
        <f aca="false">REPLACE(AA294,SEARCH("M5-",AA294),LEN(AB294),AC294)</f>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AA294" s="10" t="s">
        <v>1747</v>
      </c>
      <c r="AB294" s="8" t="str">
        <f aca="false">IF(D294&lt;&gt;"No hacer",CONCATENATE(A294,"-",LEFT(C294),"-",IF(A293&lt;&gt;A294,1,IF(C293=C294,RIGHT(AB293)+1,1))))</f>
        <v>M5-EyP-6a-I-1</v>
      </c>
      <c r="AC294" s="8" t="str">
        <f aca="false">CONCATENATE(AB294,"-BR")</f>
        <v>M5-EyP-6a-I-1-BR</v>
      </c>
      <c r="AD294" s="5" t="s">
        <v>46</v>
      </c>
      <c r="AE294" s="5" t="s">
        <v>351</v>
      </c>
      <c r="AF294" s="5" t="s">
        <v>47</v>
      </c>
    </row>
    <row r="295" customFormat="false" ht="75" hidden="false" customHeight="true" outlineLevel="0" collapsed="false">
      <c r="A295" s="11" t="s">
        <v>1739</v>
      </c>
      <c r="B295" s="6" t="s">
        <v>1740</v>
      </c>
      <c r="C295" s="5" t="s">
        <v>48</v>
      </c>
      <c r="D295" s="5" t="s">
        <v>35</v>
      </c>
      <c r="E295" s="5"/>
      <c r="F295" s="7" t="s">
        <v>1748</v>
      </c>
      <c r="G295" s="7"/>
      <c r="H295" s="7" t="s">
        <v>1749</v>
      </c>
      <c r="I295" s="11" t="s">
        <v>51</v>
      </c>
      <c r="J295" s="5" t="s">
        <v>52</v>
      </c>
      <c r="K295" s="7" t="s">
        <v>1750</v>
      </c>
      <c r="L295" s="7" t="s">
        <v>1751</v>
      </c>
      <c r="M295" s="5" t="s">
        <v>41</v>
      </c>
      <c r="N295" s="7" t="s">
        <v>1752</v>
      </c>
      <c r="O295" s="6" t="s">
        <v>1753</v>
      </c>
      <c r="P295" s="6" t="s">
        <v>1754</v>
      </c>
      <c r="Q295" s="6"/>
      <c r="R295" s="8"/>
      <c r="S295" s="8"/>
      <c r="T295" s="8"/>
      <c r="U295" s="8"/>
      <c r="V295" s="8"/>
      <c r="W295" s="8"/>
      <c r="X295" s="8"/>
      <c r="Y295" s="5" t="s">
        <v>1435</v>
      </c>
      <c r="Z295" s="10" t="str">
        <f aca="false">REPLACE(AA295,SEARCH("M5-",AA295),LEN(AB295),AC295)</f>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AA295" s="10" t="s">
        <v>1755</v>
      </c>
      <c r="AB295" s="8" t="str">
        <f aca="false">IF(D295&lt;&gt;"No hacer",CONCATENATE(A295,"-",LEFT(C295),"-",IF(A294&lt;&gt;A295,1,IF(C294=C295,RIGHT(AB294)+1,1))))</f>
        <v>M5-EyP-6a-E-1</v>
      </c>
      <c r="AC295" s="8" t="str">
        <f aca="false">CONCATENATE(AB295,"-BR")</f>
        <v>M5-EyP-6a-E-1-BR</v>
      </c>
      <c r="AD295" s="5" t="s">
        <v>46</v>
      </c>
      <c r="AE295" s="5" t="s">
        <v>351</v>
      </c>
      <c r="AF295" s="5" t="s">
        <v>47</v>
      </c>
    </row>
    <row r="296" customFormat="false" ht="75" hidden="false" customHeight="true" outlineLevel="0" collapsed="false">
      <c r="A296" s="11" t="s">
        <v>1739</v>
      </c>
      <c r="B296" s="6" t="s">
        <v>1740</v>
      </c>
      <c r="C296" s="5" t="s">
        <v>48</v>
      </c>
      <c r="D296" s="5" t="s">
        <v>35</v>
      </c>
      <c r="E296" s="5"/>
      <c r="F296" s="7" t="s">
        <v>1756</v>
      </c>
      <c r="G296" s="7"/>
      <c r="H296" s="7" t="s">
        <v>1757</v>
      </c>
      <c r="I296" s="11" t="s">
        <v>51</v>
      </c>
      <c r="J296" s="5" t="s">
        <v>592</v>
      </c>
      <c r="K296" s="7" t="s">
        <v>1758</v>
      </c>
      <c r="L296" s="7" t="s">
        <v>1759</v>
      </c>
      <c r="M296" s="5" t="s">
        <v>41</v>
      </c>
      <c r="N296" s="7" t="s">
        <v>1760</v>
      </c>
      <c r="O296" s="7" t="s">
        <v>1761</v>
      </c>
      <c r="P296" s="6" t="s">
        <v>1762</v>
      </c>
      <c r="Q296" s="6"/>
      <c r="R296" s="8"/>
      <c r="S296" s="8"/>
      <c r="T296" s="8"/>
      <c r="U296" s="8"/>
      <c r="V296" s="8"/>
      <c r="W296" s="8"/>
      <c r="X296" s="8"/>
      <c r="Y296" s="5" t="s">
        <v>1435</v>
      </c>
      <c r="Z296" s="10" t="str">
        <f aca="false">REPLACE(AA296,SEARCH("M5-",AA296),LEN(AB296),AC296)</f>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AA296" s="10" t="s">
        <v>1763</v>
      </c>
      <c r="AB296" s="8" t="str">
        <f aca="false">IF(D296&lt;&gt;"No hacer",CONCATENATE(A296,"-",LEFT(C296),"-",IF(A295&lt;&gt;A296,1,IF(C295=C296,RIGHT(AB295)+1,1))))</f>
        <v>M5-EyP-6a-E-2</v>
      </c>
      <c r="AC296" s="8" t="str">
        <f aca="false">CONCATENATE(AB296,"-BR")</f>
        <v>M5-EyP-6a-E-2-BR</v>
      </c>
      <c r="AD296" s="5" t="s">
        <v>46</v>
      </c>
      <c r="AE296" s="5" t="s">
        <v>351</v>
      </c>
      <c r="AF296" s="5" t="s">
        <v>47</v>
      </c>
    </row>
    <row r="297" customFormat="false" ht="75" hidden="false" customHeight="true" outlineLevel="0" collapsed="false">
      <c r="A297" s="11" t="s">
        <v>1739</v>
      </c>
      <c r="B297" s="6" t="s">
        <v>1740</v>
      </c>
      <c r="C297" s="5" t="s">
        <v>48</v>
      </c>
      <c r="D297" s="5" t="s">
        <v>35</v>
      </c>
      <c r="E297" s="5"/>
      <c r="F297" s="6" t="s">
        <v>1764</v>
      </c>
      <c r="G297" s="6"/>
      <c r="H297" s="6"/>
      <c r="I297" s="5" t="s">
        <v>51</v>
      </c>
      <c r="J297" s="5" t="s">
        <v>52</v>
      </c>
      <c r="K297" s="6" t="s">
        <v>1765</v>
      </c>
      <c r="L297" s="6" t="s">
        <v>1766</v>
      </c>
      <c r="M297" s="5" t="s">
        <v>41</v>
      </c>
      <c r="N297" s="6" t="s">
        <v>1767</v>
      </c>
      <c r="O297" s="6" t="s">
        <v>1768</v>
      </c>
      <c r="P297" s="8"/>
      <c r="Q297" s="6"/>
      <c r="R297" s="8"/>
      <c r="S297" s="8"/>
      <c r="T297" s="8"/>
      <c r="U297" s="8"/>
      <c r="V297" s="8"/>
      <c r="W297" s="8"/>
      <c r="X297" s="8"/>
      <c r="Y297" s="5" t="s">
        <v>1435</v>
      </c>
      <c r="Z297" s="10" t="str">
        <f aca="false">REPLACE(AA297,SEARCH("M5-",AA297),LEN(AB297),AC297)</f>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AA297" s="10" t="s">
        <v>1769</v>
      </c>
      <c r="AB297" s="8" t="str">
        <f aca="false">IF(D297&lt;&gt;"No hacer",CONCATENATE(A297,"-",LEFT(C297),"-",IF(A296&lt;&gt;A297,1,IF(C296=C297,RIGHT(AB296)+1,1))))</f>
        <v>M5-EyP-6a-E-3</v>
      </c>
      <c r="AC297" s="8" t="str">
        <f aca="false">CONCATENATE(AB297,"-BR")</f>
        <v>M5-EyP-6a-E-3-BR</v>
      </c>
      <c r="AD297" s="5" t="s">
        <v>46</v>
      </c>
      <c r="AE297" s="5" t="s">
        <v>351</v>
      </c>
      <c r="AF297" s="5" t="s">
        <v>47</v>
      </c>
    </row>
    <row r="298" customFormat="false" ht="75" hidden="false" customHeight="true" outlineLevel="0" collapsed="false">
      <c r="A298" s="11" t="s">
        <v>1739</v>
      </c>
      <c r="B298" s="6" t="s">
        <v>1740</v>
      </c>
      <c r="C298" s="5" t="s">
        <v>48</v>
      </c>
      <c r="D298" s="5" t="s">
        <v>35</v>
      </c>
      <c r="E298" s="5"/>
      <c r="F298" s="6" t="s">
        <v>1770</v>
      </c>
      <c r="G298" s="6"/>
      <c r="H298" s="6"/>
      <c r="I298" s="5" t="s">
        <v>51</v>
      </c>
      <c r="J298" s="5" t="s">
        <v>52</v>
      </c>
      <c r="K298" s="6" t="s">
        <v>1771</v>
      </c>
      <c r="L298" s="6" t="s">
        <v>1772</v>
      </c>
      <c r="M298" s="5" t="s">
        <v>41</v>
      </c>
      <c r="N298" s="6" t="s">
        <v>1767</v>
      </c>
      <c r="O298" s="6" t="s">
        <v>1773</v>
      </c>
      <c r="P298" s="6" t="s">
        <v>1774</v>
      </c>
      <c r="Q298" s="6"/>
      <c r="R298" s="8"/>
      <c r="S298" s="8"/>
      <c r="T298" s="8"/>
      <c r="U298" s="8"/>
      <c r="V298" s="8"/>
      <c r="W298" s="8"/>
      <c r="X298" s="8"/>
      <c r="Y298" s="5" t="s">
        <v>1435</v>
      </c>
      <c r="Z298" s="10" t="str">
        <f aca="false">REPLACE(AA298,SEARCH("M5-",AA298),LEN(AB298),AC298)</f>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AA298" s="10" t="s">
        <v>1775</v>
      </c>
      <c r="AB298" s="8" t="str">
        <f aca="false">IF(D298&lt;&gt;"No hacer",CONCATENATE(A298,"-",LEFT(C298),"-",IF(A297&lt;&gt;A298,1,IF(C297=C298,RIGHT(AB297)+1,1))))</f>
        <v>M5-EyP-6a-E-4</v>
      </c>
      <c r="AC298" s="8" t="str">
        <f aca="false">CONCATENATE(AB298,"-BR")</f>
        <v>M5-EyP-6a-E-4-BR</v>
      </c>
      <c r="AD298" s="5" t="s">
        <v>46</v>
      </c>
      <c r="AE298" s="5" t="s">
        <v>351</v>
      </c>
      <c r="AF298" s="5" t="s">
        <v>47</v>
      </c>
    </row>
    <row r="299" customFormat="false" ht="75" hidden="false" customHeight="true" outlineLevel="0" collapsed="false">
      <c r="A299" s="11" t="s">
        <v>1739</v>
      </c>
      <c r="B299" s="6" t="s">
        <v>1740</v>
      </c>
      <c r="C299" s="5" t="s">
        <v>48</v>
      </c>
      <c r="D299" s="5" t="s">
        <v>35</v>
      </c>
      <c r="E299" s="5"/>
      <c r="F299" s="6" t="s">
        <v>1776</v>
      </c>
      <c r="G299" s="6"/>
      <c r="H299" s="6"/>
      <c r="I299" s="5" t="s">
        <v>51</v>
      </c>
      <c r="J299" s="5" t="s">
        <v>52</v>
      </c>
      <c r="K299" s="6" t="s">
        <v>1777</v>
      </c>
      <c r="L299" s="6" t="s">
        <v>1778</v>
      </c>
      <c r="M299" s="5" t="s">
        <v>41</v>
      </c>
      <c r="N299" s="6" t="s">
        <v>1779</v>
      </c>
      <c r="O299" s="6" t="s">
        <v>1780</v>
      </c>
      <c r="P299" s="6" t="s">
        <v>1781</v>
      </c>
      <c r="Q299" s="6"/>
      <c r="R299" s="8"/>
      <c r="S299" s="8"/>
      <c r="T299" s="8"/>
      <c r="U299" s="8"/>
      <c r="V299" s="8"/>
      <c r="W299" s="8"/>
      <c r="X299" s="8"/>
      <c r="Y299" s="5" t="s">
        <v>1435</v>
      </c>
      <c r="Z299" s="10" t="str">
        <f aca="false">REPLACE(AA299,SEARCH("M5-",AA299),LEN(AB299),AC299)</f>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AA299" s="10" t="s">
        <v>1782</v>
      </c>
      <c r="AB299" s="8" t="str">
        <f aca="false">IF(D299&lt;&gt;"No hacer",CONCATENATE(A299,"-",LEFT(C299),"-",IF(A298&lt;&gt;A299,1,IF(C298=C299,RIGHT(AB298)+1,1))))</f>
        <v>M5-EyP-6a-E-5</v>
      </c>
      <c r="AC299" s="8" t="str">
        <f aca="false">CONCATENATE(AB299,"-BR")</f>
        <v>M5-EyP-6a-E-5-BR</v>
      </c>
      <c r="AD299" s="5" t="s">
        <v>46</v>
      </c>
      <c r="AE299" s="5" t="s">
        <v>351</v>
      </c>
      <c r="AF299" s="5" t="s">
        <v>47</v>
      </c>
    </row>
    <row r="300" customFormat="false" ht="75" hidden="false" customHeight="true" outlineLevel="0" collapsed="false">
      <c r="A300" s="11" t="s">
        <v>1783</v>
      </c>
      <c r="B300" s="6" t="s">
        <v>1784</v>
      </c>
      <c r="C300" s="5" t="s">
        <v>34</v>
      </c>
      <c r="D300" s="5" t="s">
        <v>35</v>
      </c>
      <c r="E300" s="5"/>
      <c r="F300" s="6" t="s">
        <v>1785</v>
      </c>
      <c r="G300" s="6"/>
      <c r="H300" s="6"/>
      <c r="I300" s="5" t="s">
        <v>51</v>
      </c>
      <c r="J300" s="5" t="s">
        <v>1786</v>
      </c>
      <c r="K300" s="6" t="s">
        <v>1787</v>
      </c>
      <c r="L300" s="6"/>
      <c r="M300" s="5" t="s">
        <v>41</v>
      </c>
      <c r="N300" s="6" t="s">
        <v>1788</v>
      </c>
      <c r="O300" s="6" t="s">
        <v>1789</v>
      </c>
      <c r="P300" s="6"/>
      <c r="Q300" s="6"/>
      <c r="R300" s="8"/>
      <c r="S300" s="8"/>
      <c r="T300" s="8"/>
      <c r="U300" s="8"/>
      <c r="V300" s="8"/>
      <c r="W300" s="8"/>
      <c r="X300" s="8"/>
      <c r="Y300" s="5" t="s">
        <v>1435</v>
      </c>
      <c r="Z300" s="10" t="str">
        <f aca="false">REPLACE(AA300,SEARCH("M5-",AA300),LEN(AB300),AC300)</f>
        <v>{
    "id": "M5-EyP-6b-I-1-BR",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v>
      </c>
      <c r="AA300" s="6" t="s">
        <v>1790</v>
      </c>
      <c r="AB300" s="8" t="str">
        <f aca="false">IF(D300&lt;&gt;"No hacer",CONCATENATE(A300,"-",LEFT(C300),"-",IF(A299&lt;&gt;A300,1,IF(C299=C300,RIGHT(AB299)+1,1))))</f>
        <v>M5-EyP-6b-I-1</v>
      </c>
      <c r="AC300" s="8" t="str">
        <f aca="false">CONCATENATE(AB300,"-BR")</f>
        <v>M5-EyP-6b-I-1-BR</v>
      </c>
      <c r="AD300" s="5"/>
      <c r="AE300" s="5" t="s">
        <v>351</v>
      </c>
      <c r="AF300" s="5" t="s">
        <v>47</v>
      </c>
    </row>
    <row r="301" customFormat="false" ht="75" hidden="false" customHeight="true" outlineLevel="0" collapsed="false">
      <c r="A301" s="11" t="s">
        <v>1783</v>
      </c>
      <c r="B301" s="6" t="s">
        <v>1784</v>
      </c>
      <c r="C301" s="5" t="s">
        <v>34</v>
      </c>
      <c r="D301" s="5" t="s">
        <v>35</v>
      </c>
      <c r="E301" s="5"/>
      <c r="F301" s="6" t="s">
        <v>1791</v>
      </c>
      <c r="G301" s="6"/>
      <c r="H301" s="6"/>
      <c r="I301" s="5" t="s">
        <v>51</v>
      </c>
      <c r="J301" s="5" t="s">
        <v>1786</v>
      </c>
      <c r="K301" s="6" t="s">
        <v>1787</v>
      </c>
      <c r="L301" s="6"/>
      <c r="M301" s="5" t="s">
        <v>41</v>
      </c>
      <c r="N301" s="6" t="s">
        <v>1792</v>
      </c>
      <c r="O301" s="6" t="s">
        <v>1789</v>
      </c>
      <c r="P301" s="6"/>
      <c r="Q301" s="6"/>
      <c r="R301" s="8"/>
      <c r="S301" s="8"/>
      <c r="T301" s="8"/>
      <c r="U301" s="8"/>
      <c r="V301" s="8"/>
      <c r="W301" s="8"/>
      <c r="X301" s="8"/>
      <c r="Y301" s="5" t="s">
        <v>1435</v>
      </c>
      <c r="Z301" s="10" t="str">
        <f aca="false">REPLACE(AA301,SEARCH("M5-",AA301),LEN(AB301),AC301)</f>
        <v>{
    "id": "M5-EyP-6b-I-2-BR",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v>
      </c>
      <c r="AA301" s="10" t="s">
        <v>1793</v>
      </c>
      <c r="AB301" s="8" t="str">
        <f aca="false">IF(D301&lt;&gt;"No hacer",CONCATENATE(A301,"-",LEFT(C301),"-",IF(A300&lt;&gt;A301,1,IF(C300=C301,RIGHT(AB300)+1,1))))</f>
        <v>M5-EyP-6b-I-2</v>
      </c>
      <c r="AC301" s="8" t="str">
        <f aca="false">CONCATENATE(AB301,"-BR")</f>
        <v>M5-EyP-6b-I-2-BR</v>
      </c>
      <c r="AD301" s="5"/>
      <c r="AE301" s="5" t="s">
        <v>351</v>
      </c>
      <c r="AF301" s="5" t="s">
        <v>47</v>
      </c>
    </row>
    <row r="302" customFormat="false" ht="75" hidden="false" customHeight="true" outlineLevel="0" collapsed="false">
      <c r="A302" s="11" t="s">
        <v>1783</v>
      </c>
      <c r="B302" s="6" t="s">
        <v>1784</v>
      </c>
      <c r="C302" s="5" t="s">
        <v>34</v>
      </c>
      <c r="D302" s="5" t="s">
        <v>35</v>
      </c>
      <c r="E302" s="5"/>
      <c r="F302" s="6" t="s">
        <v>1794</v>
      </c>
      <c r="G302" s="6"/>
      <c r="H302" s="6"/>
      <c r="I302" s="5" t="s">
        <v>51</v>
      </c>
      <c r="J302" s="5" t="s">
        <v>1786</v>
      </c>
      <c r="K302" s="6" t="s">
        <v>1787</v>
      </c>
      <c r="L302" s="6"/>
      <c r="M302" s="5" t="s">
        <v>41</v>
      </c>
      <c r="N302" s="6" t="s">
        <v>1795</v>
      </c>
      <c r="O302" s="6" t="s">
        <v>1789</v>
      </c>
      <c r="P302" s="6"/>
      <c r="Q302" s="6"/>
      <c r="R302" s="8"/>
      <c r="S302" s="8"/>
      <c r="T302" s="8"/>
      <c r="U302" s="8"/>
      <c r="V302" s="8"/>
      <c r="W302" s="8"/>
      <c r="X302" s="8"/>
      <c r="Y302" s="5" t="s">
        <v>1435</v>
      </c>
      <c r="Z302" s="10" t="str">
        <f aca="false">REPLACE(AA302,SEARCH("M5-",AA302),LEN(AB302),AC302)</f>
        <v>{
    "id": "M5-EyP-6b-I-3-BR",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v>
      </c>
      <c r="AA302" s="10" t="s">
        <v>1796</v>
      </c>
      <c r="AB302" s="8" t="str">
        <f aca="false">IF(D302&lt;&gt;"No hacer",CONCATENATE(A302,"-",LEFT(C302),"-",IF(A301&lt;&gt;A302,1,IF(C301=C302,RIGHT(AB301)+1,1))))</f>
        <v>M5-EyP-6b-I-3</v>
      </c>
      <c r="AC302" s="8" t="str">
        <f aca="false">CONCATENATE(AB302,"-BR")</f>
        <v>M5-EyP-6b-I-3-BR</v>
      </c>
      <c r="AD302" s="5"/>
      <c r="AE302" s="5" t="s">
        <v>351</v>
      </c>
      <c r="AF302" s="5" t="s">
        <v>47</v>
      </c>
    </row>
    <row r="303" customFormat="false" ht="75" hidden="false" customHeight="true" outlineLevel="0" collapsed="false">
      <c r="A303" s="11" t="s">
        <v>1797</v>
      </c>
      <c r="B303" s="6" t="s">
        <v>1798</v>
      </c>
      <c r="C303" s="5" t="s">
        <v>34</v>
      </c>
      <c r="D303" s="5" t="s">
        <v>35</v>
      </c>
      <c r="E303" s="5"/>
      <c r="F303" s="7" t="s">
        <v>1799</v>
      </c>
      <c r="G303" s="7"/>
      <c r="H303" s="24" t="s">
        <v>1800</v>
      </c>
      <c r="I303" s="11" t="s">
        <v>38</v>
      </c>
      <c r="J303" s="5" t="s">
        <v>586</v>
      </c>
      <c r="K303" s="7" t="s">
        <v>1801</v>
      </c>
      <c r="L303" s="7" t="s">
        <v>40</v>
      </c>
      <c r="M303" s="5" t="s">
        <v>41</v>
      </c>
      <c r="N303" s="6" t="s">
        <v>1802</v>
      </c>
      <c r="O303" s="6" t="s">
        <v>1803</v>
      </c>
      <c r="P303" s="8"/>
      <c r="Q303" s="6"/>
      <c r="R303" s="8"/>
      <c r="S303" s="8"/>
      <c r="T303" s="8"/>
      <c r="U303" s="8"/>
      <c r="V303" s="8"/>
      <c r="W303" s="8"/>
      <c r="X303" s="8"/>
      <c r="Y303" s="5" t="s">
        <v>1435</v>
      </c>
      <c r="Z303" s="10" t="str">
        <f aca="false">REPLACE(AA303,SEARCH("M5-",AA303),LEN(AB303),AC303)</f>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AA303" s="10" t="s">
        <v>1804</v>
      </c>
      <c r="AB303" s="8" t="str">
        <f aca="false">IF(D303&lt;&gt;"No hacer",CONCATENATE(A303,"-",LEFT(C303),"-",IF(A302&lt;&gt;A303,1,IF(C302=C303,RIGHT(AB302)+1,1))))</f>
        <v>M5-EyP-7a-I-1</v>
      </c>
      <c r="AC303" s="8" t="str">
        <f aca="false">CONCATENATE(AB303,"-BR")</f>
        <v>M5-EyP-7a-I-1-BR</v>
      </c>
      <c r="AD303" s="5" t="s">
        <v>46</v>
      </c>
      <c r="AE303" s="5" t="s">
        <v>351</v>
      </c>
      <c r="AF303" s="5" t="s">
        <v>47</v>
      </c>
    </row>
    <row r="304" customFormat="false" ht="75" hidden="false" customHeight="true" outlineLevel="0" collapsed="false">
      <c r="A304" s="11" t="s">
        <v>1797</v>
      </c>
      <c r="B304" s="6" t="s">
        <v>1798</v>
      </c>
      <c r="C304" s="5" t="s">
        <v>48</v>
      </c>
      <c r="D304" s="5" t="s">
        <v>35</v>
      </c>
      <c r="E304" s="5"/>
      <c r="F304" s="7" t="s">
        <v>1805</v>
      </c>
      <c r="G304" s="7"/>
      <c r="H304" s="7" t="s">
        <v>1806</v>
      </c>
      <c r="I304" s="11" t="s">
        <v>38</v>
      </c>
      <c r="J304" s="11" t="s">
        <v>1807</v>
      </c>
      <c r="K304" s="7" t="s">
        <v>1808</v>
      </c>
      <c r="L304" s="7" t="s">
        <v>1809</v>
      </c>
      <c r="M304" s="5" t="s">
        <v>41</v>
      </c>
      <c r="N304" s="6" t="s">
        <v>1802</v>
      </c>
      <c r="O304" s="6" t="s">
        <v>1810</v>
      </c>
      <c r="P304" s="6"/>
      <c r="Q304" s="6"/>
      <c r="R304" s="8"/>
      <c r="S304" s="8"/>
      <c r="T304" s="8"/>
      <c r="U304" s="8"/>
      <c r="V304" s="8"/>
      <c r="W304" s="8"/>
      <c r="X304" s="8"/>
      <c r="Y304" s="5" t="s">
        <v>1435</v>
      </c>
      <c r="Z304" s="10" t="str">
        <f aca="false">REPLACE(AA304,SEARCH("M5-",AA304),LEN(AB304),AC304)</f>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AA304" s="10" t="s">
        <v>1811</v>
      </c>
      <c r="AB304" s="8" t="str">
        <f aca="false">IF(D304&lt;&gt;"No hacer",CONCATENATE(A304,"-",LEFT(C304),"-",IF(A303&lt;&gt;A304,1,IF(C303=C304,RIGHT(AB303)+1,1))))</f>
        <v>M5-EyP-7a-E-1</v>
      </c>
      <c r="AC304" s="8" t="str">
        <f aca="false">CONCATENATE(AB304,"-BR")</f>
        <v>M5-EyP-7a-E-1-BR</v>
      </c>
      <c r="AD304" s="5" t="s">
        <v>46</v>
      </c>
      <c r="AE304" s="5" t="s">
        <v>351</v>
      </c>
      <c r="AF304" s="5" t="s">
        <v>47</v>
      </c>
    </row>
    <row r="305" customFormat="false" ht="75" hidden="false" customHeight="true" outlineLevel="0" collapsed="false">
      <c r="A305" s="11" t="s">
        <v>1797</v>
      </c>
      <c r="B305" s="6" t="s">
        <v>1798</v>
      </c>
      <c r="C305" s="5" t="s">
        <v>48</v>
      </c>
      <c r="D305" s="5" t="s">
        <v>35</v>
      </c>
      <c r="E305" s="16"/>
      <c r="F305" s="7" t="s">
        <v>1812</v>
      </c>
      <c r="G305" s="7"/>
      <c r="H305" s="7" t="s">
        <v>1813</v>
      </c>
      <c r="I305" s="11" t="s">
        <v>38</v>
      </c>
      <c r="J305" s="11" t="s">
        <v>1807</v>
      </c>
      <c r="K305" s="7" t="s">
        <v>1814</v>
      </c>
      <c r="L305" s="7" t="s">
        <v>1815</v>
      </c>
      <c r="M305" s="5" t="s">
        <v>41</v>
      </c>
      <c r="N305" s="6" t="s">
        <v>1802</v>
      </c>
      <c r="O305" s="6" t="s">
        <v>1810</v>
      </c>
      <c r="P305" s="8"/>
      <c r="Q305" s="6"/>
      <c r="R305" s="8"/>
      <c r="S305" s="8"/>
      <c r="T305" s="8"/>
      <c r="U305" s="8"/>
      <c r="V305" s="8"/>
      <c r="W305" s="8"/>
      <c r="X305" s="8"/>
      <c r="Y305" s="5" t="s">
        <v>1435</v>
      </c>
      <c r="Z305" s="10" t="str">
        <f aca="false">REPLACE(AA305,SEARCH("M5-",AA305),LEN(AB305),AC305)</f>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AA305" s="10" t="s">
        <v>1816</v>
      </c>
      <c r="AB305" s="8" t="str">
        <f aca="false">IF(D305&lt;&gt;"No hacer",CONCATENATE(A305,"-",LEFT(C305),"-",IF(A304&lt;&gt;A305,1,IF(C304=C305,RIGHT(AB304)+1,1))))</f>
        <v>M5-EyP-7a-E-2</v>
      </c>
      <c r="AC305" s="8" t="str">
        <f aca="false">CONCATENATE(AB305,"-BR")</f>
        <v>M5-EyP-7a-E-2-BR</v>
      </c>
      <c r="AD305" s="5" t="s">
        <v>46</v>
      </c>
      <c r="AE305" s="5" t="s">
        <v>351</v>
      </c>
      <c r="AF305" s="5" t="s">
        <v>47</v>
      </c>
    </row>
    <row r="306" customFormat="false" ht="75" hidden="false" customHeight="true" outlineLevel="0" collapsed="false">
      <c r="A306" s="11" t="s">
        <v>1797</v>
      </c>
      <c r="B306" s="6" t="s">
        <v>1798</v>
      </c>
      <c r="C306" s="5" t="s">
        <v>48</v>
      </c>
      <c r="D306" s="5" t="s">
        <v>35</v>
      </c>
      <c r="E306" s="5"/>
      <c r="F306" s="6" t="s">
        <v>1817</v>
      </c>
      <c r="G306" s="6"/>
      <c r="H306" s="6"/>
      <c r="I306" s="11" t="s">
        <v>38</v>
      </c>
      <c r="J306" s="11" t="s">
        <v>1807</v>
      </c>
      <c r="K306" s="7" t="s">
        <v>1818</v>
      </c>
      <c r="L306" s="7" t="s">
        <v>1819</v>
      </c>
      <c r="M306" s="5" t="s">
        <v>41</v>
      </c>
      <c r="N306" s="6" t="s">
        <v>1802</v>
      </c>
      <c r="O306" s="6" t="s">
        <v>1810</v>
      </c>
      <c r="P306" s="8"/>
      <c r="Q306" s="6"/>
      <c r="R306" s="8"/>
      <c r="S306" s="8"/>
      <c r="T306" s="8"/>
      <c r="U306" s="8"/>
      <c r="V306" s="8"/>
      <c r="W306" s="8"/>
      <c r="X306" s="8"/>
      <c r="Y306" s="5" t="s">
        <v>1435</v>
      </c>
      <c r="Z306" s="10" t="str">
        <f aca="false">REPLACE(AA306,SEARCH("M5-",AA306),LEN(AB306),AC306)</f>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AA306" s="10" t="s">
        <v>1820</v>
      </c>
      <c r="AB306" s="8" t="str">
        <f aca="false">IF(D306&lt;&gt;"No hacer",CONCATENATE(A306,"-",LEFT(C306),"-",IF(A305&lt;&gt;A306,1,IF(C305=C306,RIGHT(AB305)+1,1))))</f>
        <v>M5-EyP-7a-E-3</v>
      </c>
      <c r="AC306" s="8" t="str">
        <f aca="false">CONCATENATE(AB306,"-BR")</f>
        <v>M5-EyP-7a-E-3-BR</v>
      </c>
      <c r="AD306" s="5" t="s">
        <v>46</v>
      </c>
      <c r="AE306" s="5" t="s">
        <v>351</v>
      </c>
      <c r="AF306" s="5" t="s">
        <v>47</v>
      </c>
    </row>
    <row r="307" customFormat="false" ht="75" hidden="false" customHeight="true" outlineLevel="0" collapsed="false">
      <c r="A307" s="11" t="s">
        <v>1797</v>
      </c>
      <c r="B307" s="6" t="s">
        <v>1798</v>
      </c>
      <c r="C307" s="5" t="s">
        <v>48</v>
      </c>
      <c r="D307" s="5" t="s">
        <v>35</v>
      </c>
      <c r="E307" s="5"/>
      <c r="F307" s="6" t="s">
        <v>1821</v>
      </c>
      <c r="G307" s="6"/>
      <c r="H307" s="6"/>
      <c r="I307" s="11" t="s">
        <v>38</v>
      </c>
      <c r="J307" s="11" t="s">
        <v>1807</v>
      </c>
      <c r="K307" s="7" t="s">
        <v>1822</v>
      </c>
      <c r="L307" s="7" t="s">
        <v>1823</v>
      </c>
      <c r="M307" s="5" t="s">
        <v>41</v>
      </c>
      <c r="N307" s="6" t="s">
        <v>1802</v>
      </c>
      <c r="O307" s="6" t="s">
        <v>1810</v>
      </c>
      <c r="P307" s="8"/>
      <c r="Q307" s="6"/>
      <c r="R307" s="8"/>
      <c r="S307" s="8"/>
      <c r="T307" s="8"/>
      <c r="U307" s="8"/>
      <c r="V307" s="8"/>
      <c r="W307" s="8"/>
      <c r="X307" s="8"/>
      <c r="Y307" s="5" t="s">
        <v>1435</v>
      </c>
      <c r="Z307" s="10" t="str">
        <f aca="false">REPLACE(AA307,SEARCH("M5-",AA307),LEN(AB307),AC307)</f>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AA307" s="10" t="s">
        <v>1824</v>
      </c>
      <c r="AB307" s="8" t="str">
        <f aca="false">IF(D307&lt;&gt;"No hacer",CONCATENATE(A307,"-",LEFT(C307),"-",IF(A306&lt;&gt;A307,1,IF(C306=C307,RIGHT(AB306)+1,1))))</f>
        <v>M5-EyP-7a-E-4</v>
      </c>
      <c r="AC307" s="8" t="str">
        <f aca="false">CONCATENATE(AB307,"-BR")</f>
        <v>M5-EyP-7a-E-4-BR</v>
      </c>
      <c r="AD307" s="5" t="s">
        <v>46</v>
      </c>
      <c r="AE307" s="5" t="s">
        <v>351</v>
      </c>
      <c r="AF307" s="5" t="s">
        <v>47</v>
      </c>
    </row>
    <row r="308" customFormat="false" ht="75" hidden="false" customHeight="true" outlineLevel="0" collapsed="false">
      <c r="A308" s="11" t="s">
        <v>1797</v>
      </c>
      <c r="B308" s="6" t="s">
        <v>1798</v>
      </c>
      <c r="C308" s="5" t="s">
        <v>48</v>
      </c>
      <c r="D308" s="5" t="s">
        <v>35</v>
      </c>
      <c r="E308" s="5"/>
      <c r="F308" s="6" t="s">
        <v>1825</v>
      </c>
      <c r="G308" s="6"/>
      <c r="H308" s="6"/>
      <c r="I308" s="11" t="s">
        <v>38</v>
      </c>
      <c r="J308" s="11" t="s">
        <v>1807</v>
      </c>
      <c r="K308" s="7" t="s">
        <v>1826</v>
      </c>
      <c r="L308" s="7" t="s">
        <v>1827</v>
      </c>
      <c r="M308" s="5" t="s">
        <v>41</v>
      </c>
      <c r="N308" s="6" t="s">
        <v>1802</v>
      </c>
      <c r="O308" s="6" t="s">
        <v>1810</v>
      </c>
      <c r="P308" s="8"/>
      <c r="Q308" s="6"/>
      <c r="R308" s="8"/>
      <c r="S308" s="8"/>
      <c r="T308" s="8"/>
      <c r="U308" s="8"/>
      <c r="V308" s="8"/>
      <c r="W308" s="8"/>
      <c r="X308" s="8"/>
      <c r="Y308" s="5" t="s">
        <v>1435</v>
      </c>
      <c r="Z308" s="10" t="str">
        <f aca="false">REPLACE(AA308,SEARCH("M5-",AA308),LEN(AB308),AC308)</f>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AA308" s="10" t="s">
        <v>1828</v>
      </c>
      <c r="AB308" s="8" t="str">
        <f aca="false">IF(D308&lt;&gt;"No hacer",CONCATENATE(A308,"-",LEFT(C308),"-",IF(A307&lt;&gt;A308,1,IF(C307=C308,RIGHT(AB307)+1,1))))</f>
        <v>M5-EyP-7a-E-5</v>
      </c>
      <c r="AC308" s="8" t="str">
        <f aca="false">CONCATENATE(AB308,"-BR")</f>
        <v>M5-EyP-7a-E-5-BR</v>
      </c>
      <c r="AD308" s="5" t="s">
        <v>46</v>
      </c>
      <c r="AE308" s="5" t="s">
        <v>351</v>
      </c>
      <c r="AF308" s="5" t="s">
        <v>47</v>
      </c>
    </row>
    <row r="309" customFormat="false" ht="75" hidden="false" customHeight="true" outlineLevel="0" collapsed="false">
      <c r="A309" s="5" t="s">
        <v>1829</v>
      </c>
      <c r="B309" s="6" t="s">
        <v>1830</v>
      </c>
      <c r="C309" s="5" t="s">
        <v>34</v>
      </c>
      <c r="D309" s="5" t="s">
        <v>35</v>
      </c>
      <c r="E309" s="5"/>
      <c r="F309" s="6" t="s">
        <v>1831</v>
      </c>
      <c r="G309" s="6"/>
      <c r="H309" s="6" t="s">
        <v>1832</v>
      </c>
      <c r="I309" s="5" t="s">
        <v>38</v>
      </c>
      <c r="J309" s="5" t="s">
        <v>39</v>
      </c>
      <c r="K309" s="6" t="s">
        <v>1833</v>
      </c>
      <c r="L309" s="8" t="s">
        <v>40</v>
      </c>
      <c r="M309" s="5" t="s">
        <v>41</v>
      </c>
      <c r="N309" s="8" t="s">
        <v>1834</v>
      </c>
      <c r="O309" s="8" t="s">
        <v>1835</v>
      </c>
      <c r="P309" s="8"/>
      <c r="Q309" s="6"/>
      <c r="R309" s="8"/>
      <c r="S309" s="8"/>
      <c r="T309" s="8"/>
      <c r="U309" s="8"/>
      <c r="V309" s="8"/>
      <c r="W309" s="8"/>
      <c r="X309" s="8"/>
      <c r="Y309" s="5" t="s">
        <v>1435</v>
      </c>
      <c r="Z309" s="10" t="str">
        <f aca="false">REPLACE(AA309,SEARCH("M5-",AA309),LEN(AB309),AC309)</f>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AA309" s="10" t="s">
        <v>1836</v>
      </c>
      <c r="AB309" s="8" t="str">
        <f aca="false">IF(D309&lt;&gt;"No hacer",CONCATENATE(A309,"-",LEFT(C309),"-",IF(A308&lt;&gt;A309,1,IF(C308=C309,RIGHT(AB308)+1,1))))</f>
        <v>M5-EyP-8a-I-1</v>
      </c>
      <c r="AC309" s="8" t="str">
        <f aca="false">CONCATENATE(AB309,"-BR")</f>
        <v>M5-EyP-8a-I-1-BR</v>
      </c>
      <c r="AD309" s="5" t="s">
        <v>46</v>
      </c>
      <c r="AE309" s="5" t="s">
        <v>351</v>
      </c>
      <c r="AF309" s="5"/>
    </row>
    <row r="310" customFormat="false" ht="75" hidden="false" customHeight="true" outlineLevel="0" collapsed="false">
      <c r="A310" s="5" t="s">
        <v>1829</v>
      </c>
      <c r="B310" s="6" t="s">
        <v>1830</v>
      </c>
      <c r="C310" s="5" t="s">
        <v>48</v>
      </c>
      <c r="D310" s="5" t="s">
        <v>35</v>
      </c>
      <c r="E310" s="16"/>
      <c r="F310" s="6" t="s">
        <v>1837</v>
      </c>
      <c r="G310" s="6"/>
      <c r="H310" s="6" t="s">
        <v>1838</v>
      </c>
      <c r="I310" s="5" t="s">
        <v>51</v>
      </c>
      <c r="J310" s="5" t="s">
        <v>297</v>
      </c>
      <c r="K310" s="6" t="s">
        <v>1839</v>
      </c>
      <c r="L310" s="8" t="s">
        <v>40</v>
      </c>
      <c r="M310" s="5" t="s">
        <v>41</v>
      </c>
      <c r="N310" s="8" t="s">
        <v>1834</v>
      </c>
      <c r="O310" s="8" t="s">
        <v>1840</v>
      </c>
      <c r="P310" s="8"/>
      <c r="Q310" s="5"/>
      <c r="R310" s="8"/>
      <c r="S310" s="8"/>
      <c r="T310" s="8"/>
      <c r="U310" s="8"/>
      <c r="V310" s="8"/>
      <c r="W310" s="8"/>
      <c r="X310" s="8"/>
      <c r="Y310" s="5" t="s">
        <v>1435</v>
      </c>
      <c r="Z310" s="10" t="str">
        <f aca="false">REPLACE(AA310,SEARCH("M5-",AA310),LEN(AB310),AC310)</f>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AA310" s="10" t="s">
        <v>1841</v>
      </c>
      <c r="AB310" s="8" t="str">
        <f aca="false">IF(D310&lt;&gt;"No hacer",CONCATENATE(A310,"-",LEFT(C310),"-",IF(A309&lt;&gt;A310,1,IF(C309=C310,RIGHT(AB309)+1,1))))</f>
        <v>M5-EyP-8a-E-1</v>
      </c>
      <c r="AC310" s="8" t="str">
        <f aca="false">CONCATENATE(AB310,"-BR")</f>
        <v>M5-EyP-8a-E-1-BR</v>
      </c>
      <c r="AD310" s="5" t="s">
        <v>46</v>
      </c>
      <c r="AE310" s="5" t="s">
        <v>351</v>
      </c>
      <c r="AF310" s="5"/>
    </row>
    <row r="311" customFormat="false" ht="75" hidden="false" customHeight="true" outlineLevel="0" collapsed="false">
      <c r="A311" s="5" t="s">
        <v>1829</v>
      </c>
      <c r="B311" s="6" t="s">
        <v>1830</v>
      </c>
      <c r="C311" s="5" t="s">
        <v>48</v>
      </c>
      <c r="D311" s="5" t="s">
        <v>35</v>
      </c>
      <c r="E311" s="5"/>
      <c r="F311" s="6" t="s">
        <v>1842</v>
      </c>
      <c r="G311" s="6"/>
      <c r="H311" s="6" t="s">
        <v>1843</v>
      </c>
      <c r="I311" s="5" t="s">
        <v>51</v>
      </c>
      <c r="J311" s="5" t="s">
        <v>297</v>
      </c>
      <c r="K311" s="6" t="s">
        <v>1844</v>
      </c>
      <c r="L311" s="8" t="s">
        <v>40</v>
      </c>
      <c r="M311" s="5" t="s">
        <v>41</v>
      </c>
      <c r="N311" s="8" t="s">
        <v>1834</v>
      </c>
      <c r="O311" s="8" t="s">
        <v>1845</v>
      </c>
      <c r="P311" s="8"/>
      <c r="Q311" s="5"/>
      <c r="R311" s="8"/>
      <c r="S311" s="8"/>
      <c r="T311" s="8"/>
      <c r="U311" s="8"/>
      <c r="V311" s="8"/>
      <c r="W311" s="8"/>
      <c r="X311" s="8"/>
      <c r="Y311" s="5" t="s">
        <v>1435</v>
      </c>
      <c r="Z311" s="10" t="str">
        <f aca="false">REPLACE(AA311,SEARCH("M5-",AA311),LEN(AB311),AC311)</f>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AA311" s="10" t="s">
        <v>1846</v>
      </c>
      <c r="AB311" s="8" t="str">
        <f aca="false">IF(D311&lt;&gt;"No hacer",CONCATENATE(A311,"-",LEFT(C311),"-",IF(A310&lt;&gt;A311,1,IF(C310=C311,RIGHT(AB310)+1,1))))</f>
        <v>M5-EyP-8a-E-2</v>
      </c>
      <c r="AC311" s="8" t="str">
        <f aca="false">CONCATENATE(AB311,"-BR")</f>
        <v>M5-EyP-8a-E-2-BR</v>
      </c>
      <c r="AD311" s="5" t="s">
        <v>46</v>
      </c>
      <c r="AE311" s="5" t="s">
        <v>351</v>
      </c>
      <c r="AF311" s="5"/>
    </row>
    <row r="312" customFormat="false" ht="75" hidden="false" customHeight="true" outlineLevel="0" collapsed="false">
      <c r="A312" s="5" t="s">
        <v>1829</v>
      </c>
      <c r="B312" s="6" t="s">
        <v>1830</v>
      </c>
      <c r="C312" s="5" t="s">
        <v>48</v>
      </c>
      <c r="D312" s="5" t="s">
        <v>35</v>
      </c>
      <c r="E312" s="5"/>
      <c r="F312" s="6" t="s">
        <v>1847</v>
      </c>
      <c r="G312" s="6"/>
      <c r="H312" s="6" t="s">
        <v>1838</v>
      </c>
      <c r="I312" s="5" t="s">
        <v>51</v>
      </c>
      <c r="J312" s="5" t="s">
        <v>297</v>
      </c>
      <c r="K312" s="6" t="s">
        <v>1848</v>
      </c>
      <c r="L312" s="8" t="s">
        <v>40</v>
      </c>
      <c r="M312" s="5" t="s">
        <v>41</v>
      </c>
      <c r="N312" s="8" t="s">
        <v>1834</v>
      </c>
      <c r="O312" s="8" t="s">
        <v>1849</v>
      </c>
      <c r="P312" s="8"/>
      <c r="Q312" s="5"/>
      <c r="R312" s="8"/>
      <c r="S312" s="8"/>
      <c r="T312" s="8"/>
      <c r="U312" s="8"/>
      <c r="V312" s="8"/>
      <c r="W312" s="8"/>
      <c r="X312" s="8"/>
      <c r="Y312" s="5" t="s">
        <v>1435</v>
      </c>
      <c r="Z312" s="10" t="str">
        <f aca="false">REPLACE(AA312,SEARCH("M5-",AA312),LEN(AB312),AC312)</f>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AA312" s="10" t="s">
        <v>1850</v>
      </c>
      <c r="AB312" s="8" t="str">
        <f aca="false">IF(D312&lt;&gt;"No hacer",CONCATENATE(A312,"-",LEFT(C312),"-",IF(A311&lt;&gt;A312,1,IF(C311=C312,RIGHT(AB311)+1,1))))</f>
        <v>M5-EyP-8a-E-3</v>
      </c>
      <c r="AC312" s="8" t="str">
        <f aca="false">CONCATENATE(AB312,"-BR")</f>
        <v>M5-EyP-8a-E-3-BR</v>
      </c>
      <c r="AD312" s="5" t="s">
        <v>46</v>
      </c>
      <c r="AE312" s="5" t="s">
        <v>351</v>
      </c>
      <c r="AF312" s="5"/>
    </row>
    <row r="313" customFormat="false" ht="75" hidden="false" customHeight="true" outlineLevel="0" collapsed="false">
      <c r="A313" s="5" t="s">
        <v>1851</v>
      </c>
      <c r="B313" s="6" t="s">
        <v>1852</v>
      </c>
      <c r="C313" s="5" t="s">
        <v>34</v>
      </c>
      <c r="D313" s="5" t="s">
        <v>35</v>
      </c>
      <c r="E313" s="5"/>
      <c r="F313" s="6" t="s">
        <v>1853</v>
      </c>
      <c r="G313" s="6"/>
      <c r="H313" s="6" t="s">
        <v>1854</v>
      </c>
      <c r="I313" s="5" t="s">
        <v>38</v>
      </c>
      <c r="J313" s="5" t="s">
        <v>297</v>
      </c>
      <c r="K313" s="6" t="s">
        <v>40</v>
      </c>
      <c r="L313" s="6" t="s">
        <v>40</v>
      </c>
      <c r="M313" s="5" t="s">
        <v>41</v>
      </c>
      <c r="N313" s="8" t="s">
        <v>1855</v>
      </c>
      <c r="O313" s="8" t="s">
        <v>1856</v>
      </c>
      <c r="P313" s="8"/>
      <c r="Q313" s="5"/>
      <c r="R313" s="8"/>
      <c r="S313" s="8"/>
      <c r="T313" s="8"/>
      <c r="U313" s="8"/>
      <c r="V313" s="8"/>
      <c r="W313" s="8"/>
      <c r="X313" s="8"/>
      <c r="Y313" s="5" t="s">
        <v>1435</v>
      </c>
      <c r="Z313" s="10" t="str">
        <f aca="false">REPLACE(AA313,SEARCH("M5-",AA313),LEN(AB313),AC313)</f>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AA313" s="10" t="s">
        <v>1857</v>
      </c>
      <c r="AB313" s="8" t="str">
        <f aca="false">IF(D313&lt;&gt;"No hacer",CONCATENATE(A313,"-",LEFT(C313),"-",IF(A312&lt;&gt;A313,1,IF(C312=C313,RIGHT(AB312)+1,1))))</f>
        <v>M5-EyP-9a-I-1</v>
      </c>
      <c r="AC313" s="8" t="str">
        <f aca="false">CONCATENATE(AB313,"-BR")</f>
        <v>M5-EyP-9a-I-1-BR</v>
      </c>
      <c r="AD313" s="5" t="s">
        <v>46</v>
      </c>
      <c r="AE313" s="5" t="s">
        <v>351</v>
      </c>
      <c r="AF313" s="5" t="s">
        <v>47</v>
      </c>
    </row>
    <row r="314" customFormat="false" ht="75" hidden="false" customHeight="true" outlineLevel="0" collapsed="false">
      <c r="A314" s="5" t="s">
        <v>1851</v>
      </c>
      <c r="B314" s="6" t="s">
        <v>1852</v>
      </c>
      <c r="C314" s="5" t="s">
        <v>48</v>
      </c>
      <c r="D314" s="5" t="s">
        <v>35</v>
      </c>
      <c r="E314" s="5"/>
      <c r="F314" s="6" t="s">
        <v>1858</v>
      </c>
      <c r="G314" s="6"/>
      <c r="H314" s="6" t="s">
        <v>1859</v>
      </c>
      <c r="I314" s="5" t="s">
        <v>38</v>
      </c>
      <c r="J314" s="5" t="s">
        <v>52</v>
      </c>
      <c r="K314" s="6" t="s">
        <v>1860</v>
      </c>
      <c r="L314" s="6" t="s">
        <v>1861</v>
      </c>
      <c r="M314" s="5" t="s">
        <v>41</v>
      </c>
      <c r="N314" s="8" t="s">
        <v>1862</v>
      </c>
      <c r="O314" s="8" t="s">
        <v>1863</v>
      </c>
      <c r="P314" s="8"/>
      <c r="Q314" s="5"/>
      <c r="R314" s="8"/>
      <c r="S314" s="8"/>
      <c r="T314" s="8"/>
      <c r="U314" s="8"/>
      <c r="V314" s="8"/>
      <c r="W314" s="8"/>
      <c r="X314" s="8"/>
      <c r="Y314" s="5" t="s">
        <v>1435</v>
      </c>
      <c r="Z314" s="10" t="str">
        <f aca="false">REPLACE(AA314,SEARCH("M5-",AA314),LEN(AB314),AC314)</f>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AA314" s="10" t="s">
        <v>1864</v>
      </c>
      <c r="AB314" s="8" t="str">
        <f aca="false">IF(D314&lt;&gt;"No hacer",CONCATENATE(A314,"-",LEFT(C314),"-",IF(A313&lt;&gt;A314,1,IF(C313=C314,RIGHT(AB313)+1,1))))</f>
        <v>M5-EyP-9a-E-1</v>
      </c>
      <c r="AC314" s="8" t="str">
        <f aca="false">CONCATENATE(AB314,"-BR")</f>
        <v>M5-EyP-9a-E-1-BR</v>
      </c>
      <c r="AD314" s="5" t="s">
        <v>46</v>
      </c>
      <c r="AE314" s="5" t="s">
        <v>351</v>
      </c>
      <c r="AF314" s="5" t="s">
        <v>47</v>
      </c>
    </row>
    <row r="315" customFormat="false" ht="75" hidden="false" customHeight="true" outlineLevel="0" collapsed="false">
      <c r="A315" s="5" t="s">
        <v>1851</v>
      </c>
      <c r="B315" s="6" t="s">
        <v>1852</v>
      </c>
      <c r="C315" s="5" t="s">
        <v>58</v>
      </c>
      <c r="D315" s="5" t="s">
        <v>35</v>
      </c>
      <c r="E315" s="5"/>
      <c r="F315" s="6" t="s">
        <v>1865</v>
      </c>
      <c r="G315" s="6"/>
      <c r="H315" s="6" t="s">
        <v>1866</v>
      </c>
      <c r="I315" s="5" t="s">
        <v>38</v>
      </c>
      <c r="J315" s="5" t="s">
        <v>52</v>
      </c>
      <c r="K315" s="6" t="s">
        <v>1867</v>
      </c>
      <c r="L315" s="6" t="s">
        <v>1868</v>
      </c>
      <c r="M315" s="5" t="s">
        <v>63</v>
      </c>
      <c r="N315" s="8"/>
      <c r="O315" s="8"/>
      <c r="P315" s="8"/>
      <c r="Q315" s="6"/>
      <c r="R315" s="8"/>
      <c r="S315" s="8" t="s">
        <v>1869</v>
      </c>
      <c r="T315" s="8" t="s">
        <v>1870</v>
      </c>
      <c r="U315" s="8" t="s">
        <v>1871</v>
      </c>
      <c r="V315" s="8" t="s">
        <v>1872</v>
      </c>
      <c r="W315" s="8" t="s">
        <v>1873</v>
      </c>
      <c r="X315" s="6"/>
      <c r="Y315" s="5" t="s">
        <v>1435</v>
      </c>
      <c r="Z315" s="10" t="str">
        <f aca="false">REPLACE(AA315,SEARCH("M5-",AA315),LEN(AB315),AC315)</f>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AA315" s="10" t="s">
        <v>1874</v>
      </c>
      <c r="AB315" s="8" t="str">
        <f aca="false">IF(D315&lt;&gt;"No hacer",CONCATENATE(A315,"-",LEFT(C315),"-",IF(A314&lt;&gt;A315,1,IF(C314=C315,RIGHT(AB314)+1,1))))</f>
        <v>M5-EyP-9a-A-1</v>
      </c>
      <c r="AC315" s="8" t="str">
        <f aca="false">CONCATENATE(AB315,"-BR")</f>
        <v>M5-EyP-9a-A-1-BR</v>
      </c>
      <c r="AD315" s="5" t="s">
        <v>46</v>
      </c>
      <c r="AE315" s="5" t="s">
        <v>351</v>
      </c>
      <c r="AF315" s="5" t="s">
        <v>47</v>
      </c>
    </row>
    <row r="316" customFormat="false" ht="75" hidden="false" customHeight="true" outlineLevel="0" collapsed="false">
      <c r="A316" s="5" t="s">
        <v>1851</v>
      </c>
      <c r="B316" s="6" t="s">
        <v>1852</v>
      </c>
      <c r="C316" s="5" t="s">
        <v>58</v>
      </c>
      <c r="D316" s="5" t="s">
        <v>35</v>
      </c>
      <c r="E316" s="5"/>
      <c r="F316" s="6" t="s">
        <v>1875</v>
      </c>
      <c r="G316" s="6"/>
      <c r="H316" s="6" t="s">
        <v>1876</v>
      </c>
      <c r="I316" s="5" t="s">
        <v>38</v>
      </c>
      <c r="J316" s="5" t="s">
        <v>52</v>
      </c>
      <c r="K316" s="6" t="s">
        <v>1877</v>
      </c>
      <c r="L316" s="6" t="s">
        <v>1878</v>
      </c>
      <c r="M316" s="5" t="s">
        <v>63</v>
      </c>
      <c r="N316" s="8"/>
      <c r="O316" s="8"/>
      <c r="P316" s="8"/>
      <c r="Q316" s="5"/>
      <c r="R316" s="8"/>
      <c r="S316" s="8" t="s">
        <v>1879</v>
      </c>
      <c r="T316" s="8" t="s">
        <v>1880</v>
      </c>
      <c r="U316" s="8" t="s">
        <v>1871</v>
      </c>
      <c r="V316" s="8" t="s">
        <v>1881</v>
      </c>
      <c r="W316" s="8" t="s">
        <v>1882</v>
      </c>
      <c r="X316" s="8"/>
      <c r="Y316" s="5" t="s">
        <v>1435</v>
      </c>
      <c r="Z316" s="10" t="str">
        <f aca="false">REPLACE(AA316,SEARCH("M5-",AA316),LEN(AB316),AC316)</f>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AA316" s="10" t="s">
        <v>1883</v>
      </c>
      <c r="AB316" s="8" t="str">
        <f aca="false">IF(D316&lt;&gt;"No hacer",CONCATENATE(A316,"-",LEFT(C316),"-",IF(A315&lt;&gt;A316,1,IF(C315=C316,RIGHT(AB315)+1,1))))</f>
        <v>M5-EyP-9a-A-2</v>
      </c>
      <c r="AC316" s="8" t="str">
        <f aca="false">CONCATENATE(AB316,"-BR")</f>
        <v>M5-EyP-9a-A-2-BR</v>
      </c>
      <c r="AD316" s="5" t="s">
        <v>46</v>
      </c>
      <c r="AE316" s="5" t="s">
        <v>351</v>
      </c>
      <c r="AF316" s="5" t="s">
        <v>47</v>
      </c>
    </row>
    <row r="317" customFormat="false" ht="75" hidden="false" customHeight="true" outlineLevel="0" collapsed="false">
      <c r="A317" s="5" t="s">
        <v>1851</v>
      </c>
      <c r="B317" s="6" t="s">
        <v>1852</v>
      </c>
      <c r="C317" s="5" t="s">
        <v>58</v>
      </c>
      <c r="D317" s="5" t="s">
        <v>35</v>
      </c>
      <c r="E317" s="5"/>
      <c r="F317" s="6" t="s">
        <v>1884</v>
      </c>
      <c r="G317" s="6"/>
      <c r="H317" s="6" t="s">
        <v>1885</v>
      </c>
      <c r="I317" s="5" t="s">
        <v>38</v>
      </c>
      <c r="J317" s="5" t="s">
        <v>52</v>
      </c>
      <c r="K317" s="6" t="s">
        <v>1886</v>
      </c>
      <c r="L317" s="6" t="s">
        <v>1887</v>
      </c>
      <c r="M317" s="5" t="s">
        <v>63</v>
      </c>
      <c r="N317" s="8"/>
      <c r="O317" s="8"/>
      <c r="P317" s="8"/>
      <c r="Q317" s="5"/>
      <c r="R317" s="8"/>
      <c r="S317" s="8" t="s">
        <v>1888</v>
      </c>
      <c r="T317" s="8" t="s">
        <v>1889</v>
      </c>
      <c r="U317" s="8" t="s">
        <v>1871</v>
      </c>
      <c r="V317" s="8" t="s">
        <v>1890</v>
      </c>
      <c r="W317" s="8" t="s">
        <v>1891</v>
      </c>
      <c r="X317" s="6"/>
      <c r="Y317" s="5" t="s">
        <v>1435</v>
      </c>
      <c r="Z317" s="10" t="str">
        <f aca="false">REPLACE(AA317,SEARCH("M5-",AA317),LEN(AB317),AC317)</f>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AA317" s="10" t="s">
        <v>1892</v>
      </c>
      <c r="AB317" s="8" t="str">
        <f aca="false">IF(D317&lt;&gt;"No hacer",CONCATENATE(A317,"-",LEFT(C317),"-",IF(A316&lt;&gt;A317,1,IF(C316=C317,RIGHT(AB316)+1,1))))</f>
        <v>M5-EyP-9a-A-3</v>
      </c>
      <c r="AC317" s="8" t="str">
        <f aca="false">CONCATENATE(AB317,"-BR")</f>
        <v>M5-EyP-9a-A-3-BR</v>
      </c>
      <c r="AD317" s="5" t="s">
        <v>46</v>
      </c>
      <c r="AE317" s="5" t="s">
        <v>351</v>
      </c>
      <c r="AF317" s="5" t="s">
        <v>47</v>
      </c>
    </row>
    <row r="318" customFormat="false" ht="75" hidden="false" customHeight="true" outlineLevel="0" collapsed="false">
      <c r="A318" s="5" t="s">
        <v>1851</v>
      </c>
      <c r="B318" s="6" t="s">
        <v>1852</v>
      </c>
      <c r="C318" s="5" t="s">
        <v>58</v>
      </c>
      <c r="D318" s="5" t="s">
        <v>35</v>
      </c>
      <c r="E318" s="5"/>
      <c r="F318" s="6" t="s">
        <v>1893</v>
      </c>
      <c r="G318" s="6"/>
      <c r="H318" s="6" t="s">
        <v>1894</v>
      </c>
      <c r="I318" s="5" t="s">
        <v>38</v>
      </c>
      <c r="J318" s="5" t="s">
        <v>52</v>
      </c>
      <c r="K318" s="6" t="s">
        <v>1895</v>
      </c>
      <c r="L318" s="6" t="s">
        <v>1896</v>
      </c>
      <c r="M318" s="5" t="s">
        <v>63</v>
      </c>
      <c r="N318" s="8"/>
      <c r="O318" s="8"/>
      <c r="P318" s="8"/>
      <c r="Q318" s="5"/>
      <c r="R318" s="8"/>
      <c r="S318" s="8" t="s">
        <v>1897</v>
      </c>
      <c r="T318" s="8" t="s">
        <v>1898</v>
      </c>
      <c r="U318" s="8" t="s">
        <v>1871</v>
      </c>
      <c r="V318" s="8" t="s">
        <v>1899</v>
      </c>
      <c r="W318" s="8" t="s">
        <v>1900</v>
      </c>
      <c r="X318" s="8"/>
      <c r="Y318" s="5" t="s">
        <v>1435</v>
      </c>
      <c r="Z318" s="10" t="str">
        <f aca="false">REPLACE(AA318,SEARCH("M5-",AA318),LEN(AB318),AC318)</f>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AA318" s="10" t="s">
        <v>1901</v>
      </c>
      <c r="AB318" s="8" t="str">
        <f aca="false">IF(D318&lt;&gt;"No hacer",CONCATENATE(A318,"-",LEFT(C318),"-",IF(A317&lt;&gt;A318,1,IF(C317=C318,RIGHT(AB317)+1,1))))</f>
        <v>M5-EyP-9a-A-4</v>
      </c>
      <c r="AC318" s="8" t="str">
        <f aca="false">CONCATENATE(AB318,"-BR")</f>
        <v>M5-EyP-9a-A-4-BR</v>
      </c>
      <c r="AD318" s="5" t="s">
        <v>46</v>
      </c>
      <c r="AE318" s="5" t="s">
        <v>351</v>
      </c>
      <c r="AF318" s="5" t="s">
        <v>47</v>
      </c>
    </row>
    <row r="319" customFormat="false" ht="75" hidden="false" customHeight="true" outlineLevel="0" collapsed="false">
      <c r="A319" s="5" t="s">
        <v>1851</v>
      </c>
      <c r="B319" s="6" t="s">
        <v>1852</v>
      </c>
      <c r="C319" s="5" t="s">
        <v>58</v>
      </c>
      <c r="D319" s="5" t="s">
        <v>35</v>
      </c>
      <c r="E319" s="5"/>
      <c r="F319" s="6" t="s">
        <v>1902</v>
      </c>
      <c r="G319" s="6"/>
      <c r="H319" s="6" t="s">
        <v>1903</v>
      </c>
      <c r="I319" s="5" t="s">
        <v>38</v>
      </c>
      <c r="J319" s="5" t="s">
        <v>52</v>
      </c>
      <c r="K319" s="6" t="s">
        <v>1904</v>
      </c>
      <c r="L319" s="6" t="s">
        <v>1878</v>
      </c>
      <c r="M319" s="5" t="s">
        <v>63</v>
      </c>
      <c r="N319" s="8"/>
      <c r="O319" s="8"/>
      <c r="P319" s="8"/>
      <c r="Q319" s="5"/>
      <c r="R319" s="8"/>
      <c r="S319" s="8" t="s">
        <v>1905</v>
      </c>
      <c r="T319" s="8" t="s">
        <v>1906</v>
      </c>
      <c r="U319" s="8" t="s">
        <v>1871</v>
      </c>
      <c r="V319" s="8" t="s">
        <v>1907</v>
      </c>
      <c r="W319" s="8" t="s">
        <v>1908</v>
      </c>
      <c r="X319" s="6"/>
      <c r="Y319" s="5" t="s">
        <v>1435</v>
      </c>
      <c r="Z319" s="10" t="str">
        <f aca="false">REPLACE(AA319,SEARCH("M5-",AA319),LEN(AB319),AC319)</f>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AA319" s="10" t="s">
        <v>1909</v>
      </c>
      <c r="AB319" s="8" t="str">
        <f aca="false">IF(D319&lt;&gt;"No hacer",CONCATENATE(A319,"-",LEFT(C319),"-",IF(A318&lt;&gt;A319,1,IF(C318=C319,RIGHT(AB318)+1,1))))</f>
        <v>M5-EyP-9a-A-5</v>
      </c>
      <c r="AC319" s="8" t="str">
        <f aca="false">CONCATENATE(AB319,"-BR")</f>
        <v>M5-EyP-9a-A-5-BR</v>
      </c>
      <c r="AD319" s="5" t="s">
        <v>46</v>
      </c>
      <c r="AE319" s="5" t="s">
        <v>351</v>
      </c>
      <c r="AF319" s="5" t="s">
        <v>47</v>
      </c>
    </row>
    <row r="320" customFormat="false" ht="75" hidden="false" customHeight="true" outlineLevel="0" collapsed="false">
      <c r="A320" s="5" t="s">
        <v>1910</v>
      </c>
      <c r="B320" s="6" t="s">
        <v>1911</v>
      </c>
      <c r="C320" s="5" t="s">
        <v>34</v>
      </c>
      <c r="D320" s="5" t="s">
        <v>35</v>
      </c>
      <c r="E320" s="5"/>
      <c r="F320" s="6" t="s">
        <v>1912</v>
      </c>
      <c r="G320" s="6"/>
      <c r="H320" s="6" t="s">
        <v>1913</v>
      </c>
      <c r="I320" s="5" t="s">
        <v>38</v>
      </c>
      <c r="J320" s="5" t="s">
        <v>39</v>
      </c>
      <c r="K320" s="6" t="s">
        <v>1914</v>
      </c>
      <c r="L320" s="6" t="s">
        <v>1915</v>
      </c>
      <c r="M320" s="5" t="s">
        <v>41</v>
      </c>
      <c r="N320" s="8" t="s">
        <v>1916</v>
      </c>
      <c r="O320" s="6" t="s">
        <v>1917</v>
      </c>
      <c r="P320" s="8"/>
      <c r="Q320" s="5"/>
      <c r="R320" s="8"/>
      <c r="S320" s="8"/>
      <c r="T320" s="8"/>
      <c r="U320" s="8"/>
      <c r="V320" s="8"/>
      <c r="W320" s="8"/>
      <c r="X320" s="8"/>
      <c r="Y320" s="5" t="s">
        <v>1918</v>
      </c>
      <c r="Z320" s="10" t="str">
        <f aca="false">REPLACE(AA320,SEARCH("M5-",AA320),LEN(AB320),AC320)</f>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AA320" s="10" t="s">
        <v>1919</v>
      </c>
      <c r="AB320" s="8" t="str">
        <f aca="false">IF(D320&lt;&gt;"No hacer",CONCATENATE(A320,"-",LEFT(C320),"-",IF(A319&lt;&gt;A320,1,IF(C319=C320,RIGHT(AB319)+1,1))))</f>
        <v>M5-MyM-1a-I-1</v>
      </c>
      <c r="AC320" s="8" t="str">
        <f aca="false">CONCATENATE(AB320,"-BR")</f>
        <v>M5-MyM-1a-I-1-BR</v>
      </c>
      <c r="AD320" s="5" t="s">
        <v>46</v>
      </c>
      <c r="AE320" s="5" t="s">
        <v>351</v>
      </c>
      <c r="AF320" s="5"/>
    </row>
    <row r="321" customFormat="false" ht="75" hidden="false" customHeight="true" outlineLevel="0" collapsed="false">
      <c r="A321" s="5" t="s">
        <v>1910</v>
      </c>
      <c r="B321" s="6" t="s">
        <v>1911</v>
      </c>
      <c r="C321" s="5" t="s">
        <v>48</v>
      </c>
      <c r="D321" s="5" t="s">
        <v>35</v>
      </c>
      <c r="E321" s="5"/>
      <c r="F321" s="6" t="s">
        <v>1920</v>
      </c>
      <c r="G321" s="6"/>
      <c r="H321" s="6"/>
      <c r="I321" s="5" t="s">
        <v>38</v>
      </c>
      <c r="J321" s="5" t="s">
        <v>592</v>
      </c>
      <c r="K321" s="6" t="s">
        <v>1921</v>
      </c>
      <c r="L321" s="6" t="s">
        <v>1922</v>
      </c>
      <c r="M321" s="5" t="s">
        <v>41</v>
      </c>
      <c r="N321" s="8" t="s">
        <v>1916</v>
      </c>
      <c r="O321" s="8" t="s">
        <v>1923</v>
      </c>
      <c r="P321" s="8"/>
      <c r="Q321" s="5"/>
      <c r="R321" s="8"/>
      <c r="S321" s="8"/>
      <c r="T321" s="8"/>
      <c r="U321" s="8"/>
      <c r="V321" s="8"/>
      <c r="W321" s="8"/>
      <c r="X321" s="8"/>
      <c r="Y321" s="5" t="s">
        <v>1918</v>
      </c>
      <c r="Z321" s="10" t="str">
        <f aca="false">REPLACE(AA321,SEARCH("M5-",AA321),LEN(AB321),AC321)</f>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AA321" s="10" t="s">
        <v>1924</v>
      </c>
      <c r="AB321" s="8" t="str">
        <f aca="false">IF(D321&lt;&gt;"No hacer",CONCATENATE(A321,"-",LEFT(C321),"-",IF(A320&lt;&gt;A321,1,IF(C320=C321,RIGHT(AB320)+1,1))))</f>
        <v>M5-MyM-1a-E-1</v>
      </c>
      <c r="AC321" s="8" t="str">
        <f aca="false">CONCATENATE(AB321,"-BR")</f>
        <v>M5-MyM-1a-E-1-BR</v>
      </c>
      <c r="AD321" s="5" t="s">
        <v>46</v>
      </c>
      <c r="AE321" s="5" t="s">
        <v>351</v>
      </c>
      <c r="AF321" s="5"/>
    </row>
    <row r="322" customFormat="false" ht="75" hidden="false" customHeight="true" outlineLevel="0" collapsed="false">
      <c r="A322" s="5" t="s">
        <v>1910</v>
      </c>
      <c r="B322" s="6" t="s">
        <v>1911</v>
      </c>
      <c r="C322" s="5" t="s">
        <v>48</v>
      </c>
      <c r="D322" s="5" t="s">
        <v>35</v>
      </c>
      <c r="E322" s="5"/>
      <c r="F322" s="6" t="s">
        <v>1920</v>
      </c>
      <c r="G322" s="6"/>
      <c r="H322" s="6"/>
      <c r="I322" s="5" t="s">
        <v>38</v>
      </c>
      <c r="J322" s="5" t="s">
        <v>592</v>
      </c>
      <c r="K322" s="6" t="s">
        <v>1925</v>
      </c>
      <c r="L322" s="6" t="s">
        <v>1926</v>
      </c>
      <c r="M322" s="5" t="s">
        <v>41</v>
      </c>
      <c r="N322" s="8" t="s">
        <v>1916</v>
      </c>
      <c r="O322" s="8" t="s">
        <v>1927</v>
      </c>
      <c r="P322" s="8"/>
      <c r="Q322" s="5"/>
      <c r="R322" s="8"/>
      <c r="S322" s="8"/>
      <c r="T322" s="8"/>
      <c r="U322" s="8"/>
      <c r="V322" s="8"/>
      <c r="W322" s="8"/>
      <c r="X322" s="8"/>
      <c r="Y322" s="5" t="s">
        <v>1918</v>
      </c>
      <c r="Z322" s="10" t="str">
        <f aca="false">REPLACE(AA322,SEARCH("M5-",AA322),LEN(AB322),AC322)</f>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AA322" s="10" t="s">
        <v>1928</v>
      </c>
      <c r="AB322" s="8" t="str">
        <f aca="false">IF(D322&lt;&gt;"No hacer",CONCATENATE(A322,"-",LEFT(C322),"-",IF(A321&lt;&gt;A322,1,IF(C321=C322,RIGHT(AB321)+1,1))))</f>
        <v>M5-MyM-1a-E-2</v>
      </c>
      <c r="AC322" s="8" t="str">
        <f aca="false">CONCATENATE(AB322,"-BR")</f>
        <v>M5-MyM-1a-E-2-BR</v>
      </c>
      <c r="AD322" s="5" t="s">
        <v>46</v>
      </c>
      <c r="AE322" s="5" t="s">
        <v>351</v>
      </c>
      <c r="AF322" s="5"/>
    </row>
    <row r="323" customFormat="false" ht="75" hidden="false" customHeight="true" outlineLevel="0" collapsed="false">
      <c r="A323" s="5" t="s">
        <v>1929</v>
      </c>
      <c r="B323" s="6" t="s">
        <v>1930</v>
      </c>
      <c r="C323" s="5" t="s">
        <v>34</v>
      </c>
      <c r="D323" s="5" t="s">
        <v>35</v>
      </c>
      <c r="E323" s="5"/>
      <c r="F323" s="6" t="s">
        <v>1931</v>
      </c>
      <c r="G323" s="6"/>
      <c r="H323" s="6"/>
      <c r="I323" s="5" t="s">
        <v>38</v>
      </c>
      <c r="J323" s="5" t="s">
        <v>654</v>
      </c>
      <c r="K323" s="6" t="s">
        <v>1932</v>
      </c>
      <c r="L323" s="6" t="s">
        <v>1933</v>
      </c>
      <c r="M323" s="5" t="s">
        <v>41</v>
      </c>
      <c r="N323" s="8" t="s">
        <v>1934</v>
      </c>
      <c r="O323" s="6" t="s">
        <v>1935</v>
      </c>
      <c r="P323" s="8"/>
      <c r="Q323" s="5"/>
      <c r="R323" s="8"/>
      <c r="S323" s="8"/>
      <c r="T323" s="8"/>
      <c r="U323" s="8"/>
      <c r="V323" s="8"/>
      <c r="W323" s="8"/>
      <c r="X323" s="8"/>
      <c r="Y323" s="5" t="s">
        <v>1918</v>
      </c>
      <c r="Z323" s="10" t="str">
        <f aca="false">REPLACE(AA323,SEARCH("M5-",AA323),LEN(AB323),AC323)</f>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AA323" s="10" t="s">
        <v>1936</v>
      </c>
      <c r="AB323" s="8" t="str">
        <f aca="false">IF(D323&lt;&gt;"No hacer",CONCATENATE(A323,"-",LEFT(C323),"-",IF(A322&lt;&gt;A323,1,IF(C322=C323,RIGHT(AB322)+1,1))))</f>
        <v>M5-MyM-25a-I-1</v>
      </c>
      <c r="AC323" s="8" t="str">
        <f aca="false">CONCATENATE(AB323,"-BR")</f>
        <v>M5-MyM-25a-I-1-BR</v>
      </c>
      <c r="AD323" s="5" t="s">
        <v>46</v>
      </c>
      <c r="AE323" s="5" t="s">
        <v>351</v>
      </c>
      <c r="AF323" s="5"/>
    </row>
    <row r="324" customFormat="false" ht="75" hidden="false" customHeight="true" outlineLevel="0" collapsed="false">
      <c r="A324" s="5" t="s">
        <v>1929</v>
      </c>
      <c r="B324" s="6" t="s">
        <v>1930</v>
      </c>
      <c r="C324" s="5" t="s">
        <v>34</v>
      </c>
      <c r="D324" s="5" t="s">
        <v>35</v>
      </c>
      <c r="E324" s="5"/>
      <c r="F324" s="6" t="s">
        <v>1937</v>
      </c>
      <c r="G324" s="6"/>
      <c r="H324" s="6"/>
      <c r="I324" s="5" t="s">
        <v>38</v>
      </c>
      <c r="J324" s="5" t="s">
        <v>654</v>
      </c>
      <c r="K324" s="6" t="s">
        <v>1938</v>
      </c>
      <c r="L324" s="6" t="s">
        <v>1939</v>
      </c>
      <c r="M324" s="5" t="s">
        <v>41</v>
      </c>
      <c r="N324" s="25" t="s">
        <v>1934</v>
      </c>
      <c r="O324" s="6" t="s">
        <v>1940</v>
      </c>
      <c r="P324" s="8"/>
      <c r="Q324" s="5"/>
      <c r="R324" s="8"/>
      <c r="S324" s="8"/>
      <c r="T324" s="8"/>
      <c r="U324" s="8"/>
      <c r="V324" s="8"/>
      <c r="W324" s="8"/>
      <c r="X324" s="8"/>
      <c r="Y324" s="5" t="s">
        <v>1918</v>
      </c>
      <c r="Z324" s="10" t="str">
        <f aca="false">REPLACE(AA324,SEARCH("M5-",AA324),LEN(AB324),AC324)</f>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AA324" s="10" t="s">
        <v>1941</v>
      </c>
      <c r="AB324" s="8" t="str">
        <f aca="false">IF(D324&lt;&gt;"No hacer",CONCATENATE(A324,"-",LEFT(C324),"-",IF(A323&lt;&gt;A324,1,IF(C323=C324,RIGHT(AB323)+1,1))))</f>
        <v>M5-MyM-25a-I-2</v>
      </c>
      <c r="AC324" s="8" t="str">
        <f aca="false">CONCATENATE(AB324,"-BR")</f>
        <v>M5-MyM-25a-I-2-BR</v>
      </c>
      <c r="AD324" s="5" t="s">
        <v>46</v>
      </c>
      <c r="AE324" s="5" t="s">
        <v>351</v>
      </c>
      <c r="AF324" s="5"/>
    </row>
    <row r="325" customFormat="false" ht="75" hidden="false" customHeight="true" outlineLevel="0" collapsed="false">
      <c r="A325" s="5" t="s">
        <v>1929</v>
      </c>
      <c r="B325" s="6" t="s">
        <v>1930</v>
      </c>
      <c r="C325" s="5" t="s">
        <v>48</v>
      </c>
      <c r="D325" s="5" t="s">
        <v>35</v>
      </c>
      <c r="E325" s="16"/>
      <c r="F325" s="6" t="s">
        <v>1942</v>
      </c>
      <c r="G325" s="6"/>
      <c r="H325" s="6"/>
      <c r="I325" s="5" t="s">
        <v>38</v>
      </c>
      <c r="J325" s="5" t="s">
        <v>52</v>
      </c>
      <c r="K325" s="6" t="s">
        <v>1943</v>
      </c>
      <c r="L325" s="6" t="s">
        <v>1944</v>
      </c>
      <c r="M325" s="5" t="s">
        <v>41</v>
      </c>
      <c r="N325" s="8" t="s">
        <v>1934</v>
      </c>
      <c r="O325" s="6" t="s">
        <v>1945</v>
      </c>
      <c r="P325" s="8"/>
      <c r="Q325" s="5" t="s">
        <v>51</v>
      </c>
      <c r="R325" s="8"/>
      <c r="S325" s="8"/>
      <c r="T325" s="8"/>
      <c r="U325" s="8"/>
      <c r="V325" s="8"/>
      <c r="W325" s="8"/>
      <c r="X325" s="8"/>
      <c r="Y325" s="5" t="s">
        <v>1918</v>
      </c>
      <c r="Z325" s="10" t="str">
        <f aca="false">REPLACE(AA325,SEARCH("M5-",AA325),LEN(AB325),AC325)</f>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AA325" s="10" t="s">
        <v>1946</v>
      </c>
      <c r="AB325" s="8" t="str">
        <f aca="false">IF(D325&lt;&gt;"No hacer",CONCATENATE(A325,"-",LEFT(C325),"-",IF(A324&lt;&gt;A325,1,IF(C324=C325,RIGHT(AB324)+1,1))))</f>
        <v>M5-MyM-25a-E-1</v>
      </c>
      <c r="AC325" s="8" t="str">
        <f aca="false">CONCATENATE(AB325,"-BR")</f>
        <v>M5-MyM-25a-E-1-BR</v>
      </c>
      <c r="AD325" s="5" t="s">
        <v>46</v>
      </c>
      <c r="AE325" s="5" t="s">
        <v>351</v>
      </c>
      <c r="AF325" s="5"/>
    </row>
    <row r="326" customFormat="false" ht="75" hidden="false" customHeight="true" outlineLevel="0" collapsed="false">
      <c r="A326" s="5" t="s">
        <v>1929</v>
      </c>
      <c r="B326" s="6" t="s">
        <v>1930</v>
      </c>
      <c r="C326" s="5" t="s">
        <v>48</v>
      </c>
      <c r="D326" s="5" t="s">
        <v>35</v>
      </c>
      <c r="E326" s="5"/>
      <c r="F326" s="6" t="s">
        <v>1947</v>
      </c>
      <c r="G326" s="6"/>
      <c r="H326" s="6"/>
      <c r="I326" s="5" t="s">
        <v>38</v>
      </c>
      <c r="J326" s="5" t="s">
        <v>52</v>
      </c>
      <c r="K326" s="6" t="s">
        <v>1948</v>
      </c>
      <c r="L326" s="6" t="s">
        <v>1949</v>
      </c>
      <c r="M326" s="5" t="s">
        <v>41</v>
      </c>
      <c r="N326" s="8" t="s">
        <v>1934</v>
      </c>
      <c r="O326" s="6" t="s">
        <v>1950</v>
      </c>
      <c r="P326" s="8"/>
      <c r="Q326" s="5" t="s">
        <v>51</v>
      </c>
      <c r="R326" s="8"/>
      <c r="S326" s="8"/>
      <c r="T326" s="8"/>
      <c r="U326" s="8"/>
      <c r="V326" s="8"/>
      <c r="W326" s="8"/>
      <c r="X326" s="8"/>
      <c r="Y326" s="5" t="s">
        <v>1918</v>
      </c>
      <c r="Z326" s="10" t="str">
        <f aca="false">REPLACE(AA326,SEARCH("M5-",AA326),LEN(AB326),AC326)</f>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AA326" s="10" t="s">
        <v>1951</v>
      </c>
      <c r="AB326" s="8" t="str">
        <f aca="false">IF(D326&lt;&gt;"No hacer",CONCATENATE(A326,"-",LEFT(C326),"-",IF(A325&lt;&gt;A326,1,IF(C325=C326,RIGHT(AB325)+1,1))))</f>
        <v>M5-MyM-25a-E-2</v>
      </c>
      <c r="AC326" s="8" t="str">
        <f aca="false">CONCATENATE(AB326,"-BR")</f>
        <v>M5-MyM-25a-E-2-BR</v>
      </c>
      <c r="AD326" s="5" t="s">
        <v>46</v>
      </c>
      <c r="AE326" s="5" t="s">
        <v>351</v>
      </c>
      <c r="AF326" s="5"/>
    </row>
    <row r="327" customFormat="false" ht="75" hidden="false" customHeight="true" outlineLevel="0" collapsed="false">
      <c r="A327" s="5" t="s">
        <v>1929</v>
      </c>
      <c r="B327" s="6" t="s">
        <v>1930</v>
      </c>
      <c r="C327" s="5" t="s">
        <v>48</v>
      </c>
      <c r="D327" s="5" t="s">
        <v>35</v>
      </c>
      <c r="E327" s="5"/>
      <c r="F327" s="6" t="s">
        <v>1952</v>
      </c>
      <c r="G327" s="6"/>
      <c r="H327" s="6"/>
      <c r="I327" s="5" t="s">
        <v>38</v>
      </c>
      <c r="J327" s="5" t="s">
        <v>52</v>
      </c>
      <c r="K327" s="6" t="s">
        <v>1953</v>
      </c>
      <c r="L327" s="6" t="s">
        <v>1954</v>
      </c>
      <c r="M327" s="5" t="s">
        <v>41</v>
      </c>
      <c r="N327" s="8" t="s">
        <v>1934</v>
      </c>
      <c r="O327" s="6" t="s">
        <v>1955</v>
      </c>
      <c r="P327" s="8"/>
      <c r="Q327" s="5" t="s">
        <v>51</v>
      </c>
      <c r="R327" s="8"/>
      <c r="S327" s="8"/>
      <c r="T327" s="8"/>
      <c r="U327" s="8"/>
      <c r="V327" s="8"/>
      <c r="W327" s="8"/>
      <c r="X327" s="8"/>
      <c r="Y327" s="5" t="s">
        <v>1918</v>
      </c>
      <c r="Z327" s="10" t="str">
        <f aca="false">REPLACE(AA327,SEARCH("M5-",AA327),LEN(AB327),AC327)</f>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AA327" s="10" t="s">
        <v>1956</v>
      </c>
      <c r="AB327" s="8" t="str">
        <f aca="false">IF(D327&lt;&gt;"No hacer",CONCATENATE(A327,"-",LEFT(C327),"-",IF(A326&lt;&gt;A327,1,IF(C326=C327,RIGHT(AB326)+1,1))))</f>
        <v>M5-MyM-25a-E-3</v>
      </c>
      <c r="AC327" s="8" t="str">
        <f aca="false">CONCATENATE(AB327,"-BR")</f>
        <v>M5-MyM-25a-E-3-BR</v>
      </c>
      <c r="AD327" s="5" t="s">
        <v>46</v>
      </c>
      <c r="AE327" s="5" t="s">
        <v>351</v>
      </c>
      <c r="AF327" s="5"/>
    </row>
    <row r="328" customFormat="false" ht="75" hidden="false" customHeight="true" outlineLevel="0" collapsed="false">
      <c r="A328" s="5" t="s">
        <v>1929</v>
      </c>
      <c r="B328" s="6" t="s">
        <v>1930</v>
      </c>
      <c r="C328" s="5" t="s">
        <v>58</v>
      </c>
      <c r="D328" s="5" t="s">
        <v>35</v>
      </c>
      <c r="E328" s="16"/>
      <c r="F328" s="6" t="s">
        <v>1957</v>
      </c>
      <c r="G328" s="6"/>
      <c r="H328" s="6"/>
      <c r="I328" s="5" t="s">
        <v>38</v>
      </c>
      <c r="J328" s="5" t="s">
        <v>52</v>
      </c>
      <c r="K328" s="6" t="s">
        <v>1958</v>
      </c>
      <c r="L328" s="6" t="s">
        <v>1959</v>
      </c>
      <c r="M328" s="5" t="s">
        <v>63</v>
      </c>
      <c r="N328" s="8"/>
      <c r="O328" s="8"/>
      <c r="P328" s="8"/>
      <c r="Q328" s="5"/>
      <c r="R328" s="8"/>
      <c r="S328" s="8" t="s">
        <v>1960</v>
      </c>
      <c r="T328" s="8" t="s">
        <v>1961</v>
      </c>
      <c r="U328" s="8" t="s">
        <v>1962</v>
      </c>
      <c r="V328" s="8" t="s">
        <v>1963</v>
      </c>
      <c r="W328" s="8"/>
      <c r="X328" s="8"/>
      <c r="Y328" s="5" t="s">
        <v>1918</v>
      </c>
      <c r="Z328" s="10" t="str">
        <f aca="false">REPLACE(AA328,SEARCH("M5-",AA328),LEN(AB328),AC328)</f>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AA328" s="10" t="s">
        <v>1964</v>
      </c>
      <c r="AB328" s="8" t="str">
        <f aca="false">IF(D328&lt;&gt;"No hacer",CONCATENATE(A328,"-",LEFT(C328),"-",IF(A327&lt;&gt;A328,1,IF(C327=C328,RIGHT(AB327)+1,1))))</f>
        <v>M5-MyM-25a-A-1</v>
      </c>
      <c r="AC328" s="8" t="str">
        <f aca="false">CONCATENATE(AB328,"-BR")</f>
        <v>M5-MyM-25a-A-1-BR</v>
      </c>
      <c r="AD328" s="5" t="s">
        <v>46</v>
      </c>
      <c r="AE328" s="5" t="s">
        <v>351</v>
      </c>
      <c r="AF328" s="5"/>
    </row>
    <row r="329" customFormat="false" ht="75" hidden="false" customHeight="true" outlineLevel="0" collapsed="false">
      <c r="A329" s="5" t="s">
        <v>1929</v>
      </c>
      <c r="B329" s="6" t="s">
        <v>1930</v>
      </c>
      <c r="C329" s="5" t="s">
        <v>58</v>
      </c>
      <c r="D329" s="5" t="s">
        <v>35</v>
      </c>
      <c r="E329" s="5"/>
      <c r="F329" s="6" t="s">
        <v>1965</v>
      </c>
      <c r="G329" s="6"/>
      <c r="H329" s="6"/>
      <c r="I329" s="5" t="s">
        <v>38</v>
      </c>
      <c r="J329" s="5" t="s">
        <v>52</v>
      </c>
      <c r="K329" s="6" t="s">
        <v>1966</v>
      </c>
      <c r="L329" s="6" t="s">
        <v>1967</v>
      </c>
      <c r="M329" s="5" t="s">
        <v>63</v>
      </c>
      <c r="N329" s="8"/>
      <c r="O329" s="8"/>
      <c r="P329" s="8"/>
      <c r="Q329" s="5"/>
      <c r="R329" s="8"/>
      <c r="S329" s="8" t="s">
        <v>1968</v>
      </c>
      <c r="T329" s="8" t="s">
        <v>1969</v>
      </c>
      <c r="U329" s="8" t="s">
        <v>1962</v>
      </c>
      <c r="V329" s="8" t="s">
        <v>1970</v>
      </c>
      <c r="W329" s="8"/>
      <c r="X329" s="8"/>
      <c r="Y329" s="5" t="s">
        <v>1918</v>
      </c>
      <c r="Z329" s="10" t="str">
        <f aca="false">REPLACE(AA329,SEARCH("M5-",AA329),LEN(AB329),AC329)</f>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AA329" s="10" t="s">
        <v>1971</v>
      </c>
      <c r="AB329" s="8" t="str">
        <f aca="false">IF(D329&lt;&gt;"No hacer",CONCATENATE(A329,"-",LEFT(C329),"-",IF(A328&lt;&gt;A329,1,IF(C328=C329,RIGHT(AB328)+1,1))))</f>
        <v>M5-MyM-25a-A-2</v>
      </c>
      <c r="AC329" s="8" t="str">
        <f aca="false">CONCATENATE(AB329,"-BR")</f>
        <v>M5-MyM-25a-A-2-BR</v>
      </c>
      <c r="AD329" s="5" t="s">
        <v>46</v>
      </c>
      <c r="AE329" s="5" t="s">
        <v>351</v>
      </c>
      <c r="AF329" s="5"/>
    </row>
    <row r="330" customFormat="false" ht="75" hidden="false" customHeight="true" outlineLevel="0" collapsed="false">
      <c r="A330" s="5" t="s">
        <v>1929</v>
      </c>
      <c r="B330" s="6" t="s">
        <v>1930</v>
      </c>
      <c r="C330" s="5" t="s">
        <v>58</v>
      </c>
      <c r="D330" s="5" t="s">
        <v>35</v>
      </c>
      <c r="E330" s="16"/>
      <c r="F330" s="6" t="s">
        <v>1972</v>
      </c>
      <c r="G330" s="6"/>
      <c r="H330" s="6"/>
      <c r="I330" s="5" t="s">
        <v>38</v>
      </c>
      <c r="J330" s="5" t="s">
        <v>52</v>
      </c>
      <c r="K330" s="6" t="s">
        <v>1973</v>
      </c>
      <c r="L330" s="6" t="s">
        <v>1974</v>
      </c>
      <c r="M330" s="5" t="s">
        <v>63</v>
      </c>
      <c r="N330" s="8"/>
      <c r="O330" s="8"/>
      <c r="P330" s="8"/>
      <c r="Q330" s="5"/>
      <c r="R330" s="8"/>
      <c r="S330" s="8" t="s">
        <v>1975</v>
      </c>
      <c r="T330" s="8" t="s">
        <v>1976</v>
      </c>
      <c r="U330" s="8" t="s">
        <v>1962</v>
      </c>
      <c r="V330" s="8" t="s">
        <v>1977</v>
      </c>
      <c r="W330" s="8"/>
      <c r="X330" s="8"/>
      <c r="Y330" s="5" t="s">
        <v>1918</v>
      </c>
      <c r="Z330" s="10" t="str">
        <f aca="false">REPLACE(AA330,SEARCH("M5-",AA330),LEN(AB330),AC330)</f>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AA330" s="10" t="s">
        <v>1978</v>
      </c>
      <c r="AB330" s="8" t="str">
        <f aca="false">IF(D330&lt;&gt;"No hacer",CONCATENATE(A330,"-",LEFT(C330),"-",IF(A329&lt;&gt;A330,1,IF(C329=C330,RIGHT(AB329)+1,1))))</f>
        <v>M5-MyM-25a-A-3</v>
      </c>
      <c r="AC330" s="8" t="str">
        <f aca="false">CONCATENATE(AB330,"-BR")</f>
        <v>M5-MyM-25a-A-3-BR</v>
      </c>
      <c r="AD330" s="5" t="s">
        <v>46</v>
      </c>
      <c r="AE330" s="5" t="s">
        <v>351</v>
      </c>
      <c r="AF330" s="5"/>
    </row>
    <row r="331" customFormat="false" ht="75" hidden="false" customHeight="true" outlineLevel="0" collapsed="false">
      <c r="A331" s="5" t="s">
        <v>1929</v>
      </c>
      <c r="B331" s="6" t="s">
        <v>1930</v>
      </c>
      <c r="C331" s="5" t="s">
        <v>58</v>
      </c>
      <c r="D331" s="5" t="s">
        <v>35</v>
      </c>
      <c r="E331" s="5"/>
      <c r="F331" s="6" t="s">
        <v>1979</v>
      </c>
      <c r="G331" s="6"/>
      <c r="H331" s="6"/>
      <c r="I331" s="5" t="s">
        <v>51</v>
      </c>
      <c r="J331" s="5" t="s">
        <v>52</v>
      </c>
      <c r="K331" s="6" t="s">
        <v>1980</v>
      </c>
      <c r="L331" s="6" t="s">
        <v>1981</v>
      </c>
      <c r="M331" s="5" t="s">
        <v>63</v>
      </c>
      <c r="N331" s="8"/>
      <c r="O331" s="8"/>
      <c r="P331" s="8"/>
      <c r="Q331" s="5"/>
      <c r="R331" s="8"/>
      <c r="S331" s="8" t="s">
        <v>1982</v>
      </c>
      <c r="T331" s="8" t="s">
        <v>1983</v>
      </c>
      <c r="U331" s="8" t="s">
        <v>1962</v>
      </c>
      <c r="V331" s="8" t="s">
        <v>1984</v>
      </c>
      <c r="W331" s="8"/>
      <c r="X331" s="8"/>
      <c r="Y331" s="5" t="s">
        <v>1918</v>
      </c>
      <c r="Z331" s="10" t="str">
        <f aca="false">REPLACE(AA331,SEARCH("M5-",AA331),LEN(AB331),AC331)</f>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AA331" s="10" t="s">
        <v>1985</v>
      </c>
      <c r="AB331" s="8" t="str">
        <f aca="false">IF(D331&lt;&gt;"No hacer",CONCATENATE(A331,"-",LEFT(C331),"-",IF(A330&lt;&gt;A331,1,IF(C330=C331,RIGHT(AB330)+1,1))))</f>
        <v>M5-MyM-25a-A-4</v>
      </c>
      <c r="AC331" s="8" t="str">
        <f aca="false">CONCATENATE(AB331,"-BR")</f>
        <v>M5-MyM-25a-A-4-BR</v>
      </c>
      <c r="AD331" s="5" t="s">
        <v>46</v>
      </c>
      <c r="AE331" s="5" t="s">
        <v>351</v>
      </c>
      <c r="AF331" s="5"/>
    </row>
    <row r="332" customFormat="false" ht="75" hidden="false" customHeight="true" outlineLevel="0" collapsed="false">
      <c r="A332" s="5" t="s">
        <v>1929</v>
      </c>
      <c r="B332" s="6" t="s">
        <v>1930</v>
      </c>
      <c r="C332" s="5" t="s">
        <v>58</v>
      </c>
      <c r="D332" s="5" t="s">
        <v>35</v>
      </c>
      <c r="E332" s="5"/>
      <c r="F332" s="6" t="s">
        <v>1986</v>
      </c>
      <c r="G332" s="6"/>
      <c r="H332" s="6"/>
      <c r="I332" s="5" t="s">
        <v>38</v>
      </c>
      <c r="J332" s="5" t="s">
        <v>52</v>
      </c>
      <c r="K332" s="6" t="s">
        <v>1987</v>
      </c>
      <c r="L332" s="6" t="s">
        <v>1988</v>
      </c>
      <c r="M332" s="5" t="s">
        <v>63</v>
      </c>
      <c r="N332" s="8"/>
      <c r="O332" s="8"/>
      <c r="P332" s="8"/>
      <c r="Q332" s="5"/>
      <c r="R332" s="8"/>
      <c r="S332" s="8" t="s">
        <v>1989</v>
      </c>
      <c r="T332" s="8" t="s">
        <v>1990</v>
      </c>
      <c r="U332" s="8" t="s">
        <v>1962</v>
      </c>
      <c r="V332" s="8" t="s">
        <v>1991</v>
      </c>
      <c r="W332" s="8"/>
      <c r="X332" s="8"/>
      <c r="Y332" s="5" t="s">
        <v>1918</v>
      </c>
      <c r="Z332" s="10" t="str">
        <f aca="false">REPLACE(AA332,SEARCH("M5-",AA332),LEN(AB332),AC332)</f>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AA332" s="10" t="s">
        <v>1992</v>
      </c>
      <c r="AB332" s="8" t="str">
        <f aca="false">IF(D332&lt;&gt;"No hacer",CONCATENATE(A332,"-",LEFT(C332),"-",IF(A331&lt;&gt;A332,1,IF(C331=C332,RIGHT(AB331)+1,1))))</f>
        <v>M5-MyM-25a-A-5</v>
      </c>
      <c r="AC332" s="8" t="str">
        <f aca="false">CONCATENATE(AB332,"-BR")</f>
        <v>M5-MyM-25a-A-5-BR</v>
      </c>
      <c r="AD332" s="5" t="s">
        <v>46</v>
      </c>
      <c r="AE332" s="5" t="s">
        <v>351</v>
      </c>
      <c r="AF332" s="5"/>
    </row>
    <row r="333" customFormat="false" ht="75" hidden="false" customHeight="true" outlineLevel="0" collapsed="false">
      <c r="A333" s="5" t="s">
        <v>1993</v>
      </c>
      <c r="B333" s="6" t="s">
        <v>1994</v>
      </c>
      <c r="C333" s="5" t="s">
        <v>34</v>
      </c>
      <c r="D333" s="5" t="s">
        <v>35</v>
      </c>
      <c r="E333" s="5"/>
      <c r="F333" s="6" t="s">
        <v>1995</v>
      </c>
      <c r="G333" s="6"/>
      <c r="H333" s="6"/>
      <c r="I333" s="5" t="s">
        <v>38</v>
      </c>
      <c r="J333" s="5" t="s">
        <v>586</v>
      </c>
      <c r="K333" s="7" t="s">
        <v>1996</v>
      </c>
      <c r="L333" s="6" t="s">
        <v>40</v>
      </c>
      <c r="M333" s="11" t="s">
        <v>41</v>
      </c>
      <c r="N333" s="8" t="s">
        <v>1997</v>
      </c>
      <c r="O333" s="6" t="s">
        <v>1998</v>
      </c>
      <c r="P333" s="8"/>
      <c r="Q333" s="5"/>
      <c r="R333" s="8"/>
      <c r="S333" s="8"/>
      <c r="T333" s="8"/>
      <c r="U333" s="8"/>
      <c r="V333" s="8"/>
      <c r="W333" s="8"/>
      <c r="X333" s="8"/>
      <c r="Y333" s="5" t="s">
        <v>1918</v>
      </c>
      <c r="Z333" s="10" t="str">
        <f aca="false">REPLACE(AA333,SEARCH("M5-",AA333),LEN(AB333),AC333)</f>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AA333" s="10" t="s">
        <v>1999</v>
      </c>
      <c r="AB333" s="8" t="str">
        <f aca="false">IF(D333&lt;&gt;"No hacer",CONCATENATE(A333,"-",LEFT(C333),"-",IF(A332&lt;&gt;A333,1,IF(C332=C333,RIGHT(AB332)+1,1))))</f>
        <v>M5-MyM-26a-I-1</v>
      </c>
      <c r="AC333" s="8" t="str">
        <f aca="false">CONCATENATE(AB333,"-BR")</f>
        <v>M5-MyM-26a-I-1-BR</v>
      </c>
      <c r="AD333" s="5" t="s">
        <v>46</v>
      </c>
      <c r="AE333" s="5" t="s">
        <v>351</v>
      </c>
      <c r="AF333" s="5"/>
    </row>
    <row r="334" customFormat="false" ht="75" hidden="false" customHeight="true" outlineLevel="0" collapsed="false">
      <c r="A334" s="5" t="s">
        <v>1993</v>
      </c>
      <c r="B334" s="6" t="s">
        <v>1994</v>
      </c>
      <c r="C334" s="5" t="s">
        <v>48</v>
      </c>
      <c r="D334" s="5" t="s">
        <v>35</v>
      </c>
      <c r="E334" s="5"/>
      <c r="F334" s="6" t="s">
        <v>2000</v>
      </c>
      <c r="G334" s="6"/>
      <c r="H334" s="6"/>
      <c r="I334" s="5" t="s">
        <v>38</v>
      </c>
      <c r="J334" s="5" t="s">
        <v>1807</v>
      </c>
      <c r="K334" s="6" t="s">
        <v>2001</v>
      </c>
      <c r="L334" s="6" t="s">
        <v>2002</v>
      </c>
      <c r="M334" s="5" t="s">
        <v>63</v>
      </c>
      <c r="N334" s="8"/>
      <c r="O334" s="7"/>
      <c r="P334" s="8"/>
      <c r="Q334" s="5"/>
      <c r="R334" s="8"/>
      <c r="S334" s="8" t="s">
        <v>2003</v>
      </c>
      <c r="T334" s="8" t="s">
        <v>2004</v>
      </c>
      <c r="U334" s="8" t="s">
        <v>2005</v>
      </c>
      <c r="V334" s="8" t="s">
        <v>2006</v>
      </c>
      <c r="W334" s="8"/>
      <c r="X334" s="8"/>
      <c r="Y334" s="5" t="s">
        <v>1918</v>
      </c>
      <c r="Z334" s="10" t="str">
        <f aca="false">REPLACE(AA334,SEARCH("M5-",AA334),LEN(AB334),AC334)</f>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AA334" s="10" t="s">
        <v>2007</v>
      </c>
      <c r="AB334" s="8" t="str">
        <f aca="false">IF(D334&lt;&gt;"No hacer",CONCATENATE(A334,"-",LEFT(C334),"-",IF(A333&lt;&gt;A334,1,IF(C333=C334,RIGHT(AB333)+1,1))))</f>
        <v>M5-MyM-26a-E-1</v>
      </c>
      <c r="AC334" s="8" t="str">
        <f aca="false">CONCATENATE(AB334,"-BR")</f>
        <v>M5-MyM-26a-E-1-BR</v>
      </c>
      <c r="AD334" s="5" t="s">
        <v>46</v>
      </c>
      <c r="AE334" s="5" t="s">
        <v>351</v>
      </c>
      <c r="AF334" s="5"/>
    </row>
    <row r="335" customFormat="false" ht="75" hidden="false" customHeight="true" outlineLevel="0" collapsed="false">
      <c r="A335" s="5" t="s">
        <v>1993</v>
      </c>
      <c r="B335" s="6" t="s">
        <v>1994</v>
      </c>
      <c r="C335" s="5" t="s">
        <v>58</v>
      </c>
      <c r="D335" s="5" t="s">
        <v>35</v>
      </c>
      <c r="E335" s="16"/>
      <c r="F335" s="8" t="s">
        <v>2008</v>
      </c>
      <c r="G335" s="8"/>
      <c r="H335" s="6" t="s">
        <v>2009</v>
      </c>
      <c r="I335" s="5" t="s">
        <v>38</v>
      </c>
      <c r="J335" s="5" t="s">
        <v>592</v>
      </c>
      <c r="K335" s="8" t="s">
        <v>2010</v>
      </c>
      <c r="L335" s="6" t="s">
        <v>2011</v>
      </c>
      <c r="M335" s="5" t="s">
        <v>63</v>
      </c>
      <c r="N335" s="8"/>
      <c r="O335" s="8"/>
      <c r="P335" s="8"/>
      <c r="Q335" s="5"/>
      <c r="R335" s="8"/>
      <c r="S335" s="8" t="s">
        <v>2012</v>
      </c>
      <c r="T335" s="8" t="s">
        <v>2013</v>
      </c>
      <c r="U335" s="8" t="s">
        <v>2004</v>
      </c>
      <c r="V335" s="8" t="s">
        <v>2014</v>
      </c>
      <c r="W335" s="8" t="s">
        <v>2015</v>
      </c>
      <c r="X335" s="8"/>
      <c r="Y335" s="5" t="s">
        <v>1918</v>
      </c>
      <c r="Z335" s="10" t="str">
        <f aca="false">REPLACE(AA335,SEARCH("M5-",AA335),LEN(AB335),AC335)</f>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AA335" s="10" t="s">
        <v>2016</v>
      </c>
      <c r="AB335" s="8" t="str">
        <f aca="false">IF(D335&lt;&gt;"No hacer",CONCATENATE(A335,"-",LEFT(C335),"-",IF(A334&lt;&gt;A335,1,IF(C334=C335,RIGHT(AB334)+1,1))))</f>
        <v>M5-MyM-26a-A-1</v>
      </c>
      <c r="AC335" s="8" t="str">
        <f aca="false">CONCATENATE(AB335,"-BR")</f>
        <v>M5-MyM-26a-A-1-BR</v>
      </c>
      <c r="AD335" s="5" t="s">
        <v>46</v>
      </c>
      <c r="AE335" s="5" t="s">
        <v>351</v>
      </c>
      <c r="AF335" s="5"/>
    </row>
    <row r="336" customFormat="false" ht="75" hidden="false" customHeight="true" outlineLevel="0" collapsed="false">
      <c r="A336" s="5" t="s">
        <v>1993</v>
      </c>
      <c r="B336" s="6" t="s">
        <v>1994</v>
      </c>
      <c r="C336" s="5" t="s">
        <v>58</v>
      </c>
      <c r="D336" s="19" t="s">
        <v>35</v>
      </c>
      <c r="E336" s="19"/>
      <c r="F336" s="6" t="s">
        <v>2017</v>
      </c>
      <c r="G336" s="6"/>
      <c r="H336" s="6" t="s">
        <v>2018</v>
      </c>
      <c r="I336" s="5" t="s">
        <v>38</v>
      </c>
      <c r="J336" s="5" t="s">
        <v>1807</v>
      </c>
      <c r="K336" s="6" t="s">
        <v>2019</v>
      </c>
      <c r="L336" s="8" t="s">
        <v>2020</v>
      </c>
      <c r="M336" s="5" t="s">
        <v>63</v>
      </c>
      <c r="N336" s="8"/>
      <c r="O336" s="8"/>
      <c r="P336" s="8"/>
      <c r="Q336" s="5"/>
      <c r="R336" s="8"/>
      <c r="S336" s="8" t="s">
        <v>2021</v>
      </c>
      <c r="T336" s="8" t="s">
        <v>2004</v>
      </c>
      <c r="U336" s="8" t="s">
        <v>2022</v>
      </c>
      <c r="V336" s="8" t="s">
        <v>2023</v>
      </c>
      <c r="W336" s="8"/>
      <c r="X336" s="8"/>
      <c r="Y336" s="5" t="s">
        <v>1918</v>
      </c>
      <c r="Z336" s="10" t="str">
        <f aca="false">REPLACE(AA336,SEARCH("M5-",AA336),LEN(AB336),AC336)</f>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AA336" s="10" t="s">
        <v>2024</v>
      </c>
      <c r="AB336" s="8" t="str">
        <f aca="false">IF(D336&lt;&gt;"No hacer",CONCATENATE(A336,"-",LEFT(C336),"-",IF(A335&lt;&gt;A336,1,IF(C335=C336,RIGHT(AB335)+1,1))))</f>
        <v>M5-MyM-26a-A-2</v>
      </c>
      <c r="AC336" s="8" t="str">
        <f aca="false">CONCATENATE(AB336,"-BR")</f>
        <v>M5-MyM-26a-A-2-BR</v>
      </c>
      <c r="AD336" s="5" t="s">
        <v>46</v>
      </c>
      <c r="AE336" s="5" t="s">
        <v>351</v>
      </c>
      <c r="AF336" s="5"/>
    </row>
    <row r="337" customFormat="false" ht="75" hidden="false" customHeight="true" outlineLevel="0" collapsed="false">
      <c r="A337" s="5" t="s">
        <v>1993</v>
      </c>
      <c r="B337" s="6" t="s">
        <v>1994</v>
      </c>
      <c r="C337" s="5" t="s">
        <v>58</v>
      </c>
      <c r="D337" s="5" t="s">
        <v>35</v>
      </c>
      <c r="E337" s="5"/>
      <c r="F337" s="6" t="s">
        <v>2025</v>
      </c>
      <c r="G337" s="6"/>
      <c r="H337" s="6" t="s">
        <v>2026</v>
      </c>
      <c r="I337" s="5" t="s">
        <v>38</v>
      </c>
      <c r="J337" s="5" t="s">
        <v>592</v>
      </c>
      <c r="K337" s="6" t="s">
        <v>2027</v>
      </c>
      <c r="L337" s="6" t="s">
        <v>2028</v>
      </c>
      <c r="M337" s="5" t="s">
        <v>63</v>
      </c>
      <c r="N337" s="8"/>
      <c r="O337" s="8"/>
      <c r="P337" s="8"/>
      <c r="Q337" s="5"/>
      <c r="R337" s="8"/>
      <c r="S337" s="8" t="s">
        <v>2029</v>
      </c>
      <c r="T337" s="8" t="s">
        <v>2030</v>
      </c>
      <c r="U337" s="8" t="s">
        <v>2004</v>
      </c>
      <c r="V337" s="8" t="s">
        <v>2031</v>
      </c>
      <c r="W337" s="8" t="s">
        <v>2032</v>
      </c>
      <c r="X337" s="8"/>
      <c r="Y337" s="5" t="s">
        <v>1918</v>
      </c>
      <c r="Z337" s="10" t="str">
        <f aca="false">REPLACE(AA337,SEARCH("M5-",AA337),LEN(AB337),AC337)</f>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AA337" s="10" t="s">
        <v>2033</v>
      </c>
      <c r="AB337" s="8" t="str">
        <f aca="false">IF(D337&lt;&gt;"No hacer",CONCATENATE(A337,"-",LEFT(C337),"-",IF(A336&lt;&gt;A337,1,IF(C336=C337,RIGHT(AB336)+1,1))))</f>
        <v>M5-MyM-26a-A-3</v>
      </c>
      <c r="AC337" s="8" t="str">
        <f aca="false">CONCATENATE(AB337,"-BR")</f>
        <v>M5-MyM-26a-A-3-BR</v>
      </c>
      <c r="AD337" s="5" t="s">
        <v>46</v>
      </c>
      <c r="AE337" s="5" t="s">
        <v>351</v>
      </c>
      <c r="AF337" s="5"/>
    </row>
    <row r="338" customFormat="false" ht="75" hidden="false" customHeight="true" outlineLevel="0" collapsed="false">
      <c r="A338" s="5" t="s">
        <v>1993</v>
      </c>
      <c r="B338" s="6" t="s">
        <v>1994</v>
      </c>
      <c r="C338" s="5" t="s">
        <v>58</v>
      </c>
      <c r="D338" s="19" t="s">
        <v>35</v>
      </c>
      <c r="E338" s="19"/>
      <c r="F338" s="6" t="s">
        <v>2034</v>
      </c>
      <c r="G338" s="6"/>
      <c r="H338" s="6" t="s">
        <v>2035</v>
      </c>
      <c r="I338" s="5" t="s">
        <v>38</v>
      </c>
      <c r="J338" s="5" t="s">
        <v>1807</v>
      </c>
      <c r="K338" s="6" t="s">
        <v>2036</v>
      </c>
      <c r="L338" s="6" t="s">
        <v>2037</v>
      </c>
      <c r="M338" s="5" t="s">
        <v>63</v>
      </c>
      <c r="N338" s="8"/>
      <c r="O338" s="8"/>
      <c r="P338" s="8"/>
      <c r="Q338" s="5"/>
      <c r="R338" s="8"/>
      <c r="S338" s="8" t="s">
        <v>2038</v>
      </c>
      <c r="T338" s="8" t="s">
        <v>2004</v>
      </c>
      <c r="U338" s="8" t="s">
        <v>2039</v>
      </c>
      <c r="V338" s="8" t="s">
        <v>2040</v>
      </c>
      <c r="W338" s="8"/>
      <c r="X338" s="8"/>
      <c r="Y338" s="5" t="s">
        <v>1918</v>
      </c>
      <c r="Z338" s="10" t="str">
        <f aca="false">REPLACE(AA338,SEARCH("M5-",AA338),LEN(AB338),AC338)</f>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AA338" s="10" t="s">
        <v>2041</v>
      </c>
      <c r="AB338" s="8" t="str">
        <f aca="false">IF(D338&lt;&gt;"No hacer",CONCATENATE(A338,"-",LEFT(C338),"-",IF(A337&lt;&gt;A338,1,IF(C337=C338,RIGHT(AB337)+1,1))))</f>
        <v>M5-MyM-26a-A-4</v>
      </c>
      <c r="AC338" s="8" t="str">
        <f aca="false">CONCATENATE(AB338,"-BR")</f>
        <v>M5-MyM-26a-A-4-BR</v>
      </c>
      <c r="AD338" s="5" t="s">
        <v>46</v>
      </c>
      <c r="AE338" s="5" t="s">
        <v>351</v>
      </c>
      <c r="AF338" s="5"/>
    </row>
    <row r="339" customFormat="false" ht="75" hidden="false" customHeight="true" outlineLevel="0" collapsed="false">
      <c r="A339" s="5" t="s">
        <v>1993</v>
      </c>
      <c r="B339" s="6" t="s">
        <v>1994</v>
      </c>
      <c r="C339" s="5" t="s">
        <v>58</v>
      </c>
      <c r="D339" s="5" t="s">
        <v>35</v>
      </c>
      <c r="E339" s="5"/>
      <c r="F339" s="6" t="s">
        <v>2042</v>
      </c>
      <c r="G339" s="6"/>
      <c r="H339" s="6" t="s">
        <v>2043</v>
      </c>
      <c r="I339" s="5" t="s">
        <v>38</v>
      </c>
      <c r="J339" s="5" t="s">
        <v>1807</v>
      </c>
      <c r="K339" s="6" t="s">
        <v>2044</v>
      </c>
      <c r="L339" s="6" t="s">
        <v>2045</v>
      </c>
      <c r="M339" s="5" t="s">
        <v>63</v>
      </c>
      <c r="N339" s="8"/>
      <c r="O339" s="8"/>
      <c r="P339" s="8"/>
      <c r="Q339" s="5"/>
      <c r="R339" s="8"/>
      <c r="S339" s="8" t="s">
        <v>2046</v>
      </c>
      <c r="T339" s="8" t="s">
        <v>2004</v>
      </c>
      <c r="U339" s="8" t="s">
        <v>2047</v>
      </c>
      <c r="V339" s="8" t="s">
        <v>2048</v>
      </c>
      <c r="W339" s="8"/>
      <c r="X339" s="8"/>
      <c r="Y339" s="5" t="s">
        <v>1918</v>
      </c>
      <c r="Z339" s="10" t="str">
        <f aca="false">REPLACE(AA339,SEARCH("M5-",AA339),LEN(AB339),AC339)</f>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AA339" s="10" t="s">
        <v>2049</v>
      </c>
      <c r="AB339" s="8" t="str">
        <f aca="false">IF(D339&lt;&gt;"No hacer",CONCATENATE(A339,"-",LEFT(C339),"-",IF(A338&lt;&gt;A339,1,IF(C338=C339,RIGHT(AB338)+1,1))))</f>
        <v>M5-MyM-26a-A-5</v>
      </c>
      <c r="AC339" s="8" t="str">
        <f aca="false">CONCATENATE(AB339,"-BR")</f>
        <v>M5-MyM-26a-A-5-BR</v>
      </c>
      <c r="AD339" s="5" t="s">
        <v>46</v>
      </c>
      <c r="AE339" s="5" t="s">
        <v>351</v>
      </c>
      <c r="AF339" s="5"/>
    </row>
    <row r="340" customFormat="false" ht="75" hidden="false" customHeight="true" outlineLevel="0" collapsed="false">
      <c r="A340" s="5" t="s">
        <v>2050</v>
      </c>
      <c r="B340" s="6" t="s">
        <v>2051</v>
      </c>
      <c r="C340" s="5" t="s">
        <v>34</v>
      </c>
      <c r="D340" s="5" t="s">
        <v>35</v>
      </c>
      <c r="E340" s="5"/>
      <c r="F340" s="7" t="s">
        <v>2052</v>
      </c>
      <c r="G340" s="7"/>
      <c r="H340" s="7"/>
      <c r="I340" s="5" t="s">
        <v>38</v>
      </c>
      <c r="J340" s="5" t="s">
        <v>2053</v>
      </c>
      <c r="K340" s="6" t="s">
        <v>2054</v>
      </c>
      <c r="L340" s="7" t="s">
        <v>2055</v>
      </c>
      <c r="M340" s="11" t="s">
        <v>41</v>
      </c>
      <c r="N340" s="6" t="s">
        <v>2056</v>
      </c>
      <c r="O340" s="6" t="s">
        <v>2057</v>
      </c>
      <c r="P340" s="6" t="s">
        <v>2058</v>
      </c>
      <c r="Q340" s="5"/>
      <c r="R340" s="8"/>
      <c r="S340" s="8"/>
      <c r="T340" s="8"/>
      <c r="U340" s="8"/>
      <c r="V340" s="8"/>
      <c r="W340" s="8"/>
      <c r="X340" s="8"/>
      <c r="Y340" s="5" t="s">
        <v>1918</v>
      </c>
      <c r="Z340" s="10" t="str">
        <f aca="false">REPLACE(AA340,SEARCH("M5-",AA340),LEN(AB340),AC340)</f>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AA340" s="8" t="s">
        <v>2059</v>
      </c>
      <c r="AB340" s="8" t="str">
        <f aca="false">IF(D340&lt;&gt;"No hacer",CONCATENATE(A340,"-",LEFT(C340),"-",IF(A339&lt;&gt;A340,1,IF(C339=C340,RIGHT(AB339)+1,1))))</f>
        <v>M5-MyM-17a-I-1</v>
      </c>
      <c r="AC340" s="8" t="str">
        <f aca="false">CONCATENATE(AB340,"-BR")</f>
        <v>M5-MyM-17a-I-1-BR</v>
      </c>
      <c r="AD340" s="5" t="s">
        <v>46</v>
      </c>
      <c r="AE340" s="5"/>
      <c r="AF340" s="5"/>
    </row>
    <row r="341" customFormat="false" ht="75" hidden="false" customHeight="true" outlineLevel="0" collapsed="false">
      <c r="A341" s="5" t="s">
        <v>2050</v>
      </c>
      <c r="B341" s="6" t="s">
        <v>2051</v>
      </c>
      <c r="C341" s="5" t="s">
        <v>34</v>
      </c>
      <c r="D341" s="5" t="s">
        <v>35</v>
      </c>
      <c r="E341" s="5"/>
      <c r="F341" s="7" t="s">
        <v>2060</v>
      </c>
      <c r="G341" s="7"/>
      <c r="H341" s="7" t="s">
        <v>2061</v>
      </c>
      <c r="I341" s="5"/>
      <c r="J341" s="5" t="s">
        <v>2053</v>
      </c>
      <c r="K341" s="6" t="s">
        <v>2062</v>
      </c>
      <c r="L341" s="6" t="s">
        <v>2063</v>
      </c>
      <c r="M341" s="11" t="s">
        <v>41</v>
      </c>
      <c r="N341" s="6" t="s">
        <v>2056</v>
      </c>
      <c r="O341" s="6" t="s">
        <v>2064</v>
      </c>
      <c r="P341" s="6" t="s">
        <v>2065</v>
      </c>
      <c r="Q341" s="5"/>
      <c r="R341" s="8"/>
      <c r="S341" s="8"/>
      <c r="T341" s="8"/>
      <c r="U341" s="8"/>
      <c r="V341" s="8"/>
      <c r="W341" s="8"/>
      <c r="X341" s="8"/>
      <c r="Y341" s="5" t="s">
        <v>1918</v>
      </c>
      <c r="Z341" s="10" t="str">
        <f aca="false">REPLACE(AA341,SEARCH("M5-",AA341),LEN(AB341),AC341)</f>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AA341" s="8" t="s">
        <v>2066</v>
      </c>
      <c r="AB341" s="8" t="str">
        <f aca="false">IF(D341&lt;&gt;"No hacer",CONCATENATE(A341,"-",LEFT(C341),"-",IF(A340&lt;&gt;A341,1,IF(C340=C341,RIGHT(AB340)+1,1))))</f>
        <v>M5-MyM-17a-I-2</v>
      </c>
      <c r="AC341" s="8" t="str">
        <f aca="false">CONCATENATE(AB341,"-BR")</f>
        <v>M5-MyM-17a-I-2-BR</v>
      </c>
      <c r="AD341" s="5" t="s">
        <v>46</v>
      </c>
      <c r="AE341" s="5"/>
      <c r="AF341" s="5"/>
    </row>
    <row r="342" customFormat="false" ht="75" hidden="false" customHeight="true" outlineLevel="0" collapsed="false">
      <c r="A342" s="5" t="s">
        <v>2050</v>
      </c>
      <c r="B342" s="6" t="s">
        <v>2051</v>
      </c>
      <c r="C342" s="5" t="s">
        <v>48</v>
      </c>
      <c r="D342" s="5" t="s">
        <v>35</v>
      </c>
      <c r="E342" s="5"/>
      <c r="F342" s="6" t="s">
        <v>2067</v>
      </c>
      <c r="G342" s="6"/>
      <c r="H342" s="6"/>
      <c r="I342" s="5" t="s">
        <v>38</v>
      </c>
      <c r="J342" s="5" t="s">
        <v>52</v>
      </c>
      <c r="K342" s="6" t="s">
        <v>2068</v>
      </c>
      <c r="L342" s="7" t="s">
        <v>2069</v>
      </c>
      <c r="M342" s="11" t="s">
        <v>41</v>
      </c>
      <c r="N342" s="6" t="s">
        <v>2056</v>
      </c>
      <c r="O342" s="6" t="s">
        <v>2070</v>
      </c>
      <c r="P342" s="8" t="s">
        <v>2071</v>
      </c>
      <c r="Q342" s="5"/>
      <c r="R342" s="8"/>
      <c r="S342" s="8"/>
      <c r="T342" s="8"/>
      <c r="U342" s="8"/>
      <c r="V342" s="8"/>
      <c r="W342" s="8"/>
      <c r="X342" s="8"/>
      <c r="Y342" s="5" t="s">
        <v>1918</v>
      </c>
      <c r="Z342" s="10" t="str">
        <f aca="false">REPLACE(AA342,SEARCH("M5-",AA342),LEN(AB342),AC342)</f>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AA342" s="8" t="s">
        <v>2072</v>
      </c>
      <c r="AB342" s="8" t="str">
        <f aca="false">IF(D342&lt;&gt;"No hacer",CONCATENATE(A342,"-",LEFT(C342),"-",IF(A341&lt;&gt;A342,1,IF(C341=C342,RIGHT(AB341)+1,1))))</f>
        <v>M5-MyM-17a-E-1</v>
      </c>
      <c r="AC342" s="8" t="str">
        <f aca="false">CONCATENATE(AB342,"-BR")</f>
        <v>M5-MyM-17a-E-1-BR</v>
      </c>
      <c r="AD342" s="5" t="s">
        <v>46</v>
      </c>
      <c r="AE342" s="5"/>
      <c r="AF342" s="5"/>
    </row>
    <row r="343" customFormat="false" ht="75" hidden="false" customHeight="true" outlineLevel="0" collapsed="false">
      <c r="A343" s="5" t="s">
        <v>2050</v>
      </c>
      <c r="B343" s="6" t="s">
        <v>2051</v>
      </c>
      <c r="C343" s="5" t="s">
        <v>48</v>
      </c>
      <c r="D343" s="5" t="s">
        <v>35</v>
      </c>
      <c r="E343" s="5"/>
      <c r="F343" s="6" t="s">
        <v>2073</v>
      </c>
      <c r="G343" s="6"/>
      <c r="H343" s="6"/>
      <c r="I343" s="5" t="s">
        <v>38</v>
      </c>
      <c r="J343" s="5" t="s">
        <v>52</v>
      </c>
      <c r="K343" s="6" t="s">
        <v>2074</v>
      </c>
      <c r="L343" s="6" t="s">
        <v>2075</v>
      </c>
      <c r="M343" s="11" t="s">
        <v>41</v>
      </c>
      <c r="N343" s="6" t="s">
        <v>2056</v>
      </c>
      <c r="O343" s="6" t="s">
        <v>2076</v>
      </c>
      <c r="P343" s="8" t="s">
        <v>2077</v>
      </c>
      <c r="Q343" s="5"/>
      <c r="R343" s="8"/>
      <c r="S343" s="8"/>
      <c r="T343" s="8"/>
      <c r="U343" s="8"/>
      <c r="V343" s="8"/>
      <c r="W343" s="8"/>
      <c r="X343" s="8"/>
      <c r="Y343" s="5" t="s">
        <v>1918</v>
      </c>
      <c r="Z343" s="10" t="str">
        <f aca="false">REPLACE(AA343,SEARCH("M5-",AA343),LEN(AB343),AC343)</f>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AA343" s="8" t="s">
        <v>2078</v>
      </c>
      <c r="AB343" s="8" t="str">
        <f aca="false">IF(D343&lt;&gt;"No hacer",CONCATENATE(A343,"-",LEFT(C343),"-",IF(A342&lt;&gt;A343,1,IF(C342=C343,RIGHT(AB342)+1,1))))</f>
        <v>M5-MyM-17a-E-2</v>
      </c>
      <c r="AC343" s="8" t="str">
        <f aca="false">CONCATENATE(AB343,"-BR")</f>
        <v>M5-MyM-17a-E-2-BR</v>
      </c>
      <c r="AD343" s="5" t="s">
        <v>46</v>
      </c>
      <c r="AE343" s="5"/>
      <c r="AF343" s="5"/>
    </row>
    <row r="344" customFormat="false" ht="75" hidden="false" customHeight="true" outlineLevel="0" collapsed="false">
      <c r="A344" s="5" t="s">
        <v>2050</v>
      </c>
      <c r="B344" s="6" t="s">
        <v>2051</v>
      </c>
      <c r="C344" s="5" t="s">
        <v>58</v>
      </c>
      <c r="D344" s="5" t="s">
        <v>35</v>
      </c>
      <c r="E344" s="5"/>
      <c r="F344" s="6" t="s">
        <v>2079</v>
      </c>
      <c r="G344" s="6"/>
      <c r="H344" s="6"/>
      <c r="I344" s="5" t="s">
        <v>38</v>
      </c>
      <c r="J344" s="5" t="s">
        <v>52</v>
      </c>
      <c r="K344" s="6" t="s">
        <v>2080</v>
      </c>
      <c r="L344" s="6" t="s">
        <v>2081</v>
      </c>
      <c r="M344" s="5" t="s">
        <v>63</v>
      </c>
      <c r="N344" s="8"/>
      <c r="O344" s="8"/>
      <c r="P344" s="8"/>
      <c r="Q344" s="5"/>
      <c r="R344" s="8"/>
      <c r="S344" s="8" t="s">
        <v>2082</v>
      </c>
      <c r="T344" s="8" t="s">
        <v>2083</v>
      </c>
      <c r="U344" s="8" t="s">
        <v>1962</v>
      </c>
      <c r="V344" s="8" t="s">
        <v>2084</v>
      </c>
      <c r="W344" s="8"/>
      <c r="X344" s="8"/>
      <c r="Y344" s="5" t="s">
        <v>1918</v>
      </c>
      <c r="Z344" s="10" t="str">
        <f aca="false">REPLACE(AA344,SEARCH("M5-",AA344),LEN(AB344),AC344)</f>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AA344" s="8" t="s">
        <v>2085</v>
      </c>
      <c r="AB344" s="8" t="str">
        <f aca="false">IF(D344&lt;&gt;"No hacer",CONCATENATE(A344,"-",LEFT(C344),"-",IF(A343&lt;&gt;A344,1,IF(C343=C344,RIGHT(AB343)+1,1))))</f>
        <v>M5-MyM-17a-A-1</v>
      </c>
      <c r="AC344" s="8" t="str">
        <f aca="false">CONCATENATE(AB344,"-BR")</f>
        <v>M5-MyM-17a-A-1-BR</v>
      </c>
      <c r="AD344" s="5" t="s">
        <v>46</v>
      </c>
      <c r="AE344" s="5"/>
      <c r="AF344" s="5"/>
    </row>
    <row r="345" customFormat="false" ht="75" hidden="false" customHeight="true" outlineLevel="0" collapsed="false">
      <c r="A345" s="5" t="s">
        <v>2050</v>
      </c>
      <c r="B345" s="6" t="s">
        <v>2051</v>
      </c>
      <c r="C345" s="5" t="s">
        <v>58</v>
      </c>
      <c r="D345" s="5" t="s">
        <v>35</v>
      </c>
      <c r="E345" s="5"/>
      <c r="F345" s="6" t="s">
        <v>2086</v>
      </c>
      <c r="G345" s="6"/>
      <c r="H345" s="6"/>
      <c r="I345" s="5" t="s">
        <v>38</v>
      </c>
      <c r="J345" s="5" t="s">
        <v>52</v>
      </c>
      <c r="K345" s="6" t="s">
        <v>2087</v>
      </c>
      <c r="L345" s="6" t="s">
        <v>2088</v>
      </c>
      <c r="M345" s="5" t="s">
        <v>63</v>
      </c>
      <c r="N345" s="8"/>
      <c r="O345" s="8"/>
      <c r="P345" s="8"/>
      <c r="Q345" s="5"/>
      <c r="R345" s="8"/>
      <c r="S345" s="8" t="s">
        <v>2089</v>
      </c>
      <c r="T345" s="8" t="s">
        <v>2090</v>
      </c>
      <c r="U345" s="8" t="s">
        <v>1962</v>
      </c>
      <c r="V345" s="8" t="s">
        <v>2091</v>
      </c>
      <c r="W345" s="8"/>
      <c r="X345" s="8"/>
      <c r="Y345" s="5" t="s">
        <v>1918</v>
      </c>
      <c r="Z345" s="10" t="str">
        <f aca="false">REPLACE(AA345,SEARCH("M5-",AA345),LEN(AB345),AC345)</f>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AA345" s="8" t="s">
        <v>2092</v>
      </c>
      <c r="AB345" s="8" t="str">
        <f aca="false">IF(D345&lt;&gt;"No hacer",CONCATENATE(A345,"-",LEFT(C345),"-",IF(A344&lt;&gt;A345,1,IF(C344=C345,RIGHT(AB344)+1,1))))</f>
        <v>M5-MyM-17a-A-2</v>
      </c>
      <c r="AC345" s="8" t="str">
        <f aca="false">CONCATENATE(AB345,"-BR")</f>
        <v>M5-MyM-17a-A-2-BR</v>
      </c>
      <c r="AD345" s="5" t="s">
        <v>46</v>
      </c>
      <c r="AE345" s="5"/>
      <c r="AF345" s="5"/>
    </row>
    <row r="346" customFormat="false" ht="75" hidden="false" customHeight="true" outlineLevel="0" collapsed="false">
      <c r="A346" s="5" t="s">
        <v>2050</v>
      </c>
      <c r="B346" s="6" t="s">
        <v>2051</v>
      </c>
      <c r="C346" s="5" t="s">
        <v>58</v>
      </c>
      <c r="D346" s="5" t="s">
        <v>35</v>
      </c>
      <c r="E346" s="5"/>
      <c r="F346" s="6" t="s">
        <v>2093</v>
      </c>
      <c r="G346" s="6"/>
      <c r="H346" s="6"/>
      <c r="I346" s="5" t="s">
        <v>38</v>
      </c>
      <c r="J346" s="5" t="s">
        <v>52</v>
      </c>
      <c r="K346" s="6" t="s">
        <v>2094</v>
      </c>
      <c r="L346" s="6" t="s">
        <v>2095</v>
      </c>
      <c r="M346" s="5" t="s">
        <v>63</v>
      </c>
      <c r="N346" s="8"/>
      <c r="O346" s="8"/>
      <c r="P346" s="8"/>
      <c r="Q346" s="5"/>
      <c r="R346" s="8"/>
      <c r="S346" s="8" t="s">
        <v>2096</v>
      </c>
      <c r="T346" s="8" t="s">
        <v>2097</v>
      </c>
      <c r="U346" s="8" t="s">
        <v>1962</v>
      </c>
      <c r="V346" s="8" t="s">
        <v>2098</v>
      </c>
      <c r="W346" s="8"/>
      <c r="X346" s="8"/>
      <c r="Y346" s="5" t="s">
        <v>1918</v>
      </c>
      <c r="Z346" s="10" t="str">
        <f aca="false">REPLACE(AA346,SEARCH("M5-",AA346),LEN(AB346),AC346)</f>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AA346" s="8" t="s">
        <v>2099</v>
      </c>
      <c r="AB346" s="8" t="str">
        <f aca="false">IF(D346&lt;&gt;"No hacer",CONCATENATE(A346,"-",LEFT(C346),"-",IF(A345&lt;&gt;A346,1,IF(C345=C346,RIGHT(AB345)+1,1))))</f>
        <v>M5-MyM-17a-A-3</v>
      </c>
      <c r="AC346" s="8" t="str">
        <f aca="false">CONCATENATE(AB346,"-BR")</f>
        <v>M5-MyM-17a-A-3-BR</v>
      </c>
      <c r="AD346" s="5" t="s">
        <v>46</v>
      </c>
      <c r="AE346" s="5"/>
      <c r="AF346" s="5"/>
    </row>
    <row r="347" customFormat="false" ht="75" hidden="false" customHeight="true" outlineLevel="0" collapsed="false">
      <c r="A347" s="5" t="s">
        <v>2050</v>
      </c>
      <c r="B347" s="6" t="s">
        <v>2051</v>
      </c>
      <c r="C347" s="5" t="s">
        <v>58</v>
      </c>
      <c r="D347" s="5" t="s">
        <v>35</v>
      </c>
      <c r="E347" s="5"/>
      <c r="F347" s="6" t="s">
        <v>2100</v>
      </c>
      <c r="G347" s="6"/>
      <c r="H347" s="6"/>
      <c r="I347" s="5" t="s">
        <v>38</v>
      </c>
      <c r="J347" s="5" t="s">
        <v>52</v>
      </c>
      <c r="K347" s="6" t="s">
        <v>2101</v>
      </c>
      <c r="L347" s="6" t="s">
        <v>2102</v>
      </c>
      <c r="M347" s="5" t="s">
        <v>63</v>
      </c>
      <c r="N347" s="8"/>
      <c r="O347" s="8"/>
      <c r="P347" s="8"/>
      <c r="Q347" s="6"/>
      <c r="R347" s="8"/>
      <c r="S347" s="8" t="s">
        <v>2103</v>
      </c>
      <c r="T347" s="8" t="s">
        <v>2104</v>
      </c>
      <c r="U347" s="8" t="s">
        <v>1962</v>
      </c>
      <c r="V347" s="8" t="s">
        <v>2105</v>
      </c>
      <c r="W347" s="8"/>
      <c r="X347" s="8"/>
      <c r="Y347" s="5" t="s">
        <v>1918</v>
      </c>
      <c r="Z347" s="10" t="str">
        <f aca="false">REPLACE(AA347,SEARCH("M5-",AA347),LEN(AB347),AC347)</f>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AA347" s="8" t="s">
        <v>2106</v>
      </c>
      <c r="AB347" s="8" t="str">
        <f aca="false">IF(D347&lt;&gt;"No hacer",CONCATENATE(A347,"-",LEFT(C347),"-",IF(A346&lt;&gt;A347,1,IF(C346=C347,RIGHT(AB346)+1,1))))</f>
        <v>M5-MyM-17a-A-4</v>
      </c>
      <c r="AC347" s="8" t="str">
        <f aca="false">CONCATENATE(AB347,"-BR")</f>
        <v>M5-MyM-17a-A-4-BR</v>
      </c>
      <c r="AD347" s="5" t="s">
        <v>46</v>
      </c>
      <c r="AE347" s="5"/>
      <c r="AF347" s="5"/>
    </row>
    <row r="348" customFormat="false" ht="75" hidden="false" customHeight="true" outlineLevel="0" collapsed="false">
      <c r="A348" s="5" t="s">
        <v>2050</v>
      </c>
      <c r="B348" s="6" t="s">
        <v>2051</v>
      </c>
      <c r="C348" s="5" t="s">
        <v>58</v>
      </c>
      <c r="D348" s="5" t="s">
        <v>35</v>
      </c>
      <c r="E348" s="5"/>
      <c r="F348" s="8" t="s">
        <v>2107</v>
      </c>
      <c r="G348" s="8"/>
      <c r="H348" s="8"/>
      <c r="I348" s="5" t="s">
        <v>38</v>
      </c>
      <c r="J348" s="5" t="s">
        <v>52</v>
      </c>
      <c r="K348" s="6" t="s">
        <v>2108</v>
      </c>
      <c r="L348" s="6" t="s">
        <v>2109</v>
      </c>
      <c r="M348" s="5" t="s">
        <v>63</v>
      </c>
      <c r="N348" s="8"/>
      <c r="O348" s="8"/>
      <c r="P348" s="8"/>
      <c r="Q348" s="5"/>
      <c r="R348" s="8"/>
      <c r="S348" s="8" t="s">
        <v>2110</v>
      </c>
      <c r="T348" s="8" t="s">
        <v>2111</v>
      </c>
      <c r="U348" s="8" t="s">
        <v>1962</v>
      </c>
      <c r="V348" s="8" t="s">
        <v>2112</v>
      </c>
      <c r="W348" s="8"/>
      <c r="X348" s="8"/>
      <c r="Y348" s="5" t="s">
        <v>1918</v>
      </c>
      <c r="Z348" s="10" t="str">
        <f aca="false">REPLACE(AA348,SEARCH("M5-",AA348),LEN(AB348),AC348)</f>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AA348" s="8" t="s">
        <v>2113</v>
      </c>
      <c r="AB348" s="8" t="str">
        <f aca="false">IF(D348&lt;&gt;"No hacer",CONCATENATE(A348,"-",LEFT(C348),"-",IF(A347&lt;&gt;A348,1,IF(C347=C348,RIGHT(AB347)+1,1))))</f>
        <v>M5-MyM-17a-A-5</v>
      </c>
      <c r="AC348" s="8" t="str">
        <f aca="false">CONCATENATE(AB348,"-BR")</f>
        <v>M5-MyM-17a-A-5-BR</v>
      </c>
      <c r="AD348" s="5" t="s">
        <v>46</v>
      </c>
      <c r="AE348" s="5"/>
      <c r="AF348" s="5"/>
    </row>
    <row r="349" customFormat="false" ht="75" hidden="false" customHeight="true" outlineLevel="0" collapsed="false">
      <c r="A349" s="5" t="s">
        <v>2114</v>
      </c>
      <c r="B349" s="6" t="s">
        <v>2115</v>
      </c>
      <c r="C349" s="5" t="s">
        <v>34</v>
      </c>
      <c r="D349" s="5" t="s">
        <v>35</v>
      </c>
      <c r="E349" s="5"/>
      <c r="F349" s="7" t="s">
        <v>2116</v>
      </c>
      <c r="G349" s="7"/>
      <c r="H349" s="7" t="s">
        <v>2117</v>
      </c>
      <c r="I349" s="5" t="s">
        <v>38</v>
      </c>
      <c r="J349" s="5" t="s">
        <v>1807</v>
      </c>
      <c r="K349" s="6" t="s">
        <v>2118</v>
      </c>
      <c r="L349" s="6" t="s">
        <v>2119</v>
      </c>
      <c r="M349" s="11" t="s">
        <v>41</v>
      </c>
      <c r="N349" s="6" t="s">
        <v>2120</v>
      </c>
      <c r="O349" s="8" t="s">
        <v>2121</v>
      </c>
      <c r="P349" s="8"/>
      <c r="Q349" s="5" t="s">
        <v>51</v>
      </c>
      <c r="R349" s="8"/>
      <c r="S349" s="8"/>
      <c r="T349" s="8"/>
      <c r="U349" s="8"/>
      <c r="V349" s="8"/>
      <c r="W349" s="8"/>
      <c r="X349" s="8"/>
      <c r="Y349" s="5" t="s">
        <v>1918</v>
      </c>
      <c r="Z349" s="10" t="str">
        <f aca="false">REPLACE(AA349,SEARCH("M5-",AA349),LEN(AB349),AC349)</f>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AA349" s="6" t="s">
        <v>2122</v>
      </c>
      <c r="AB349" s="8" t="str">
        <f aca="false">IF(D349&lt;&gt;"No hacer",CONCATENATE(A349,"-",LEFT(C349),"-",IF(A348&lt;&gt;A349,1,IF(C348=C349,RIGHT(AB348)+1,1))))</f>
        <v>M5-MyM-17b-I-1</v>
      </c>
      <c r="AC349" s="8" t="str">
        <f aca="false">CONCATENATE(AB349,"-BR")</f>
        <v>M5-MyM-17b-I-1-BR</v>
      </c>
      <c r="AD349" s="5" t="s">
        <v>46</v>
      </c>
      <c r="AE349" s="5"/>
      <c r="AF349" s="5"/>
    </row>
    <row r="350" customFormat="false" ht="75" hidden="false" customHeight="true" outlineLevel="0" collapsed="false">
      <c r="A350" s="5" t="s">
        <v>2114</v>
      </c>
      <c r="B350" s="6" t="s">
        <v>2115</v>
      </c>
      <c r="C350" s="5" t="s">
        <v>48</v>
      </c>
      <c r="D350" s="5" t="s">
        <v>35</v>
      </c>
      <c r="E350" s="5"/>
      <c r="F350" s="7" t="s">
        <v>2123</v>
      </c>
      <c r="G350" s="7"/>
      <c r="H350" s="6"/>
      <c r="I350" s="5" t="s">
        <v>38</v>
      </c>
      <c r="J350" s="5" t="s">
        <v>1807</v>
      </c>
      <c r="K350" s="7" t="s">
        <v>2124</v>
      </c>
      <c r="L350" s="8" t="s">
        <v>2125</v>
      </c>
      <c r="M350" s="5" t="s">
        <v>63</v>
      </c>
      <c r="N350" s="8"/>
      <c r="O350" s="8"/>
      <c r="P350" s="8"/>
      <c r="Q350" s="5" t="s">
        <v>51</v>
      </c>
      <c r="R350" s="8"/>
      <c r="S350" s="8" t="s">
        <v>2126</v>
      </c>
      <c r="T350" s="8" t="s">
        <v>2004</v>
      </c>
      <c r="U350" s="8" t="s">
        <v>2127</v>
      </c>
      <c r="V350" s="8" t="s">
        <v>2128</v>
      </c>
      <c r="W350" s="8"/>
      <c r="X350" s="8"/>
      <c r="Y350" s="5" t="s">
        <v>1918</v>
      </c>
      <c r="Z350" s="10" t="str">
        <f aca="false">REPLACE(AA350,SEARCH("M5-",AA350),LEN(AB350),AC350)</f>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AA350" s="8" t="s">
        <v>2129</v>
      </c>
      <c r="AB350" s="8" t="str">
        <f aca="false">IF(D350&lt;&gt;"No hacer",CONCATENATE(A350,"-",LEFT(C350),"-",IF(A349&lt;&gt;A350,1,IF(C349=C350,RIGHT(AB349)+1,1))))</f>
        <v>M5-MyM-17b-E-1</v>
      </c>
      <c r="AC350" s="8" t="str">
        <f aca="false">CONCATENATE(AB350,"-BR")</f>
        <v>M5-MyM-17b-E-1-BR</v>
      </c>
      <c r="AD350" s="5" t="s">
        <v>46</v>
      </c>
      <c r="AE350" s="5"/>
      <c r="AF350" s="5"/>
    </row>
    <row r="351" customFormat="false" ht="75" hidden="false" customHeight="true" outlineLevel="0" collapsed="false">
      <c r="A351" s="5" t="s">
        <v>2114</v>
      </c>
      <c r="B351" s="6" t="s">
        <v>2115</v>
      </c>
      <c r="C351" s="5" t="s">
        <v>58</v>
      </c>
      <c r="D351" s="5" t="s">
        <v>35</v>
      </c>
      <c r="E351" s="5"/>
      <c r="F351" s="6" t="s">
        <v>2130</v>
      </c>
      <c r="G351" s="6"/>
      <c r="H351" s="6"/>
      <c r="I351" s="5" t="s">
        <v>38</v>
      </c>
      <c r="J351" s="5" t="s">
        <v>52</v>
      </c>
      <c r="K351" s="6" t="s">
        <v>2131</v>
      </c>
      <c r="L351" s="6" t="s">
        <v>2132</v>
      </c>
      <c r="M351" s="5" t="s">
        <v>63</v>
      </c>
      <c r="N351" s="8"/>
      <c r="O351" s="8"/>
      <c r="P351" s="8"/>
      <c r="Q351" s="5"/>
      <c r="R351" s="8"/>
      <c r="S351" s="8" t="s">
        <v>2133</v>
      </c>
      <c r="T351" s="8" t="s">
        <v>2134</v>
      </c>
      <c r="U351" s="8" t="s">
        <v>2135</v>
      </c>
      <c r="V351" s="8" t="s">
        <v>2136</v>
      </c>
      <c r="W351" s="8" t="s">
        <v>2137</v>
      </c>
      <c r="X351" s="8"/>
      <c r="Y351" s="5" t="s">
        <v>1918</v>
      </c>
      <c r="Z351" s="10" t="str">
        <f aca="false">REPLACE(AA351,SEARCH("M5-",AA351),LEN(AB351),AC351)</f>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AA351" s="8" t="s">
        <v>2138</v>
      </c>
      <c r="AB351" s="8" t="str">
        <f aca="false">IF(D351&lt;&gt;"No hacer",CONCATENATE(A351,"-",LEFT(C351),"-",IF(A350&lt;&gt;A351,1,IF(C350=C351,RIGHT(AB350)+1,1))))</f>
        <v>M5-MyM-17b-A-1</v>
      </c>
      <c r="AC351" s="8" t="str">
        <f aca="false">CONCATENATE(AB351,"-BR")</f>
        <v>M5-MyM-17b-A-1-BR</v>
      </c>
      <c r="AD351" s="5" t="s">
        <v>46</v>
      </c>
      <c r="AE351" s="5"/>
      <c r="AF351" s="5"/>
    </row>
    <row r="352" customFormat="false" ht="75" hidden="false" customHeight="true" outlineLevel="0" collapsed="false">
      <c r="A352" s="5" t="s">
        <v>2114</v>
      </c>
      <c r="B352" s="6" t="s">
        <v>2115</v>
      </c>
      <c r="C352" s="5" t="s">
        <v>58</v>
      </c>
      <c r="D352" s="5" t="s">
        <v>35</v>
      </c>
      <c r="E352" s="5"/>
      <c r="F352" s="8" t="s">
        <v>2139</v>
      </c>
      <c r="G352" s="8"/>
      <c r="H352" s="6"/>
      <c r="I352" s="5" t="s">
        <v>1431</v>
      </c>
      <c r="J352" s="5" t="s">
        <v>1807</v>
      </c>
      <c r="K352" s="6" t="s">
        <v>2140</v>
      </c>
      <c r="L352" s="8" t="s">
        <v>2141</v>
      </c>
      <c r="M352" s="5" t="s">
        <v>63</v>
      </c>
      <c r="N352" s="8"/>
      <c r="O352" s="8"/>
      <c r="P352" s="8"/>
      <c r="Q352" s="5" t="s">
        <v>51</v>
      </c>
      <c r="R352" s="8"/>
      <c r="S352" s="8" t="s">
        <v>2142</v>
      </c>
      <c r="T352" s="8" t="s">
        <v>2004</v>
      </c>
      <c r="U352" s="8" t="s">
        <v>2143</v>
      </c>
      <c r="V352" s="8" t="s">
        <v>2144</v>
      </c>
      <c r="W352" s="8"/>
      <c r="X352" s="8"/>
      <c r="Y352" s="5" t="s">
        <v>1918</v>
      </c>
      <c r="Z352" s="10" t="str">
        <f aca="false">REPLACE(AA352,SEARCH("M5-",AA352),LEN(AB352),AC352)</f>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AA352" s="8" t="s">
        <v>2145</v>
      </c>
      <c r="AB352" s="8" t="str">
        <f aca="false">IF(D352&lt;&gt;"No hacer",CONCATENATE(A352,"-",LEFT(C352),"-",IF(A351&lt;&gt;A352,1,IF(C351=C352,RIGHT(AB351)+1,1))))</f>
        <v>M5-MyM-17b-A-2</v>
      </c>
      <c r="AC352" s="8" t="str">
        <f aca="false">CONCATENATE(AB352,"-BR")</f>
        <v>M5-MyM-17b-A-2-BR</v>
      </c>
      <c r="AD352" s="5" t="s">
        <v>46</v>
      </c>
      <c r="AE352" s="5"/>
      <c r="AF352" s="5"/>
    </row>
    <row r="353" customFormat="false" ht="75" hidden="false" customHeight="true" outlineLevel="0" collapsed="false">
      <c r="A353" s="5" t="s">
        <v>2114</v>
      </c>
      <c r="B353" s="6" t="s">
        <v>2115</v>
      </c>
      <c r="C353" s="5" t="s">
        <v>58</v>
      </c>
      <c r="D353" s="5" t="s">
        <v>35</v>
      </c>
      <c r="E353" s="5"/>
      <c r="F353" s="6" t="s">
        <v>2146</v>
      </c>
      <c r="G353" s="6"/>
      <c r="H353" s="6"/>
      <c r="I353" s="5" t="s">
        <v>38</v>
      </c>
      <c r="J353" s="5" t="s">
        <v>52</v>
      </c>
      <c r="K353" s="6" t="s">
        <v>2147</v>
      </c>
      <c r="L353" s="6" t="s">
        <v>2148</v>
      </c>
      <c r="M353" s="5" t="s">
        <v>63</v>
      </c>
      <c r="N353" s="8"/>
      <c r="O353" s="8"/>
      <c r="P353" s="8"/>
      <c r="Q353" s="5" t="s">
        <v>51</v>
      </c>
      <c r="R353" s="8"/>
      <c r="S353" s="8" t="s">
        <v>2149</v>
      </c>
      <c r="T353" s="8" t="s">
        <v>2150</v>
      </c>
      <c r="U353" s="8" t="s">
        <v>2151</v>
      </c>
      <c r="V353" s="8" t="s">
        <v>2152</v>
      </c>
      <c r="W353" s="8" t="s">
        <v>2153</v>
      </c>
      <c r="X353" s="8"/>
      <c r="Y353" s="5" t="s">
        <v>1918</v>
      </c>
      <c r="Z353" s="10" t="str">
        <f aca="false">REPLACE(AA353,SEARCH("M5-",AA353),LEN(AB353),AC353)</f>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AA353" s="8" t="s">
        <v>2154</v>
      </c>
      <c r="AB353" s="8" t="str">
        <f aca="false">IF(D353&lt;&gt;"No hacer",CONCATENATE(A353,"-",LEFT(C353),"-",IF(A352&lt;&gt;A353,1,IF(C352=C353,RIGHT(AB352)+1,1))))</f>
        <v>M5-MyM-17b-A-3</v>
      </c>
      <c r="AC353" s="8" t="str">
        <f aca="false">CONCATENATE(AB353,"-BR")</f>
        <v>M5-MyM-17b-A-3-BR</v>
      </c>
      <c r="AD353" s="5" t="s">
        <v>46</v>
      </c>
      <c r="AE353" s="5"/>
      <c r="AF353" s="5"/>
    </row>
    <row r="354" customFormat="false" ht="75" hidden="false" customHeight="true" outlineLevel="0" collapsed="false">
      <c r="A354" s="5" t="s">
        <v>2114</v>
      </c>
      <c r="B354" s="6" t="s">
        <v>2115</v>
      </c>
      <c r="C354" s="5" t="s">
        <v>58</v>
      </c>
      <c r="D354" s="5" t="s">
        <v>35</v>
      </c>
      <c r="E354" s="16"/>
      <c r="F354" s="6" t="s">
        <v>2155</v>
      </c>
      <c r="G354" s="6"/>
      <c r="H354" s="6"/>
      <c r="I354" s="5" t="s">
        <v>38</v>
      </c>
      <c r="J354" s="5" t="s">
        <v>1807</v>
      </c>
      <c r="K354" s="6" t="s">
        <v>2156</v>
      </c>
      <c r="L354" s="6" t="s">
        <v>2157</v>
      </c>
      <c r="M354" s="5" t="s">
        <v>63</v>
      </c>
      <c r="N354" s="8"/>
      <c r="O354" s="8"/>
      <c r="P354" s="8"/>
      <c r="Q354" s="5" t="s">
        <v>51</v>
      </c>
      <c r="R354" s="8"/>
      <c r="S354" s="8" t="s">
        <v>2158</v>
      </c>
      <c r="T354" s="8" t="s">
        <v>2004</v>
      </c>
      <c r="U354" s="8" t="s">
        <v>2159</v>
      </c>
      <c r="V354" s="8" t="s">
        <v>2160</v>
      </c>
      <c r="W354" s="8"/>
      <c r="X354" s="8"/>
      <c r="Y354" s="5" t="s">
        <v>1918</v>
      </c>
      <c r="Z354" s="10" t="str">
        <f aca="false">REPLACE(AA354,SEARCH("M5-",AA354),LEN(AB354),AC354)</f>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AA354" s="8" t="s">
        <v>2161</v>
      </c>
      <c r="AB354" s="8" t="str">
        <f aca="false">IF(D354&lt;&gt;"No hacer",CONCATENATE(A354,"-",LEFT(C354),"-",IF(A353&lt;&gt;A354,1,IF(C353=C354,RIGHT(AB353)+1,1))))</f>
        <v>M5-MyM-17b-A-4</v>
      </c>
      <c r="AC354" s="8" t="str">
        <f aca="false">CONCATENATE(AB354,"-BR")</f>
        <v>M5-MyM-17b-A-4-BR</v>
      </c>
      <c r="AD354" s="5" t="s">
        <v>46</v>
      </c>
      <c r="AE354" s="5"/>
      <c r="AF354" s="5"/>
    </row>
    <row r="355" customFormat="false" ht="75" hidden="false" customHeight="true" outlineLevel="0" collapsed="false">
      <c r="A355" s="5" t="s">
        <v>2114</v>
      </c>
      <c r="B355" s="6" t="s">
        <v>2115</v>
      </c>
      <c r="C355" s="5" t="s">
        <v>58</v>
      </c>
      <c r="D355" s="5" t="s">
        <v>35</v>
      </c>
      <c r="E355" s="5"/>
      <c r="F355" s="6" t="s">
        <v>2162</v>
      </c>
      <c r="G355" s="6"/>
      <c r="H355" s="6"/>
      <c r="I355" s="5" t="s">
        <v>38</v>
      </c>
      <c r="J355" s="5" t="s">
        <v>52</v>
      </c>
      <c r="K355" s="6" t="s">
        <v>2163</v>
      </c>
      <c r="L355" s="6" t="s">
        <v>2164</v>
      </c>
      <c r="M355" s="5" t="s">
        <v>63</v>
      </c>
      <c r="N355" s="8"/>
      <c r="O355" s="8"/>
      <c r="P355" s="8"/>
      <c r="Q355" s="5" t="s">
        <v>51</v>
      </c>
      <c r="R355" s="8"/>
      <c r="S355" s="8" t="s">
        <v>2165</v>
      </c>
      <c r="T355" s="8" t="s">
        <v>2166</v>
      </c>
      <c r="U355" s="8" t="s">
        <v>2167</v>
      </c>
      <c r="V355" s="8" t="s">
        <v>2168</v>
      </c>
      <c r="W355" s="8" t="s">
        <v>2169</v>
      </c>
      <c r="X355" s="8"/>
      <c r="Y355" s="5" t="s">
        <v>1918</v>
      </c>
      <c r="Z355" s="10" t="str">
        <f aca="false">REPLACE(AA355,SEARCH("M5-",AA355),LEN(AB355),AC355)</f>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AA355" s="8" t="s">
        <v>2170</v>
      </c>
      <c r="AB355" s="8" t="str">
        <f aca="false">IF(D355&lt;&gt;"No hacer",CONCATENATE(A355,"-",LEFT(C355),"-",IF(A354&lt;&gt;A355,1,IF(C354=C355,RIGHT(AB354)+1,1))))</f>
        <v>M5-MyM-17b-A-5</v>
      </c>
      <c r="AC355" s="8" t="str">
        <f aca="false">CONCATENATE(AB355,"-BR")</f>
        <v>M5-MyM-17b-A-5-BR</v>
      </c>
      <c r="AD355" s="5" t="s">
        <v>46</v>
      </c>
      <c r="AE355" s="5"/>
      <c r="AF355" s="5"/>
    </row>
    <row r="356" customFormat="false" ht="75" hidden="false" customHeight="true" outlineLevel="0" collapsed="false">
      <c r="A356" s="5" t="s">
        <v>2171</v>
      </c>
      <c r="B356" s="6" t="s">
        <v>2172</v>
      </c>
      <c r="C356" s="5" t="s">
        <v>34</v>
      </c>
      <c r="D356" s="5" t="s">
        <v>35</v>
      </c>
      <c r="E356" s="5"/>
      <c r="F356" s="6" t="s">
        <v>2173</v>
      </c>
      <c r="G356" s="6"/>
      <c r="H356" s="6"/>
      <c r="I356" s="5" t="s">
        <v>38</v>
      </c>
      <c r="J356" s="5" t="s">
        <v>239</v>
      </c>
      <c r="K356" s="6" t="s">
        <v>2174</v>
      </c>
      <c r="L356" s="6" t="s">
        <v>2175</v>
      </c>
      <c r="M356" s="11" t="s">
        <v>41</v>
      </c>
      <c r="N356" s="8" t="s">
        <v>2176</v>
      </c>
      <c r="O356" s="6" t="s">
        <v>2177</v>
      </c>
      <c r="P356" s="8"/>
      <c r="Q356" s="5"/>
      <c r="R356" s="8"/>
      <c r="S356" s="8"/>
      <c r="T356" s="8"/>
      <c r="U356" s="8"/>
      <c r="V356" s="8"/>
      <c r="W356" s="8"/>
      <c r="X356" s="8"/>
      <c r="Y356" s="5" t="s">
        <v>1918</v>
      </c>
      <c r="Z356" s="10" t="str">
        <f aca="false">REPLACE(AA356,SEARCH("M5-",AA356),LEN(AB356),AC356)</f>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AA356" s="10" t="s">
        <v>2178</v>
      </c>
      <c r="AB356" s="8" t="str">
        <f aca="false">IF(D356&lt;&gt;"No hacer",CONCATENATE(A356,"-",LEFT(C356),"-",IF(A355&lt;&gt;A356,1,IF(C355=C356,RIGHT(AB355)+1,1))))</f>
        <v>M5-MyM-2a-I-1</v>
      </c>
      <c r="AC356" s="8" t="str">
        <f aca="false">CONCATENATE(AB356,"-BR")</f>
        <v>M5-MyM-2a-I-1-BR</v>
      </c>
      <c r="AD356" s="5" t="s">
        <v>46</v>
      </c>
      <c r="AE356" s="5" t="s">
        <v>351</v>
      </c>
      <c r="AF356" s="5"/>
    </row>
    <row r="357" customFormat="false" ht="75" hidden="false" customHeight="true" outlineLevel="0" collapsed="false">
      <c r="A357" s="5" t="s">
        <v>2171</v>
      </c>
      <c r="B357" s="6" t="s">
        <v>2172</v>
      </c>
      <c r="C357" s="5" t="s">
        <v>48</v>
      </c>
      <c r="D357" s="5" t="s">
        <v>35</v>
      </c>
      <c r="E357" s="5"/>
      <c r="F357" s="7" t="s">
        <v>2179</v>
      </c>
      <c r="G357" s="7"/>
      <c r="H357" s="6"/>
      <c r="I357" s="5" t="s">
        <v>38</v>
      </c>
      <c r="J357" s="5" t="s">
        <v>592</v>
      </c>
      <c r="K357" s="6" t="s">
        <v>2180</v>
      </c>
      <c r="L357" s="6" t="s">
        <v>2181</v>
      </c>
      <c r="M357" s="11" t="s">
        <v>41</v>
      </c>
      <c r="N357" s="8" t="s">
        <v>2176</v>
      </c>
      <c r="O357" s="6" t="s">
        <v>2182</v>
      </c>
      <c r="P357" s="8"/>
      <c r="Q357" s="5"/>
      <c r="R357" s="8"/>
      <c r="S357" s="8"/>
      <c r="T357" s="8"/>
      <c r="U357" s="8"/>
      <c r="V357" s="8"/>
      <c r="W357" s="8"/>
      <c r="X357" s="8"/>
      <c r="Y357" s="5" t="s">
        <v>1918</v>
      </c>
      <c r="Z357" s="10" t="str">
        <f aca="false">REPLACE(AA357,SEARCH("M5-",AA357),LEN(AB357),AC357)</f>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AA357" s="10" t="s">
        <v>2183</v>
      </c>
      <c r="AB357" s="8" t="str">
        <f aca="false">IF(D357&lt;&gt;"No hacer",CONCATENATE(A357,"-",LEFT(C357),"-",IF(A356&lt;&gt;A357,1,IF(C356=C357,RIGHT(AB356)+1,1))))</f>
        <v>M5-MyM-2a-E-1</v>
      </c>
      <c r="AC357" s="8" t="str">
        <f aca="false">CONCATENATE(AB357,"-BR")</f>
        <v>M5-MyM-2a-E-1-BR</v>
      </c>
      <c r="AD357" s="5" t="s">
        <v>46</v>
      </c>
      <c r="AE357" s="5" t="s">
        <v>351</v>
      </c>
      <c r="AF357" s="5"/>
    </row>
    <row r="358" customFormat="false" ht="75" hidden="false" customHeight="true" outlineLevel="0" collapsed="false">
      <c r="A358" s="5" t="s">
        <v>2171</v>
      </c>
      <c r="B358" s="6" t="s">
        <v>2172</v>
      </c>
      <c r="C358" s="5" t="s">
        <v>48</v>
      </c>
      <c r="D358" s="5" t="s">
        <v>35</v>
      </c>
      <c r="E358" s="5"/>
      <c r="F358" s="7" t="s">
        <v>2184</v>
      </c>
      <c r="G358" s="7"/>
      <c r="H358" s="6"/>
      <c r="I358" s="5" t="s">
        <v>38</v>
      </c>
      <c r="J358" s="5" t="s">
        <v>592</v>
      </c>
      <c r="K358" s="6" t="s">
        <v>2180</v>
      </c>
      <c r="L358" s="6" t="s">
        <v>2181</v>
      </c>
      <c r="M358" s="11" t="s">
        <v>41</v>
      </c>
      <c r="N358" s="8" t="s">
        <v>2176</v>
      </c>
      <c r="O358" s="6" t="s">
        <v>2185</v>
      </c>
      <c r="P358" s="8"/>
      <c r="Q358" s="5"/>
      <c r="R358" s="8"/>
      <c r="S358" s="8"/>
      <c r="T358" s="8"/>
      <c r="U358" s="8"/>
      <c r="V358" s="8"/>
      <c r="W358" s="8"/>
      <c r="X358" s="8"/>
      <c r="Y358" s="5" t="s">
        <v>1918</v>
      </c>
      <c r="Z358" s="10" t="str">
        <f aca="false">REPLACE(AA358,SEARCH("M5-",AA358),LEN(AB358),AC358)</f>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AA358" s="10" t="s">
        <v>2186</v>
      </c>
      <c r="AB358" s="8" t="str">
        <f aca="false">IF(D358&lt;&gt;"No hacer",CONCATENATE(A358,"-",LEFT(C358),"-",IF(A357&lt;&gt;A358,1,IF(C357=C358,RIGHT(AB357)+1,1))))</f>
        <v>M5-MyM-2a-E-2</v>
      </c>
      <c r="AC358" s="8" t="str">
        <f aca="false">CONCATENATE(AB358,"-BR")</f>
        <v>M5-MyM-2a-E-2-BR</v>
      </c>
      <c r="AD358" s="5" t="s">
        <v>46</v>
      </c>
      <c r="AE358" s="5" t="s">
        <v>351</v>
      </c>
      <c r="AF358" s="5"/>
    </row>
    <row r="359" customFormat="false" ht="75" hidden="false" customHeight="true" outlineLevel="0" collapsed="false">
      <c r="A359" s="5" t="s">
        <v>2187</v>
      </c>
      <c r="B359" s="6" t="s">
        <v>2188</v>
      </c>
      <c r="C359" s="5" t="s">
        <v>34</v>
      </c>
      <c r="D359" s="5" t="s">
        <v>35</v>
      </c>
      <c r="E359" s="16"/>
      <c r="F359" s="6" t="s">
        <v>2189</v>
      </c>
      <c r="G359" s="6"/>
      <c r="H359" s="6"/>
      <c r="I359" s="5" t="s">
        <v>38</v>
      </c>
      <c r="J359" s="5" t="s">
        <v>654</v>
      </c>
      <c r="K359" s="6" t="s">
        <v>2190</v>
      </c>
      <c r="L359" s="6" t="s">
        <v>2191</v>
      </c>
      <c r="M359" s="5" t="s">
        <v>41</v>
      </c>
      <c r="N359" s="8" t="s">
        <v>2192</v>
      </c>
      <c r="O359" s="6" t="s">
        <v>2193</v>
      </c>
      <c r="P359" s="8" t="s">
        <v>2194</v>
      </c>
      <c r="Q359" s="5"/>
      <c r="R359" s="8"/>
      <c r="S359" s="8"/>
      <c r="T359" s="8"/>
      <c r="U359" s="8"/>
      <c r="V359" s="8"/>
      <c r="W359" s="8"/>
      <c r="X359" s="8"/>
      <c r="Y359" s="5" t="s">
        <v>1918</v>
      </c>
      <c r="Z359" s="10" t="str">
        <f aca="false">REPLACE(AA359,SEARCH("M5-",AA359),LEN(AB359),AC359)</f>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AA359" s="10" t="s">
        <v>2195</v>
      </c>
      <c r="AB359" s="8" t="str">
        <f aca="false">IF(D359&lt;&gt;"No hacer",CONCATENATE(A359,"-",LEFT(C359),"-",IF(A358&lt;&gt;A359,1,IF(C358=C359,RIGHT(AB358)+1,1))))</f>
        <v>M5-MyM-27a-I-1</v>
      </c>
      <c r="AC359" s="8" t="str">
        <f aca="false">CONCATENATE(AB359,"-BR")</f>
        <v>M5-MyM-27a-I-1-BR</v>
      </c>
      <c r="AD359" s="5" t="s">
        <v>46</v>
      </c>
      <c r="AE359" s="5" t="s">
        <v>351</v>
      </c>
      <c r="AF359" s="5"/>
    </row>
    <row r="360" customFormat="false" ht="75" hidden="false" customHeight="true" outlineLevel="0" collapsed="false">
      <c r="A360" s="5" t="s">
        <v>2187</v>
      </c>
      <c r="B360" s="6" t="s">
        <v>2188</v>
      </c>
      <c r="C360" s="5" t="s">
        <v>34</v>
      </c>
      <c r="D360" s="5" t="s">
        <v>35</v>
      </c>
      <c r="E360" s="16"/>
      <c r="F360" s="6" t="s">
        <v>2196</v>
      </c>
      <c r="G360" s="6"/>
      <c r="H360" s="6"/>
      <c r="I360" s="5" t="s">
        <v>38</v>
      </c>
      <c r="J360" s="5" t="s">
        <v>654</v>
      </c>
      <c r="K360" s="6" t="s">
        <v>2197</v>
      </c>
      <c r="L360" s="6" t="s">
        <v>2198</v>
      </c>
      <c r="M360" s="5" t="s">
        <v>41</v>
      </c>
      <c r="N360" s="8" t="s">
        <v>2192</v>
      </c>
      <c r="O360" s="6" t="s">
        <v>2199</v>
      </c>
      <c r="P360" s="8" t="s">
        <v>2200</v>
      </c>
      <c r="Q360" s="5"/>
      <c r="R360" s="8"/>
      <c r="S360" s="8"/>
      <c r="T360" s="8"/>
      <c r="U360" s="8"/>
      <c r="V360" s="8"/>
      <c r="W360" s="8"/>
      <c r="X360" s="8"/>
      <c r="Y360" s="5" t="s">
        <v>1918</v>
      </c>
      <c r="Z360" s="10" t="str">
        <f aca="false">REPLACE(AA360,SEARCH("M5-",AA360),LEN(AB360),AC360)</f>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AA360" s="10" t="s">
        <v>2201</v>
      </c>
      <c r="AB360" s="8" t="str">
        <f aca="false">IF(D360&lt;&gt;"No hacer",CONCATENATE(A360,"-",LEFT(C360),"-",IF(A359&lt;&gt;A360,1,IF(C359=C360,RIGHT(AB359)+1,1))))</f>
        <v>M5-MyM-27a-I-2</v>
      </c>
      <c r="AC360" s="8" t="str">
        <f aca="false">CONCATENATE(AB360,"-BR")</f>
        <v>M5-MyM-27a-I-2-BR</v>
      </c>
      <c r="AD360" s="5" t="s">
        <v>46</v>
      </c>
      <c r="AE360" s="5" t="s">
        <v>351</v>
      </c>
      <c r="AF360" s="5"/>
    </row>
    <row r="361" customFormat="false" ht="75" hidden="false" customHeight="true" outlineLevel="0" collapsed="false">
      <c r="A361" s="5" t="s">
        <v>2187</v>
      </c>
      <c r="B361" s="6" t="s">
        <v>2188</v>
      </c>
      <c r="C361" s="5" t="s">
        <v>48</v>
      </c>
      <c r="D361" s="5" t="s">
        <v>35</v>
      </c>
      <c r="E361" s="16"/>
      <c r="F361" s="6" t="s">
        <v>2202</v>
      </c>
      <c r="G361" s="6"/>
      <c r="H361" s="6"/>
      <c r="I361" s="5" t="s">
        <v>38</v>
      </c>
      <c r="J361" s="5" t="s">
        <v>52</v>
      </c>
      <c r="K361" s="6" t="s">
        <v>2203</v>
      </c>
      <c r="L361" s="6" t="s">
        <v>2204</v>
      </c>
      <c r="M361" s="11" t="s">
        <v>41</v>
      </c>
      <c r="N361" s="8" t="s">
        <v>2192</v>
      </c>
      <c r="O361" s="7" t="s">
        <v>2205</v>
      </c>
      <c r="P361" s="8"/>
      <c r="Q361" s="5"/>
      <c r="R361" s="8"/>
      <c r="S361" s="8"/>
      <c r="T361" s="8"/>
      <c r="U361" s="8"/>
      <c r="V361" s="8"/>
      <c r="W361" s="8"/>
      <c r="X361" s="8"/>
      <c r="Y361" s="5" t="s">
        <v>1918</v>
      </c>
      <c r="Z361" s="10" t="str">
        <f aca="false">REPLACE(AA361,SEARCH("M5-",AA361),LEN(AB361),AC361)</f>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AA361" s="10" t="s">
        <v>2206</v>
      </c>
      <c r="AB361" s="8" t="str">
        <f aca="false">IF(D361&lt;&gt;"No hacer",CONCATENATE(A361,"-",LEFT(C361),"-",IF(A360&lt;&gt;A361,1,IF(C360=C361,RIGHT(AB360)+1,1))))</f>
        <v>M5-MyM-27a-E-1</v>
      </c>
      <c r="AC361" s="8" t="str">
        <f aca="false">CONCATENATE(AB361,"-BR")</f>
        <v>M5-MyM-27a-E-1-BR</v>
      </c>
      <c r="AD361" s="5" t="s">
        <v>46</v>
      </c>
      <c r="AE361" s="5" t="s">
        <v>351</v>
      </c>
      <c r="AF361" s="5"/>
    </row>
    <row r="362" customFormat="false" ht="75" hidden="false" customHeight="true" outlineLevel="0" collapsed="false">
      <c r="A362" s="5" t="s">
        <v>2187</v>
      </c>
      <c r="B362" s="6" t="s">
        <v>2188</v>
      </c>
      <c r="C362" s="5" t="s">
        <v>48</v>
      </c>
      <c r="D362" s="5" t="s">
        <v>35</v>
      </c>
      <c r="E362" s="16"/>
      <c r="F362" s="6" t="s">
        <v>2207</v>
      </c>
      <c r="G362" s="6"/>
      <c r="H362" s="6"/>
      <c r="I362" s="5" t="s">
        <v>38</v>
      </c>
      <c r="J362" s="5" t="s">
        <v>52</v>
      </c>
      <c r="K362" s="6" t="s">
        <v>2208</v>
      </c>
      <c r="L362" s="6" t="s">
        <v>2209</v>
      </c>
      <c r="M362" s="11" t="s">
        <v>41</v>
      </c>
      <c r="N362" s="8" t="s">
        <v>2192</v>
      </c>
      <c r="O362" s="7" t="s">
        <v>2210</v>
      </c>
      <c r="P362" s="8"/>
      <c r="Q362" s="5"/>
      <c r="R362" s="8"/>
      <c r="S362" s="8"/>
      <c r="T362" s="8"/>
      <c r="U362" s="8"/>
      <c r="V362" s="8"/>
      <c r="W362" s="8"/>
      <c r="X362" s="8"/>
      <c r="Y362" s="5" t="s">
        <v>1918</v>
      </c>
      <c r="Z362" s="10" t="str">
        <f aca="false">REPLACE(AA362,SEARCH("M5-",AA362),LEN(AB362),AC362)</f>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AA362" s="10" t="s">
        <v>2211</v>
      </c>
      <c r="AB362" s="8" t="str">
        <f aca="false">IF(D362&lt;&gt;"No hacer",CONCATENATE(A362,"-",LEFT(C362),"-",IF(A361&lt;&gt;A362,1,IF(C361=C362,RIGHT(AB361)+1,1))))</f>
        <v>M5-MyM-27a-E-2</v>
      </c>
      <c r="AC362" s="8" t="str">
        <f aca="false">CONCATENATE(AB362,"-BR")</f>
        <v>M5-MyM-27a-E-2-BR</v>
      </c>
      <c r="AD362" s="5" t="s">
        <v>46</v>
      </c>
      <c r="AE362" s="5" t="s">
        <v>351</v>
      </c>
      <c r="AF362" s="5"/>
    </row>
    <row r="363" customFormat="false" ht="75" hidden="false" customHeight="true" outlineLevel="0" collapsed="false">
      <c r="A363" s="5" t="s">
        <v>2187</v>
      </c>
      <c r="B363" s="6" t="s">
        <v>2188</v>
      </c>
      <c r="C363" s="5" t="s">
        <v>48</v>
      </c>
      <c r="D363" s="5" t="s">
        <v>35</v>
      </c>
      <c r="E363" s="16"/>
      <c r="F363" s="8" t="s">
        <v>2212</v>
      </c>
      <c r="G363" s="8"/>
      <c r="H363" s="6"/>
      <c r="I363" s="5" t="s">
        <v>38</v>
      </c>
      <c r="J363" s="5" t="s">
        <v>52</v>
      </c>
      <c r="K363" s="6" t="s">
        <v>2213</v>
      </c>
      <c r="L363" s="6" t="s">
        <v>2214</v>
      </c>
      <c r="M363" s="11" t="s">
        <v>41</v>
      </c>
      <c r="N363" s="8" t="s">
        <v>2192</v>
      </c>
      <c r="O363" s="7" t="s">
        <v>2215</v>
      </c>
      <c r="P363" s="8"/>
      <c r="Q363" s="5"/>
      <c r="R363" s="8"/>
      <c r="S363" s="8"/>
      <c r="T363" s="8"/>
      <c r="U363" s="8"/>
      <c r="V363" s="8"/>
      <c r="W363" s="8"/>
      <c r="X363" s="8"/>
      <c r="Y363" s="5" t="s">
        <v>1918</v>
      </c>
      <c r="Z363" s="10" t="str">
        <f aca="false">REPLACE(AA363,SEARCH("M5-",AA363),LEN(AB363),AC363)</f>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AA363" s="10" t="s">
        <v>2216</v>
      </c>
      <c r="AB363" s="8" t="str">
        <f aca="false">IF(D363&lt;&gt;"No hacer",CONCATENATE(A363,"-",LEFT(C363),"-",IF(A362&lt;&gt;A363,1,IF(C362=C363,RIGHT(AB362)+1,1))))</f>
        <v>M5-MyM-27a-E-3</v>
      </c>
      <c r="AC363" s="8" t="str">
        <f aca="false">CONCATENATE(AB363,"-BR")</f>
        <v>M5-MyM-27a-E-3-BR</v>
      </c>
      <c r="AD363" s="5" t="s">
        <v>46</v>
      </c>
      <c r="AE363" s="5" t="s">
        <v>351</v>
      </c>
      <c r="AF363" s="5"/>
    </row>
    <row r="364" customFormat="false" ht="75" hidden="false" customHeight="true" outlineLevel="0" collapsed="false">
      <c r="A364" s="5" t="s">
        <v>2187</v>
      </c>
      <c r="B364" s="6" t="s">
        <v>2188</v>
      </c>
      <c r="C364" s="5" t="s">
        <v>58</v>
      </c>
      <c r="D364" s="5" t="s">
        <v>35</v>
      </c>
      <c r="E364" s="16"/>
      <c r="F364" s="6" t="s">
        <v>2217</v>
      </c>
      <c r="G364" s="6"/>
      <c r="H364" s="6"/>
      <c r="I364" s="5" t="s">
        <v>38</v>
      </c>
      <c r="J364" s="5" t="s">
        <v>592</v>
      </c>
      <c r="K364" s="6" t="s">
        <v>2218</v>
      </c>
      <c r="L364" s="6" t="s">
        <v>2219</v>
      </c>
      <c r="M364" s="5" t="s">
        <v>63</v>
      </c>
      <c r="N364" s="8"/>
      <c r="O364" s="8"/>
      <c r="P364" s="8"/>
      <c r="Q364" s="5"/>
      <c r="R364" s="8"/>
      <c r="S364" s="8" t="s">
        <v>2220</v>
      </c>
      <c r="T364" s="8" t="s">
        <v>2221</v>
      </c>
      <c r="U364" s="8" t="s">
        <v>2222</v>
      </c>
      <c r="V364" s="8" t="s">
        <v>2223</v>
      </c>
      <c r="W364" s="8"/>
      <c r="X364" s="8"/>
      <c r="Y364" s="5" t="s">
        <v>1918</v>
      </c>
      <c r="Z364" s="10" t="str">
        <f aca="false">REPLACE(AA364,SEARCH("M5-",AA364),LEN(AB364),AC364)</f>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AA364" s="10" t="s">
        <v>2224</v>
      </c>
      <c r="AB364" s="8" t="str">
        <f aca="false">IF(D364&lt;&gt;"No hacer",CONCATENATE(A364,"-",LEFT(C364),"-",IF(A363&lt;&gt;A364,1,IF(C363=C364,RIGHT(AB363)+1,1))))</f>
        <v>M5-MyM-27a-A-1</v>
      </c>
      <c r="AC364" s="8" t="str">
        <f aca="false">CONCATENATE(AB364,"-BR")</f>
        <v>M5-MyM-27a-A-1-BR</v>
      </c>
      <c r="AD364" s="5" t="s">
        <v>46</v>
      </c>
      <c r="AE364" s="5" t="s">
        <v>351</v>
      </c>
      <c r="AF364" s="5"/>
    </row>
    <row r="365" customFormat="false" ht="75" hidden="false" customHeight="true" outlineLevel="0" collapsed="false">
      <c r="A365" s="5" t="s">
        <v>2187</v>
      </c>
      <c r="B365" s="6" t="s">
        <v>2188</v>
      </c>
      <c r="C365" s="5" t="s">
        <v>58</v>
      </c>
      <c r="D365" s="5" t="s">
        <v>35</v>
      </c>
      <c r="E365" s="16"/>
      <c r="F365" s="6" t="s">
        <v>2225</v>
      </c>
      <c r="G365" s="6"/>
      <c r="H365" s="6"/>
      <c r="I365" s="5" t="s">
        <v>38</v>
      </c>
      <c r="J365" s="5" t="s">
        <v>592</v>
      </c>
      <c r="K365" s="6" t="s">
        <v>2226</v>
      </c>
      <c r="L365" s="6" t="s">
        <v>2227</v>
      </c>
      <c r="M365" s="5" t="s">
        <v>63</v>
      </c>
      <c r="N365" s="8"/>
      <c r="O365" s="8"/>
      <c r="P365" s="8"/>
      <c r="Q365" s="5"/>
      <c r="R365" s="8"/>
      <c r="S365" s="8" t="s">
        <v>2228</v>
      </c>
      <c r="T365" s="8" t="s">
        <v>2229</v>
      </c>
      <c r="U365" s="8" t="s">
        <v>2230</v>
      </c>
      <c r="V365" s="8" t="s">
        <v>2231</v>
      </c>
      <c r="W365" s="8"/>
      <c r="X365" s="8"/>
      <c r="Y365" s="5" t="s">
        <v>1918</v>
      </c>
      <c r="Z365" s="10" t="str">
        <f aca="false">REPLACE(AA365,SEARCH("M5-",AA365),LEN(AB365),AC365)</f>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AA365" s="10" t="s">
        <v>2232</v>
      </c>
      <c r="AB365" s="8" t="str">
        <f aca="false">IF(D365&lt;&gt;"No hacer",CONCATENATE(A365,"-",LEFT(C365),"-",IF(A364&lt;&gt;A365,1,IF(C364=C365,RIGHT(AB364)+1,1))))</f>
        <v>M5-MyM-27a-A-2</v>
      </c>
      <c r="AC365" s="8" t="str">
        <f aca="false">CONCATENATE(AB365,"-BR")</f>
        <v>M5-MyM-27a-A-2-BR</v>
      </c>
      <c r="AD365" s="5" t="s">
        <v>46</v>
      </c>
      <c r="AE365" s="5" t="s">
        <v>351</v>
      </c>
      <c r="AF365" s="5"/>
    </row>
    <row r="366" customFormat="false" ht="75" hidden="false" customHeight="true" outlineLevel="0" collapsed="false">
      <c r="A366" s="5" t="s">
        <v>2187</v>
      </c>
      <c r="B366" s="6" t="s">
        <v>2188</v>
      </c>
      <c r="C366" s="5" t="s">
        <v>58</v>
      </c>
      <c r="D366" s="5" t="s">
        <v>35</v>
      </c>
      <c r="E366" s="5"/>
      <c r="F366" s="6" t="s">
        <v>2233</v>
      </c>
      <c r="G366" s="6"/>
      <c r="H366" s="6"/>
      <c r="I366" s="5" t="s">
        <v>38</v>
      </c>
      <c r="J366" s="5" t="s">
        <v>592</v>
      </c>
      <c r="K366" s="6" t="s">
        <v>2234</v>
      </c>
      <c r="L366" s="6" t="s">
        <v>1981</v>
      </c>
      <c r="M366" s="5" t="s">
        <v>63</v>
      </c>
      <c r="N366" s="8"/>
      <c r="O366" s="8"/>
      <c r="P366" s="8"/>
      <c r="Q366" s="5"/>
      <c r="R366" s="8"/>
      <c r="S366" s="8" t="s">
        <v>2235</v>
      </c>
      <c r="T366" s="8" t="s">
        <v>2236</v>
      </c>
      <c r="U366" s="8" t="s">
        <v>2222</v>
      </c>
      <c r="V366" s="8" t="s">
        <v>2237</v>
      </c>
      <c r="W366" s="8"/>
      <c r="X366" s="8"/>
      <c r="Y366" s="5" t="s">
        <v>1918</v>
      </c>
      <c r="Z366" s="10" t="str">
        <f aca="false">REPLACE(AA366,SEARCH("M5-",AA366),LEN(AB366),AC366)</f>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AA366" s="10" t="s">
        <v>2238</v>
      </c>
      <c r="AB366" s="8" t="str">
        <f aca="false">IF(D366&lt;&gt;"No hacer",CONCATENATE(A366,"-",LEFT(C366),"-",IF(A365&lt;&gt;A366,1,IF(C365=C366,RIGHT(AB365)+1,1))))</f>
        <v>M5-MyM-27a-A-3</v>
      </c>
      <c r="AC366" s="8" t="str">
        <f aca="false">CONCATENATE(AB366,"-BR")</f>
        <v>M5-MyM-27a-A-3-BR</v>
      </c>
      <c r="AD366" s="5" t="s">
        <v>46</v>
      </c>
      <c r="AE366" s="5" t="s">
        <v>351</v>
      </c>
      <c r="AF366" s="5"/>
    </row>
    <row r="367" customFormat="false" ht="75" hidden="false" customHeight="true" outlineLevel="0" collapsed="false">
      <c r="A367" s="5" t="s">
        <v>2187</v>
      </c>
      <c r="B367" s="6" t="s">
        <v>2188</v>
      </c>
      <c r="C367" s="5" t="s">
        <v>58</v>
      </c>
      <c r="D367" s="5" t="s">
        <v>35</v>
      </c>
      <c r="E367" s="5"/>
      <c r="F367" s="6" t="s">
        <v>2239</v>
      </c>
      <c r="G367" s="6"/>
      <c r="H367" s="6"/>
      <c r="I367" s="5" t="s">
        <v>38</v>
      </c>
      <c r="J367" s="5" t="s">
        <v>592</v>
      </c>
      <c r="K367" s="6" t="s">
        <v>2240</v>
      </c>
      <c r="L367" s="6" t="s">
        <v>1967</v>
      </c>
      <c r="M367" s="5" t="s">
        <v>63</v>
      </c>
      <c r="N367" s="8"/>
      <c r="O367" s="8"/>
      <c r="P367" s="8"/>
      <c r="Q367" s="5"/>
      <c r="R367" s="8"/>
      <c r="S367" s="8" t="s">
        <v>2241</v>
      </c>
      <c r="T367" s="8" t="s">
        <v>2242</v>
      </c>
      <c r="U367" s="8" t="s">
        <v>2222</v>
      </c>
      <c r="V367" s="8" t="s">
        <v>2243</v>
      </c>
      <c r="W367" s="8"/>
      <c r="X367" s="8"/>
      <c r="Y367" s="5" t="s">
        <v>1918</v>
      </c>
      <c r="Z367" s="10" t="str">
        <f aca="false">REPLACE(AA367,SEARCH("M5-",AA367),LEN(AB367),AC367)</f>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AA367" s="10" t="s">
        <v>2244</v>
      </c>
      <c r="AB367" s="8" t="str">
        <f aca="false">IF(D367&lt;&gt;"No hacer",CONCATENATE(A367,"-",LEFT(C367),"-",IF(A366&lt;&gt;A367,1,IF(C366=C367,RIGHT(AB366)+1,1))))</f>
        <v>M5-MyM-27a-A-4</v>
      </c>
      <c r="AC367" s="8" t="str">
        <f aca="false">CONCATENATE(AB367,"-BR")</f>
        <v>M5-MyM-27a-A-4-BR</v>
      </c>
      <c r="AD367" s="5" t="s">
        <v>46</v>
      </c>
      <c r="AE367" s="5" t="s">
        <v>351</v>
      </c>
      <c r="AF367" s="5"/>
    </row>
    <row r="368" customFormat="false" ht="75" hidden="false" customHeight="true" outlineLevel="0" collapsed="false">
      <c r="A368" s="5" t="s">
        <v>2187</v>
      </c>
      <c r="B368" s="6" t="s">
        <v>2188</v>
      </c>
      <c r="C368" s="5" t="s">
        <v>58</v>
      </c>
      <c r="D368" s="5" t="s">
        <v>35</v>
      </c>
      <c r="E368" s="5"/>
      <c r="F368" s="6" t="s">
        <v>2245</v>
      </c>
      <c r="G368" s="6"/>
      <c r="H368" s="6"/>
      <c r="I368" s="5" t="s">
        <v>38</v>
      </c>
      <c r="J368" s="5" t="s">
        <v>592</v>
      </c>
      <c r="K368" s="6" t="s">
        <v>2246</v>
      </c>
      <c r="L368" s="6" t="s">
        <v>1988</v>
      </c>
      <c r="M368" s="5" t="s">
        <v>63</v>
      </c>
      <c r="N368" s="8"/>
      <c r="O368" s="8"/>
      <c r="P368" s="8"/>
      <c r="Q368" s="5"/>
      <c r="R368" s="8"/>
      <c r="S368" s="8" t="s">
        <v>2247</v>
      </c>
      <c r="T368" s="8" t="s">
        <v>2248</v>
      </c>
      <c r="U368" s="8" t="s">
        <v>2222</v>
      </c>
      <c r="V368" s="8" t="s">
        <v>2249</v>
      </c>
      <c r="W368" s="8"/>
      <c r="X368" s="8"/>
      <c r="Y368" s="5" t="s">
        <v>1918</v>
      </c>
      <c r="Z368" s="10" t="str">
        <f aca="false">REPLACE(AA368,SEARCH("M5-",AA368),LEN(AB368),AC368)</f>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AA368" s="10" t="s">
        <v>2250</v>
      </c>
      <c r="AB368" s="8" t="str">
        <f aca="false">IF(D368&lt;&gt;"No hacer",CONCATENATE(A368,"-",LEFT(C368),"-",IF(A367&lt;&gt;A368,1,IF(C367=C368,RIGHT(AB367)+1,1))))</f>
        <v>M5-MyM-27a-A-5</v>
      </c>
      <c r="AC368" s="8" t="str">
        <f aca="false">CONCATENATE(AB368,"-BR")</f>
        <v>M5-MyM-27a-A-5-BR</v>
      </c>
      <c r="AD368" s="5" t="s">
        <v>46</v>
      </c>
      <c r="AE368" s="5" t="s">
        <v>351</v>
      </c>
      <c r="AF368" s="5"/>
    </row>
    <row r="369" customFormat="false" ht="75" hidden="false" customHeight="true" outlineLevel="0" collapsed="false">
      <c r="A369" s="5" t="s">
        <v>2251</v>
      </c>
      <c r="B369" s="6" t="s">
        <v>2252</v>
      </c>
      <c r="C369" s="5" t="s">
        <v>34</v>
      </c>
      <c r="D369" s="5" t="s">
        <v>35</v>
      </c>
      <c r="E369" s="5"/>
      <c r="F369" s="8" t="s">
        <v>2253</v>
      </c>
      <c r="G369" s="8"/>
      <c r="H369" s="8"/>
      <c r="I369" s="5" t="s">
        <v>38</v>
      </c>
      <c r="J369" s="5" t="s">
        <v>1807</v>
      </c>
      <c r="K369" s="8" t="s">
        <v>2254</v>
      </c>
      <c r="L369" s="8" t="s">
        <v>2255</v>
      </c>
      <c r="M369" s="5" t="s">
        <v>41</v>
      </c>
      <c r="N369" s="6" t="s">
        <v>1997</v>
      </c>
      <c r="O369" s="7" t="s">
        <v>2256</v>
      </c>
      <c r="P369" s="8"/>
      <c r="Q369" s="5"/>
      <c r="R369" s="8"/>
      <c r="S369" s="8"/>
      <c r="T369" s="8"/>
      <c r="U369" s="8"/>
      <c r="V369" s="8"/>
      <c r="W369" s="8"/>
      <c r="X369" s="8"/>
      <c r="Y369" s="5" t="s">
        <v>1918</v>
      </c>
      <c r="Z369" s="10" t="str">
        <f aca="false">REPLACE(AA369,SEARCH("M5-",AA369),LEN(AB369),AC369)</f>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AA369" s="10" t="s">
        <v>2257</v>
      </c>
      <c r="AB369" s="8" t="str">
        <f aca="false">IF(D369&lt;&gt;"No hacer",CONCATENATE(A369,"-",LEFT(C369),"-",IF(A368&lt;&gt;A369,1,IF(C368=C369,RIGHT(AB368)+1,1))))</f>
        <v>M5-MyM-28a-I-1</v>
      </c>
      <c r="AC369" s="8" t="str">
        <f aca="false">CONCATENATE(AB369,"-BR")</f>
        <v>M5-MyM-28a-I-1-BR</v>
      </c>
      <c r="AD369" s="5" t="s">
        <v>46</v>
      </c>
      <c r="AE369" s="5" t="s">
        <v>351</v>
      </c>
      <c r="AF369" s="5"/>
    </row>
    <row r="370" customFormat="false" ht="75" hidden="false" customHeight="true" outlineLevel="0" collapsed="false">
      <c r="A370" s="5" t="s">
        <v>2251</v>
      </c>
      <c r="B370" s="6" t="s">
        <v>2252</v>
      </c>
      <c r="C370" s="5" t="s">
        <v>48</v>
      </c>
      <c r="D370" s="5" t="s">
        <v>35</v>
      </c>
      <c r="E370" s="5"/>
      <c r="F370" s="8" t="s">
        <v>2258</v>
      </c>
      <c r="G370" s="8"/>
      <c r="H370" s="8"/>
      <c r="I370" s="5" t="s">
        <v>38</v>
      </c>
      <c r="J370" s="5" t="s">
        <v>1807</v>
      </c>
      <c r="K370" s="6" t="s">
        <v>2259</v>
      </c>
      <c r="L370" s="6" t="s">
        <v>2260</v>
      </c>
      <c r="M370" s="5" t="s">
        <v>63</v>
      </c>
      <c r="N370" s="8"/>
      <c r="O370" s="8"/>
      <c r="P370" s="8"/>
      <c r="Q370" s="5" t="s">
        <v>51</v>
      </c>
      <c r="R370" s="8"/>
      <c r="S370" s="8" t="s">
        <v>2261</v>
      </c>
      <c r="T370" s="8" t="s">
        <v>2262</v>
      </c>
      <c r="U370" s="8" t="s">
        <v>2263</v>
      </c>
      <c r="V370" s="8" t="s">
        <v>2264</v>
      </c>
      <c r="W370" s="8"/>
      <c r="X370" s="8"/>
      <c r="Y370" s="5" t="s">
        <v>1918</v>
      </c>
      <c r="Z370" s="10" t="str">
        <f aca="false">REPLACE(AA370,SEARCH("M5-",AA370),LEN(AB370),AC370)</f>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AA370" s="10" t="s">
        <v>2265</v>
      </c>
      <c r="AB370" s="8" t="str">
        <f aca="false">IF(D370&lt;&gt;"No hacer",CONCATENATE(A370,"-",LEFT(C370),"-",IF(A369&lt;&gt;A370,1,IF(C369=C370,RIGHT(AB369)+1,1))))</f>
        <v>M5-MyM-28a-E-1</v>
      </c>
      <c r="AC370" s="8" t="str">
        <f aca="false">CONCATENATE(AB370,"-BR")</f>
        <v>M5-MyM-28a-E-1-BR</v>
      </c>
      <c r="AD370" s="5" t="s">
        <v>46</v>
      </c>
      <c r="AE370" s="5" t="s">
        <v>351</v>
      </c>
      <c r="AF370" s="5"/>
    </row>
    <row r="371" customFormat="false" ht="75" hidden="false" customHeight="true" outlineLevel="0" collapsed="false">
      <c r="A371" s="5" t="s">
        <v>2251</v>
      </c>
      <c r="B371" s="6" t="s">
        <v>2252</v>
      </c>
      <c r="C371" s="5" t="s">
        <v>58</v>
      </c>
      <c r="D371" s="5" t="s">
        <v>35</v>
      </c>
      <c r="E371" s="5"/>
      <c r="F371" s="6" t="s">
        <v>2266</v>
      </c>
      <c r="G371" s="6"/>
      <c r="H371" s="6" t="s">
        <v>2267</v>
      </c>
      <c r="I371" s="5" t="s">
        <v>38</v>
      </c>
      <c r="J371" s="5" t="s">
        <v>52</v>
      </c>
      <c r="K371" s="6" t="s">
        <v>2268</v>
      </c>
      <c r="L371" s="6" t="s">
        <v>2269</v>
      </c>
      <c r="M371" s="5" t="s">
        <v>63</v>
      </c>
      <c r="N371" s="8"/>
      <c r="O371" s="8"/>
      <c r="P371" s="8"/>
      <c r="Q371" s="5" t="s">
        <v>51</v>
      </c>
      <c r="R371" s="8"/>
      <c r="S371" s="8" t="s">
        <v>2270</v>
      </c>
      <c r="T371" s="8" t="s">
        <v>2271</v>
      </c>
      <c r="U371" s="8" t="s">
        <v>2262</v>
      </c>
      <c r="V371" s="8" t="s">
        <v>2272</v>
      </c>
      <c r="W371" s="8" t="s">
        <v>2273</v>
      </c>
      <c r="X371" s="8"/>
      <c r="Y371" s="5" t="s">
        <v>1918</v>
      </c>
      <c r="Z371" s="10" t="str">
        <f aca="false">REPLACE(AA371,SEARCH("M5-",AA371),LEN(AB371),AC371)</f>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AA371" s="10" t="s">
        <v>2274</v>
      </c>
      <c r="AB371" s="8" t="str">
        <f aca="false">IF(D371&lt;&gt;"No hacer",CONCATENATE(A371,"-",LEFT(C371),"-",IF(A370&lt;&gt;A371,1,IF(C370=C371,RIGHT(AB370)+1,1))))</f>
        <v>M5-MyM-28a-A-1</v>
      </c>
      <c r="AC371" s="8" t="str">
        <f aca="false">CONCATENATE(AB371,"-BR")</f>
        <v>M5-MyM-28a-A-1-BR</v>
      </c>
      <c r="AD371" s="5" t="s">
        <v>46</v>
      </c>
      <c r="AE371" s="5" t="s">
        <v>351</v>
      </c>
      <c r="AF371" s="5"/>
    </row>
    <row r="372" customFormat="false" ht="75" hidden="false" customHeight="true" outlineLevel="0" collapsed="false">
      <c r="A372" s="5" t="s">
        <v>2251</v>
      </c>
      <c r="B372" s="6" t="s">
        <v>2252</v>
      </c>
      <c r="C372" s="5" t="s">
        <v>58</v>
      </c>
      <c r="D372" s="5" t="s">
        <v>35</v>
      </c>
      <c r="E372" s="5"/>
      <c r="F372" s="6" t="s">
        <v>2275</v>
      </c>
      <c r="G372" s="6"/>
      <c r="H372" s="6"/>
      <c r="I372" s="5" t="s">
        <v>38</v>
      </c>
      <c r="J372" s="5" t="s">
        <v>52</v>
      </c>
      <c r="K372" s="6" t="s">
        <v>2276</v>
      </c>
      <c r="L372" s="6" t="s">
        <v>2277</v>
      </c>
      <c r="M372" s="5" t="s">
        <v>63</v>
      </c>
      <c r="N372" s="8"/>
      <c r="O372" s="8"/>
      <c r="P372" s="8"/>
      <c r="Q372" s="5" t="s">
        <v>51</v>
      </c>
      <c r="R372" s="8"/>
      <c r="S372" s="8" t="s">
        <v>2278</v>
      </c>
      <c r="T372" s="8" t="s">
        <v>2279</v>
      </c>
      <c r="U372" s="8" t="s">
        <v>2262</v>
      </c>
      <c r="V372" s="8" t="s">
        <v>2280</v>
      </c>
      <c r="W372" s="8" t="s">
        <v>2281</v>
      </c>
      <c r="X372" s="8"/>
      <c r="Y372" s="5" t="s">
        <v>1918</v>
      </c>
      <c r="Z372" s="10" t="str">
        <f aca="false">REPLACE(AA372,SEARCH("M5-",AA372),LEN(AB372),AC372)</f>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AA372" s="10" t="s">
        <v>2282</v>
      </c>
      <c r="AB372" s="8" t="str">
        <f aca="false">IF(D372&lt;&gt;"No hacer",CONCATENATE(A372,"-",LEFT(C372),"-",IF(A371&lt;&gt;A372,1,IF(C371=C372,RIGHT(AB371)+1,1))))</f>
        <v>M5-MyM-28a-A-2</v>
      </c>
      <c r="AC372" s="8" t="str">
        <f aca="false">CONCATENATE(AB372,"-BR")</f>
        <v>M5-MyM-28a-A-2-BR</v>
      </c>
      <c r="AD372" s="5" t="s">
        <v>46</v>
      </c>
      <c r="AE372" s="5" t="s">
        <v>351</v>
      </c>
      <c r="AF372" s="5"/>
    </row>
    <row r="373" customFormat="false" ht="75" hidden="false" customHeight="true" outlineLevel="0" collapsed="false">
      <c r="A373" s="5" t="s">
        <v>2251</v>
      </c>
      <c r="B373" s="6" t="s">
        <v>2252</v>
      </c>
      <c r="C373" s="5" t="s">
        <v>58</v>
      </c>
      <c r="D373" s="5" t="s">
        <v>35</v>
      </c>
      <c r="E373" s="5"/>
      <c r="F373" s="6" t="s">
        <v>2283</v>
      </c>
      <c r="G373" s="6"/>
      <c r="H373" s="6"/>
      <c r="I373" s="5" t="s">
        <v>38</v>
      </c>
      <c r="J373" s="5" t="s">
        <v>1807</v>
      </c>
      <c r="K373" s="6" t="s">
        <v>2284</v>
      </c>
      <c r="L373" s="6" t="s">
        <v>2285</v>
      </c>
      <c r="M373" s="5" t="s">
        <v>63</v>
      </c>
      <c r="N373" s="8"/>
      <c r="O373" s="8"/>
      <c r="P373" s="8"/>
      <c r="Q373" s="5" t="s">
        <v>51</v>
      </c>
      <c r="R373" s="8"/>
      <c r="S373" s="8" t="s">
        <v>2286</v>
      </c>
      <c r="T373" s="8" t="s">
        <v>2262</v>
      </c>
      <c r="U373" s="8" t="s">
        <v>2287</v>
      </c>
      <c r="V373" s="8" t="s">
        <v>2288</v>
      </c>
      <c r="W373" s="8"/>
      <c r="X373" s="8"/>
      <c r="Y373" s="5" t="s">
        <v>1918</v>
      </c>
      <c r="Z373" s="10" t="str">
        <f aca="false">REPLACE(AA373,SEARCH("M5-",AA373),LEN(AB373),AC373)</f>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AA373" s="10" t="s">
        <v>2289</v>
      </c>
      <c r="AB373" s="8" t="str">
        <f aca="false">IF(D373&lt;&gt;"No hacer",CONCATENATE(A373,"-",LEFT(C373),"-",IF(A372&lt;&gt;A373,1,IF(C372=C373,RIGHT(AB372)+1,1))))</f>
        <v>M5-MyM-28a-A-3</v>
      </c>
      <c r="AC373" s="8" t="str">
        <f aca="false">CONCATENATE(AB373,"-BR")</f>
        <v>M5-MyM-28a-A-3-BR</v>
      </c>
      <c r="AD373" s="5" t="s">
        <v>46</v>
      </c>
      <c r="AE373" s="5" t="s">
        <v>351</v>
      </c>
      <c r="AF373" s="5"/>
    </row>
    <row r="374" customFormat="false" ht="75" hidden="false" customHeight="true" outlineLevel="0" collapsed="false">
      <c r="A374" s="5" t="s">
        <v>2251</v>
      </c>
      <c r="B374" s="6" t="s">
        <v>2252</v>
      </c>
      <c r="C374" s="5" t="s">
        <v>58</v>
      </c>
      <c r="D374" s="5" t="s">
        <v>35</v>
      </c>
      <c r="E374" s="5"/>
      <c r="F374" s="6" t="s">
        <v>2290</v>
      </c>
      <c r="G374" s="6"/>
      <c r="H374" s="6"/>
      <c r="I374" s="5" t="s">
        <v>38</v>
      </c>
      <c r="J374" s="5" t="s">
        <v>1807</v>
      </c>
      <c r="K374" s="6" t="s">
        <v>2291</v>
      </c>
      <c r="L374" s="6" t="s">
        <v>2292</v>
      </c>
      <c r="M374" s="5" t="s">
        <v>63</v>
      </c>
      <c r="N374" s="8"/>
      <c r="O374" s="8"/>
      <c r="P374" s="8"/>
      <c r="Q374" s="5" t="s">
        <v>51</v>
      </c>
      <c r="R374" s="8"/>
      <c r="S374" s="8" t="s">
        <v>2293</v>
      </c>
      <c r="T374" s="8" t="s">
        <v>2262</v>
      </c>
      <c r="U374" s="8" t="s">
        <v>2294</v>
      </c>
      <c r="V374" s="8" t="s">
        <v>2295</v>
      </c>
      <c r="W374" s="8"/>
      <c r="X374" s="8"/>
      <c r="Y374" s="5" t="s">
        <v>1918</v>
      </c>
      <c r="Z374" s="10" t="str">
        <f aca="false">REPLACE(AA374,SEARCH("M5-",AA374),LEN(AB374),AC374)</f>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AA374" s="10" t="s">
        <v>2296</v>
      </c>
      <c r="AB374" s="8" t="str">
        <f aca="false">IF(D374&lt;&gt;"No hacer",CONCATENATE(A374,"-",LEFT(C374),"-",IF(A373&lt;&gt;A374,1,IF(C373=C374,RIGHT(AB373)+1,1))))</f>
        <v>M5-MyM-28a-A-4</v>
      </c>
      <c r="AC374" s="8" t="str">
        <f aca="false">CONCATENATE(AB374,"-BR")</f>
        <v>M5-MyM-28a-A-4-BR</v>
      </c>
      <c r="AD374" s="5" t="s">
        <v>46</v>
      </c>
      <c r="AE374" s="5" t="s">
        <v>351</v>
      </c>
      <c r="AF374" s="5"/>
    </row>
    <row r="375" customFormat="false" ht="75" hidden="false" customHeight="true" outlineLevel="0" collapsed="false">
      <c r="A375" s="5" t="s">
        <v>2251</v>
      </c>
      <c r="B375" s="6" t="s">
        <v>2252</v>
      </c>
      <c r="C375" s="5" t="s">
        <v>58</v>
      </c>
      <c r="D375" s="5" t="s">
        <v>35</v>
      </c>
      <c r="E375" s="5"/>
      <c r="F375" s="6" t="s">
        <v>2297</v>
      </c>
      <c r="G375" s="6"/>
      <c r="H375" s="6"/>
      <c r="I375" s="5" t="s">
        <v>38</v>
      </c>
      <c r="J375" s="5" t="s">
        <v>52</v>
      </c>
      <c r="K375" s="6" t="s">
        <v>2298</v>
      </c>
      <c r="L375" s="6" t="s">
        <v>2299</v>
      </c>
      <c r="M375" s="5" t="s">
        <v>63</v>
      </c>
      <c r="N375" s="8"/>
      <c r="O375" s="8"/>
      <c r="P375" s="8"/>
      <c r="Q375" s="5" t="s">
        <v>51</v>
      </c>
      <c r="R375" s="8"/>
      <c r="S375" s="8" t="s">
        <v>2300</v>
      </c>
      <c r="T375" s="8" t="s">
        <v>2301</v>
      </c>
      <c r="U375" s="8" t="s">
        <v>2262</v>
      </c>
      <c r="V375" s="8" t="s">
        <v>2302</v>
      </c>
      <c r="W375" s="8" t="s">
        <v>2303</v>
      </c>
      <c r="X375" s="9"/>
      <c r="Y375" s="5" t="s">
        <v>1918</v>
      </c>
      <c r="Z375" s="10" t="str">
        <f aca="false">REPLACE(AA375,SEARCH("M5-",AA375),LEN(AB375),AC375)</f>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AA375" s="10" t="s">
        <v>2304</v>
      </c>
      <c r="AB375" s="8" t="str">
        <f aca="false">IF(D375&lt;&gt;"No hacer",CONCATENATE(A375,"-",LEFT(C375),"-",IF(A374&lt;&gt;A375,1,IF(C374=C375,RIGHT(AB374)+1,1))))</f>
        <v>M5-MyM-28a-A-5</v>
      </c>
      <c r="AC375" s="8" t="str">
        <f aca="false">CONCATENATE(AB375,"-BR")</f>
        <v>M5-MyM-28a-A-5-BR</v>
      </c>
      <c r="AD375" s="5" t="s">
        <v>46</v>
      </c>
      <c r="AE375" s="5" t="s">
        <v>351</v>
      </c>
      <c r="AF375" s="5"/>
    </row>
    <row r="376" customFormat="false" ht="75" hidden="false" customHeight="true" outlineLevel="0" collapsed="false">
      <c r="A376" s="6" t="s">
        <v>2305</v>
      </c>
      <c r="B376" s="6" t="s">
        <v>2306</v>
      </c>
      <c r="C376" s="5" t="s">
        <v>34</v>
      </c>
      <c r="D376" s="5" t="s">
        <v>35</v>
      </c>
      <c r="E376" s="5"/>
      <c r="F376" s="6" t="s">
        <v>2307</v>
      </c>
      <c r="G376" s="6"/>
      <c r="H376" s="6"/>
      <c r="I376" s="5" t="s">
        <v>38</v>
      </c>
      <c r="J376" s="5" t="s">
        <v>116</v>
      </c>
      <c r="K376" s="7" t="s">
        <v>2308</v>
      </c>
      <c r="L376" s="7" t="s">
        <v>2309</v>
      </c>
      <c r="M376" s="11" t="s">
        <v>41</v>
      </c>
      <c r="N376" s="8" t="s">
        <v>2310</v>
      </c>
      <c r="O376" s="6" t="s">
        <v>2311</v>
      </c>
      <c r="P376" s="6" t="s">
        <v>2312</v>
      </c>
      <c r="Q376" s="5"/>
      <c r="R376" s="8"/>
      <c r="S376" s="8"/>
      <c r="T376" s="8"/>
      <c r="U376" s="8"/>
      <c r="V376" s="8"/>
      <c r="W376" s="8"/>
      <c r="X376" s="8"/>
      <c r="Y376" s="5" t="s">
        <v>1918</v>
      </c>
      <c r="Z376" s="10" t="str">
        <f aca="false">REPLACE(AA376,SEARCH("M5-",AA376),LEN(AB376),AC376)</f>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AA376" s="8" t="s">
        <v>2313</v>
      </c>
      <c r="AB376" s="8" t="str">
        <f aca="false">IF(D376&lt;&gt;"No hacer",CONCATENATE(A376,"-",LEFT(C376),"-",IF(A375&lt;&gt;A376,1,IF(C375=C376,RIGHT(AB375)+1,1))))</f>
        <v>M5-MyM-18a-I-1</v>
      </c>
      <c r="AC376" s="8" t="str">
        <f aca="false">CONCATENATE(AB376,"-BR")</f>
        <v>M5-MyM-18a-I-1-BR</v>
      </c>
      <c r="AD376" s="5" t="s">
        <v>46</v>
      </c>
      <c r="AE376" s="5"/>
      <c r="AF376" s="5"/>
    </row>
    <row r="377" customFormat="false" ht="75" hidden="false" customHeight="true" outlineLevel="0" collapsed="false">
      <c r="A377" s="6" t="s">
        <v>2305</v>
      </c>
      <c r="B377" s="6" t="s">
        <v>2306</v>
      </c>
      <c r="C377" s="5" t="s">
        <v>48</v>
      </c>
      <c r="D377" s="5" t="s">
        <v>35</v>
      </c>
      <c r="E377" s="5"/>
      <c r="F377" s="6" t="s">
        <v>2314</v>
      </c>
      <c r="G377" s="6"/>
      <c r="H377" s="6"/>
      <c r="I377" s="5" t="s">
        <v>38</v>
      </c>
      <c r="J377" s="5" t="s">
        <v>52</v>
      </c>
      <c r="K377" s="6" t="s">
        <v>2315</v>
      </c>
      <c r="L377" s="6" t="s">
        <v>2316</v>
      </c>
      <c r="M377" s="11" t="s">
        <v>41</v>
      </c>
      <c r="N377" s="8" t="s">
        <v>2310</v>
      </c>
      <c r="O377" s="6" t="s">
        <v>2317</v>
      </c>
      <c r="P377" s="6" t="s">
        <v>2318</v>
      </c>
      <c r="Q377" s="5"/>
      <c r="R377" s="8"/>
      <c r="S377" s="8"/>
      <c r="T377" s="8"/>
      <c r="U377" s="8"/>
      <c r="V377" s="8"/>
      <c r="W377" s="8"/>
      <c r="X377" s="8"/>
      <c r="Y377" s="5" t="s">
        <v>1918</v>
      </c>
      <c r="Z377" s="10" t="str">
        <f aca="false">REPLACE(AA377,SEARCH("M5-",AA377),LEN(AB377),AC377)</f>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AA377" s="8" t="s">
        <v>2319</v>
      </c>
      <c r="AB377" s="8" t="str">
        <f aca="false">IF(D377&lt;&gt;"No hacer",CONCATENATE(A377,"-",LEFT(C377),"-",IF(A376&lt;&gt;A377,1,IF(C376=C377,RIGHT(AB376)+1,1))))</f>
        <v>M5-MyM-18a-E-1</v>
      </c>
      <c r="AC377" s="8" t="str">
        <f aca="false">CONCATENATE(AB377,"-BR")</f>
        <v>M5-MyM-18a-E-1-BR</v>
      </c>
      <c r="AD377" s="5" t="s">
        <v>46</v>
      </c>
      <c r="AE377" s="5"/>
      <c r="AF377" s="5"/>
    </row>
    <row r="378" customFormat="false" ht="75" hidden="false" customHeight="true" outlineLevel="0" collapsed="false">
      <c r="A378" s="6" t="s">
        <v>2305</v>
      </c>
      <c r="B378" s="6" t="s">
        <v>2306</v>
      </c>
      <c r="C378" s="5" t="s">
        <v>48</v>
      </c>
      <c r="D378" s="5" t="s">
        <v>35</v>
      </c>
      <c r="E378" s="5"/>
      <c r="F378" s="6" t="s">
        <v>2320</v>
      </c>
      <c r="G378" s="6"/>
      <c r="H378" s="6"/>
      <c r="I378" s="5" t="s">
        <v>38</v>
      </c>
      <c r="J378" s="5" t="s">
        <v>52</v>
      </c>
      <c r="K378" s="6" t="s">
        <v>2321</v>
      </c>
      <c r="L378" s="6" t="s">
        <v>2322</v>
      </c>
      <c r="M378" s="11" t="s">
        <v>41</v>
      </c>
      <c r="N378" s="8" t="s">
        <v>2310</v>
      </c>
      <c r="O378" s="6" t="s">
        <v>2323</v>
      </c>
      <c r="P378" s="6" t="s">
        <v>2324</v>
      </c>
      <c r="Q378" s="5"/>
      <c r="R378" s="8"/>
      <c r="S378" s="8"/>
      <c r="T378" s="8"/>
      <c r="U378" s="8"/>
      <c r="V378" s="8"/>
      <c r="W378" s="8"/>
      <c r="X378" s="8"/>
      <c r="Y378" s="5" t="s">
        <v>1918</v>
      </c>
      <c r="Z378" s="10" t="str">
        <f aca="false">REPLACE(AA378,SEARCH("M5-",AA378),LEN(AB378),AC378)</f>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AA378" s="8" t="s">
        <v>2325</v>
      </c>
      <c r="AB378" s="8" t="str">
        <f aca="false">IF(D378&lt;&gt;"No hacer",CONCATENATE(A378,"-",LEFT(C378),"-",IF(A377&lt;&gt;A378,1,IF(C377=C378,RIGHT(AB377)+1,1))))</f>
        <v>M5-MyM-18a-E-2</v>
      </c>
      <c r="AC378" s="8" t="str">
        <f aca="false">CONCATENATE(AB378,"-BR")</f>
        <v>M5-MyM-18a-E-2-BR</v>
      </c>
      <c r="AD378" s="5" t="s">
        <v>46</v>
      </c>
      <c r="AE378" s="5"/>
      <c r="AF378" s="5"/>
    </row>
    <row r="379" customFormat="false" ht="75" hidden="false" customHeight="true" outlineLevel="0" collapsed="false">
      <c r="A379" s="6" t="s">
        <v>2305</v>
      </c>
      <c r="B379" s="6" t="s">
        <v>2306</v>
      </c>
      <c r="C379" s="5" t="s">
        <v>58</v>
      </c>
      <c r="D379" s="5" t="s">
        <v>35</v>
      </c>
      <c r="E379" s="5"/>
      <c r="F379" s="6" t="s">
        <v>2326</v>
      </c>
      <c r="G379" s="6"/>
      <c r="H379" s="6"/>
      <c r="I379" s="5" t="s">
        <v>38</v>
      </c>
      <c r="J379" s="5" t="s">
        <v>52</v>
      </c>
      <c r="K379" s="6" t="s">
        <v>2327</v>
      </c>
      <c r="L379" s="6" t="s">
        <v>2328</v>
      </c>
      <c r="M379" s="5" t="s">
        <v>63</v>
      </c>
      <c r="N379" s="8"/>
      <c r="O379" s="8"/>
      <c r="P379" s="8"/>
      <c r="Q379" s="5"/>
      <c r="R379" s="8"/>
      <c r="S379" s="8" t="s">
        <v>2329</v>
      </c>
      <c r="T379" s="8" t="s">
        <v>2330</v>
      </c>
      <c r="U379" s="8" t="s">
        <v>2331</v>
      </c>
      <c r="V379" s="8" t="s">
        <v>2332</v>
      </c>
      <c r="W379" s="8"/>
      <c r="X379" s="8"/>
      <c r="Y379" s="5" t="s">
        <v>1918</v>
      </c>
      <c r="Z379" s="10" t="str">
        <f aca="false">REPLACE(AA379,SEARCH("M5-",AA379),LEN(AB379),AC379)</f>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AA379" s="8" t="s">
        <v>2333</v>
      </c>
      <c r="AB379" s="8" t="str">
        <f aca="false">IF(D379&lt;&gt;"No hacer",CONCATENATE(A379,"-",LEFT(C379),"-",IF(A378&lt;&gt;A379,1,IF(C378=C379,RIGHT(AB378)+1,1))))</f>
        <v>M5-MyM-18a-A-1</v>
      </c>
      <c r="AC379" s="8" t="str">
        <f aca="false">CONCATENATE(AB379,"-BR")</f>
        <v>M5-MyM-18a-A-1-BR</v>
      </c>
      <c r="AD379" s="5" t="s">
        <v>46</v>
      </c>
      <c r="AE379" s="5"/>
      <c r="AF379" s="5"/>
    </row>
    <row r="380" customFormat="false" ht="75" hidden="false" customHeight="true" outlineLevel="0" collapsed="false">
      <c r="A380" s="6" t="s">
        <v>2305</v>
      </c>
      <c r="B380" s="6" t="s">
        <v>2306</v>
      </c>
      <c r="C380" s="5" t="s">
        <v>58</v>
      </c>
      <c r="D380" s="5" t="s">
        <v>35</v>
      </c>
      <c r="E380" s="5"/>
      <c r="F380" s="6" t="s">
        <v>2334</v>
      </c>
      <c r="G380" s="6"/>
      <c r="H380" s="6"/>
      <c r="I380" s="5" t="s">
        <v>38</v>
      </c>
      <c r="J380" s="5" t="s">
        <v>52</v>
      </c>
      <c r="K380" s="6" t="s">
        <v>2335</v>
      </c>
      <c r="L380" s="6" t="s">
        <v>2336</v>
      </c>
      <c r="M380" s="5" t="s">
        <v>63</v>
      </c>
      <c r="N380" s="8"/>
      <c r="O380" s="8"/>
      <c r="P380" s="8"/>
      <c r="Q380" s="5"/>
      <c r="R380" s="8"/>
      <c r="S380" s="8" t="s">
        <v>2337</v>
      </c>
      <c r="T380" s="8" t="s">
        <v>2338</v>
      </c>
      <c r="U380" s="8" t="s">
        <v>2331</v>
      </c>
      <c r="V380" s="8" t="s">
        <v>2339</v>
      </c>
      <c r="W380" s="8"/>
      <c r="X380" s="8"/>
      <c r="Y380" s="5" t="s">
        <v>1918</v>
      </c>
      <c r="Z380" s="10" t="str">
        <f aca="false">REPLACE(AA380,SEARCH("M5-",AA380),LEN(AB380),AC380)</f>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AA380" s="8" t="s">
        <v>2340</v>
      </c>
      <c r="AB380" s="8" t="str">
        <f aca="false">IF(D380&lt;&gt;"No hacer",CONCATENATE(A380,"-",LEFT(C380),"-",IF(A379&lt;&gt;A380,1,IF(C379=C380,RIGHT(AB379)+1,1))))</f>
        <v>M5-MyM-18a-A-2</v>
      </c>
      <c r="AC380" s="8" t="str">
        <f aca="false">CONCATENATE(AB380,"-BR")</f>
        <v>M5-MyM-18a-A-2-BR</v>
      </c>
      <c r="AD380" s="5" t="s">
        <v>46</v>
      </c>
      <c r="AE380" s="5"/>
      <c r="AF380" s="5"/>
    </row>
    <row r="381" customFormat="false" ht="75" hidden="false" customHeight="true" outlineLevel="0" collapsed="false">
      <c r="A381" s="6" t="s">
        <v>2305</v>
      </c>
      <c r="B381" s="6" t="s">
        <v>2306</v>
      </c>
      <c r="C381" s="5" t="s">
        <v>58</v>
      </c>
      <c r="D381" s="5" t="s">
        <v>35</v>
      </c>
      <c r="E381" s="5"/>
      <c r="F381" s="6" t="s">
        <v>2341</v>
      </c>
      <c r="G381" s="6"/>
      <c r="H381" s="6"/>
      <c r="I381" s="5" t="s">
        <v>38</v>
      </c>
      <c r="J381" s="5" t="s">
        <v>52</v>
      </c>
      <c r="K381" s="6" t="s">
        <v>2342</v>
      </c>
      <c r="L381" s="6" t="s">
        <v>2343</v>
      </c>
      <c r="M381" s="5" t="s">
        <v>63</v>
      </c>
      <c r="N381" s="8"/>
      <c r="O381" s="8"/>
      <c r="P381" s="8"/>
      <c r="Q381" s="5"/>
      <c r="R381" s="8"/>
      <c r="S381" s="8" t="s">
        <v>2344</v>
      </c>
      <c r="T381" s="8" t="s">
        <v>2345</v>
      </c>
      <c r="U381" s="8" t="s">
        <v>2331</v>
      </c>
      <c r="V381" s="8" t="s">
        <v>2346</v>
      </c>
      <c r="W381" s="8"/>
      <c r="X381" s="8"/>
      <c r="Y381" s="5" t="s">
        <v>1918</v>
      </c>
      <c r="Z381" s="10" t="str">
        <f aca="false">REPLACE(AA381,SEARCH("M5-",AA381),LEN(AB381),AC381)</f>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AA381" s="8" t="s">
        <v>2347</v>
      </c>
      <c r="AB381" s="8" t="str">
        <f aca="false">IF(D381&lt;&gt;"No hacer",CONCATENATE(A381,"-",LEFT(C381),"-",IF(A380&lt;&gt;A381,1,IF(C380=C381,RIGHT(AB380)+1,1))))</f>
        <v>M5-MyM-18a-A-3</v>
      </c>
      <c r="AC381" s="8" t="str">
        <f aca="false">CONCATENATE(AB381,"-BR")</f>
        <v>M5-MyM-18a-A-3-BR</v>
      </c>
      <c r="AD381" s="5" t="s">
        <v>46</v>
      </c>
      <c r="AE381" s="5"/>
      <c r="AF381" s="5"/>
    </row>
    <row r="382" customFormat="false" ht="75" hidden="false" customHeight="true" outlineLevel="0" collapsed="false">
      <c r="A382" s="6" t="s">
        <v>2305</v>
      </c>
      <c r="B382" s="6" t="s">
        <v>2306</v>
      </c>
      <c r="C382" s="5" t="s">
        <v>58</v>
      </c>
      <c r="D382" s="5" t="s">
        <v>35</v>
      </c>
      <c r="E382" s="5"/>
      <c r="F382" s="6" t="s">
        <v>2348</v>
      </c>
      <c r="G382" s="6"/>
      <c r="H382" s="6"/>
      <c r="I382" s="5" t="s">
        <v>38</v>
      </c>
      <c r="J382" s="5" t="s">
        <v>52</v>
      </c>
      <c r="K382" s="6" t="s">
        <v>2349</v>
      </c>
      <c r="L382" s="6" t="s">
        <v>2350</v>
      </c>
      <c r="M382" s="5" t="s">
        <v>63</v>
      </c>
      <c r="N382" s="8"/>
      <c r="O382" s="8"/>
      <c r="P382" s="8"/>
      <c r="Q382" s="5"/>
      <c r="R382" s="8"/>
      <c r="S382" s="8" t="s">
        <v>2351</v>
      </c>
      <c r="T382" s="8" t="s">
        <v>2352</v>
      </c>
      <c r="U382" s="8" t="s">
        <v>2331</v>
      </c>
      <c r="V382" s="8" t="s">
        <v>2353</v>
      </c>
      <c r="W382" s="8"/>
      <c r="X382" s="8"/>
      <c r="Y382" s="5" t="s">
        <v>1918</v>
      </c>
      <c r="Z382" s="10" t="str">
        <f aca="false">REPLACE(AA382,SEARCH("M5-",AA382),LEN(AB382),AC382)</f>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AA382" s="8" t="s">
        <v>2354</v>
      </c>
      <c r="AB382" s="8" t="str">
        <f aca="false">IF(D382&lt;&gt;"No hacer",CONCATENATE(A382,"-",LEFT(C382),"-",IF(A381&lt;&gt;A382,1,IF(C381=C382,RIGHT(AB381)+1,1))))</f>
        <v>M5-MyM-18a-A-4</v>
      </c>
      <c r="AC382" s="8" t="str">
        <f aca="false">CONCATENATE(AB382,"-BR")</f>
        <v>M5-MyM-18a-A-4-BR</v>
      </c>
      <c r="AD382" s="5" t="s">
        <v>46</v>
      </c>
      <c r="AE382" s="5"/>
      <c r="AF382" s="5"/>
    </row>
    <row r="383" customFormat="false" ht="75" hidden="false" customHeight="true" outlineLevel="0" collapsed="false">
      <c r="A383" s="6" t="s">
        <v>2305</v>
      </c>
      <c r="B383" s="6" t="s">
        <v>2306</v>
      </c>
      <c r="C383" s="5" t="s">
        <v>58</v>
      </c>
      <c r="D383" s="5" t="s">
        <v>35</v>
      </c>
      <c r="E383" s="5"/>
      <c r="F383" s="6" t="s">
        <v>2355</v>
      </c>
      <c r="G383" s="6"/>
      <c r="H383" s="6"/>
      <c r="I383" s="5" t="s">
        <v>38</v>
      </c>
      <c r="J383" s="5" t="s">
        <v>52</v>
      </c>
      <c r="K383" s="6" t="s">
        <v>2356</v>
      </c>
      <c r="L383" s="6" t="s">
        <v>2357</v>
      </c>
      <c r="M383" s="5" t="s">
        <v>63</v>
      </c>
      <c r="N383" s="8"/>
      <c r="O383" s="8"/>
      <c r="P383" s="8"/>
      <c r="Q383" s="5"/>
      <c r="R383" s="8"/>
      <c r="S383" s="8" t="s">
        <v>2358</v>
      </c>
      <c r="T383" s="8" t="s">
        <v>2359</v>
      </c>
      <c r="U383" s="8" t="s">
        <v>2331</v>
      </c>
      <c r="V383" s="8" t="s">
        <v>2360</v>
      </c>
      <c r="W383" s="8"/>
      <c r="X383" s="8"/>
      <c r="Y383" s="5" t="s">
        <v>1918</v>
      </c>
      <c r="Z383" s="10" t="str">
        <f aca="false">REPLACE(AA383,SEARCH("M5-",AA383),LEN(AB383),AC383)</f>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AA383" s="8" t="s">
        <v>2361</v>
      </c>
      <c r="AB383" s="8" t="str">
        <f aca="false">IF(D383&lt;&gt;"No hacer",CONCATENATE(A383,"-",LEFT(C383),"-",IF(A382&lt;&gt;A383,1,IF(C382=C383,RIGHT(AB382)+1,1))))</f>
        <v>M5-MyM-18a-A-5</v>
      </c>
      <c r="AC383" s="8" t="str">
        <f aca="false">CONCATENATE(AB383,"-BR")</f>
        <v>M5-MyM-18a-A-5-BR</v>
      </c>
      <c r="AD383" s="5" t="s">
        <v>46</v>
      </c>
      <c r="AE383" s="5"/>
      <c r="AF383" s="5"/>
    </row>
    <row r="384" customFormat="false" ht="75" hidden="false" customHeight="true" outlineLevel="0" collapsed="false">
      <c r="A384" s="5" t="s">
        <v>2362</v>
      </c>
      <c r="B384" s="6" t="s">
        <v>2363</v>
      </c>
      <c r="C384" s="5" t="s">
        <v>34</v>
      </c>
      <c r="D384" s="5" t="s">
        <v>35</v>
      </c>
      <c r="E384" s="5"/>
      <c r="F384" s="7" t="s">
        <v>2364</v>
      </c>
      <c r="G384" s="7"/>
      <c r="H384" s="7" t="s">
        <v>2117</v>
      </c>
      <c r="I384" s="5" t="s">
        <v>38</v>
      </c>
      <c r="J384" s="5" t="s">
        <v>1807</v>
      </c>
      <c r="K384" s="6" t="s">
        <v>2118</v>
      </c>
      <c r="L384" s="6" t="s">
        <v>2365</v>
      </c>
      <c r="M384" s="11" t="s">
        <v>41</v>
      </c>
      <c r="N384" s="6" t="s">
        <v>2120</v>
      </c>
      <c r="O384" s="8" t="s">
        <v>2366</v>
      </c>
      <c r="P384" s="8"/>
      <c r="Q384" s="5" t="s">
        <v>51</v>
      </c>
      <c r="R384" s="8"/>
      <c r="S384" s="8"/>
      <c r="T384" s="8"/>
      <c r="U384" s="8"/>
      <c r="V384" s="8"/>
      <c r="W384" s="8"/>
      <c r="X384" s="8"/>
      <c r="Y384" s="5" t="s">
        <v>1918</v>
      </c>
      <c r="Z384" s="10" t="str">
        <f aca="false">REPLACE(AA384,SEARCH("M5-",AA384),LEN(AB384),AC384)</f>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AA384" s="6" t="s">
        <v>2367</v>
      </c>
      <c r="AB384" s="8" t="str">
        <f aca="false">IF(D384&lt;&gt;"No hacer",CONCATENATE(A384,"-",LEFT(C384),"-",IF(A383&lt;&gt;A384,1,IF(C383=C384,RIGHT(AB383)+1,1))))</f>
        <v>M5-MyM-18b-I-1</v>
      </c>
      <c r="AC384" s="8" t="str">
        <f aca="false">CONCATENATE(AB384,"-BR")</f>
        <v>M5-MyM-18b-I-1-BR</v>
      </c>
      <c r="AD384" s="5" t="s">
        <v>46</v>
      </c>
      <c r="AE384" s="5"/>
      <c r="AF384" s="5"/>
    </row>
    <row r="385" customFormat="false" ht="75" hidden="false" customHeight="true" outlineLevel="0" collapsed="false">
      <c r="A385" s="5" t="s">
        <v>2362</v>
      </c>
      <c r="B385" s="6" t="s">
        <v>2363</v>
      </c>
      <c r="C385" s="5" t="s">
        <v>48</v>
      </c>
      <c r="D385" s="5" t="s">
        <v>35</v>
      </c>
      <c r="E385" s="5"/>
      <c r="F385" s="7" t="s">
        <v>2368</v>
      </c>
      <c r="G385" s="7"/>
      <c r="H385" s="6"/>
      <c r="I385" s="5" t="s">
        <v>38</v>
      </c>
      <c r="J385" s="5" t="s">
        <v>1807</v>
      </c>
      <c r="K385" s="8" t="s">
        <v>2369</v>
      </c>
      <c r="L385" s="8" t="s">
        <v>2370</v>
      </c>
      <c r="M385" s="5" t="s">
        <v>63</v>
      </c>
      <c r="N385" s="8"/>
      <c r="O385" s="8"/>
      <c r="P385" s="8"/>
      <c r="Q385" s="5"/>
      <c r="R385" s="8"/>
      <c r="S385" s="8" t="s">
        <v>2371</v>
      </c>
      <c r="T385" s="8" t="s">
        <v>2262</v>
      </c>
      <c r="U385" s="8" t="s">
        <v>2372</v>
      </c>
      <c r="V385" s="8" t="s">
        <v>2373</v>
      </c>
      <c r="W385" s="8"/>
      <c r="X385" s="8"/>
      <c r="Y385" s="5" t="s">
        <v>1918</v>
      </c>
      <c r="Z385" s="10" t="str">
        <f aca="false">REPLACE(AA385,SEARCH("M5-",AA385),LEN(AB385),AC385)</f>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AA385" s="6" t="s">
        <v>2374</v>
      </c>
      <c r="AB385" s="8" t="str">
        <f aca="false">IF(D385&lt;&gt;"No hacer",CONCATENATE(A385,"-",LEFT(C385),"-",IF(A384&lt;&gt;A385,1,IF(C384=C385,RIGHT(AB384)+1,1))))</f>
        <v>M5-MyM-18b-E-1</v>
      </c>
      <c r="AC385" s="8" t="str">
        <f aca="false">CONCATENATE(AB385,"-BR")</f>
        <v>M5-MyM-18b-E-1-BR</v>
      </c>
      <c r="AD385" s="5" t="s">
        <v>46</v>
      </c>
      <c r="AE385" s="5"/>
      <c r="AF385" s="5"/>
    </row>
    <row r="386" customFormat="false" ht="75" hidden="false" customHeight="true" outlineLevel="0" collapsed="false">
      <c r="A386" s="5" t="s">
        <v>2362</v>
      </c>
      <c r="B386" s="6" t="s">
        <v>2363</v>
      </c>
      <c r="C386" s="5" t="s">
        <v>58</v>
      </c>
      <c r="D386" s="5" t="s">
        <v>35</v>
      </c>
      <c r="E386" s="5"/>
      <c r="F386" s="6" t="s">
        <v>2375</v>
      </c>
      <c r="G386" s="6"/>
      <c r="H386" s="6" t="s">
        <v>2376</v>
      </c>
      <c r="I386" s="5" t="s">
        <v>38</v>
      </c>
      <c r="J386" s="5" t="s">
        <v>52</v>
      </c>
      <c r="K386" s="6" t="s">
        <v>2377</v>
      </c>
      <c r="L386" s="6" t="s">
        <v>2378</v>
      </c>
      <c r="M386" s="5" t="s">
        <v>63</v>
      </c>
      <c r="N386" s="8"/>
      <c r="O386" s="8"/>
      <c r="P386" s="8"/>
      <c r="Q386" s="5"/>
      <c r="R386" s="8"/>
      <c r="S386" s="8" t="s">
        <v>2379</v>
      </c>
      <c r="T386" s="8" t="s">
        <v>2380</v>
      </c>
      <c r="U386" s="8" t="s">
        <v>2381</v>
      </c>
      <c r="V386" s="8" t="s">
        <v>2382</v>
      </c>
      <c r="W386" s="8" t="s">
        <v>2383</v>
      </c>
      <c r="X386" s="8"/>
      <c r="Y386" s="5" t="s">
        <v>1918</v>
      </c>
      <c r="Z386" s="10" t="str">
        <f aca="false">REPLACE(AA386,SEARCH("M5-",AA386),LEN(AB386),AC386)</f>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AA386" s="6" t="s">
        <v>2384</v>
      </c>
      <c r="AB386" s="8" t="str">
        <f aca="false">IF(D386&lt;&gt;"No hacer",CONCATENATE(A386,"-",LEFT(C386),"-",IF(A385&lt;&gt;A386,1,IF(C385=C386,RIGHT(AB385)+1,1))))</f>
        <v>M5-MyM-18b-A-1</v>
      </c>
      <c r="AC386" s="8" t="str">
        <f aca="false">CONCATENATE(AB386,"-BR")</f>
        <v>M5-MyM-18b-A-1-BR</v>
      </c>
      <c r="AD386" s="5" t="s">
        <v>46</v>
      </c>
      <c r="AE386" s="5"/>
      <c r="AF386" s="5"/>
    </row>
    <row r="387" customFormat="false" ht="75" hidden="false" customHeight="true" outlineLevel="0" collapsed="false">
      <c r="A387" s="5" t="s">
        <v>2362</v>
      </c>
      <c r="B387" s="6" t="s">
        <v>2363</v>
      </c>
      <c r="C387" s="5" t="s">
        <v>58</v>
      </c>
      <c r="D387" s="5" t="s">
        <v>35</v>
      </c>
      <c r="E387" s="5"/>
      <c r="F387" s="6" t="s">
        <v>2385</v>
      </c>
      <c r="G387" s="6"/>
      <c r="H387" s="6"/>
      <c r="I387" s="5" t="s">
        <v>38</v>
      </c>
      <c r="J387" s="5" t="s">
        <v>1807</v>
      </c>
      <c r="K387" s="6" t="s">
        <v>2386</v>
      </c>
      <c r="L387" s="6" t="s">
        <v>2387</v>
      </c>
      <c r="M387" s="5" t="s">
        <v>63</v>
      </c>
      <c r="N387" s="8"/>
      <c r="O387" s="8"/>
      <c r="P387" s="8"/>
      <c r="Q387" s="5"/>
      <c r="R387" s="8"/>
      <c r="S387" s="8" t="s">
        <v>2388</v>
      </c>
      <c r="T387" s="8" t="s">
        <v>2389</v>
      </c>
      <c r="U387" s="8" t="s">
        <v>2390</v>
      </c>
      <c r="V387" s="8" t="s">
        <v>2391</v>
      </c>
      <c r="W387" s="8"/>
      <c r="X387" s="8"/>
      <c r="Y387" s="5" t="s">
        <v>1918</v>
      </c>
      <c r="Z387" s="10" t="str">
        <f aca="false">REPLACE(AA387,SEARCH("M5-",AA387),LEN(AB387),AC387)</f>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AA387" s="6" t="s">
        <v>2392</v>
      </c>
      <c r="AB387" s="8" t="str">
        <f aca="false">IF(D387&lt;&gt;"No hacer",CONCATENATE(A387,"-",LEFT(C387),"-",IF(A386&lt;&gt;A387,1,IF(C386=C387,RIGHT(AB386)+1,1))))</f>
        <v>M5-MyM-18b-A-2</v>
      </c>
      <c r="AC387" s="8" t="str">
        <f aca="false">CONCATENATE(AB387,"-BR")</f>
        <v>M5-MyM-18b-A-2-BR</v>
      </c>
      <c r="AD387" s="5" t="s">
        <v>46</v>
      </c>
      <c r="AE387" s="5"/>
      <c r="AF387" s="5"/>
    </row>
    <row r="388" customFormat="false" ht="75" hidden="false" customHeight="true" outlineLevel="0" collapsed="false">
      <c r="A388" s="5" t="s">
        <v>2362</v>
      </c>
      <c r="B388" s="6" t="s">
        <v>2363</v>
      </c>
      <c r="C388" s="5" t="s">
        <v>58</v>
      </c>
      <c r="D388" s="5" t="s">
        <v>35</v>
      </c>
      <c r="E388" s="5"/>
      <c r="F388" s="6" t="s">
        <v>2393</v>
      </c>
      <c r="G388" s="6"/>
      <c r="H388" s="6"/>
      <c r="I388" s="5" t="s">
        <v>38</v>
      </c>
      <c r="J388" s="5" t="s">
        <v>52</v>
      </c>
      <c r="K388" s="6" t="s">
        <v>2394</v>
      </c>
      <c r="L388" s="6" t="s">
        <v>2395</v>
      </c>
      <c r="M388" s="5" t="s">
        <v>63</v>
      </c>
      <c r="N388" s="8"/>
      <c r="O388" s="8"/>
      <c r="P388" s="8"/>
      <c r="Q388" s="5"/>
      <c r="R388" s="8"/>
      <c r="S388" s="8" t="s">
        <v>2396</v>
      </c>
      <c r="T388" s="8" t="s">
        <v>2397</v>
      </c>
      <c r="U388" s="8" t="s">
        <v>2398</v>
      </c>
      <c r="V388" s="8" t="s">
        <v>2399</v>
      </c>
      <c r="W388" s="8" t="s">
        <v>2400</v>
      </c>
      <c r="X388" s="8"/>
      <c r="Y388" s="5" t="s">
        <v>1918</v>
      </c>
      <c r="Z388" s="10" t="str">
        <f aca="false">REPLACE(AA388,SEARCH("M5-",AA388),LEN(AB388),AC388)</f>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AA388" s="6" t="s">
        <v>2401</v>
      </c>
      <c r="AB388" s="8" t="str">
        <f aca="false">IF(D388&lt;&gt;"No hacer",CONCATENATE(A388,"-",LEFT(C388),"-",IF(A387&lt;&gt;A388,1,IF(C387=C388,RIGHT(AB387)+1,1))))</f>
        <v>M5-MyM-18b-A-3</v>
      </c>
      <c r="AC388" s="8" t="str">
        <f aca="false">CONCATENATE(AB388,"-BR")</f>
        <v>M5-MyM-18b-A-3-BR</v>
      </c>
      <c r="AD388" s="5" t="s">
        <v>46</v>
      </c>
      <c r="AE388" s="5"/>
      <c r="AF388" s="5"/>
    </row>
    <row r="389" customFormat="false" ht="75" hidden="false" customHeight="true" outlineLevel="0" collapsed="false">
      <c r="A389" s="5" t="s">
        <v>2362</v>
      </c>
      <c r="B389" s="6" t="s">
        <v>2363</v>
      </c>
      <c r="C389" s="5" t="s">
        <v>58</v>
      </c>
      <c r="D389" s="5" t="s">
        <v>35</v>
      </c>
      <c r="E389" s="5"/>
      <c r="F389" s="6" t="s">
        <v>2402</v>
      </c>
      <c r="G389" s="6"/>
      <c r="H389" s="6" t="s">
        <v>2403</v>
      </c>
      <c r="I389" s="5" t="s">
        <v>38</v>
      </c>
      <c r="J389" s="5" t="s">
        <v>1807</v>
      </c>
      <c r="K389" s="6" t="s">
        <v>2404</v>
      </c>
      <c r="L389" s="6" t="s">
        <v>2405</v>
      </c>
      <c r="M389" s="5" t="s">
        <v>63</v>
      </c>
      <c r="N389" s="8"/>
      <c r="O389" s="8"/>
      <c r="P389" s="8"/>
      <c r="Q389" s="5"/>
      <c r="R389" s="8"/>
      <c r="S389" s="8" t="s">
        <v>2406</v>
      </c>
      <c r="T389" s="8" t="s">
        <v>2407</v>
      </c>
      <c r="U389" s="8" t="s">
        <v>2408</v>
      </c>
      <c r="V389" s="8" t="s">
        <v>2409</v>
      </c>
      <c r="W389" s="8"/>
      <c r="X389" s="8"/>
      <c r="Y389" s="5" t="s">
        <v>1918</v>
      </c>
      <c r="Z389" s="10" t="str">
        <f aca="false">REPLACE(AA389,SEARCH("M5-",AA389),LEN(AB389),AC389)</f>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AA389" s="6" t="s">
        <v>2410</v>
      </c>
      <c r="AB389" s="8" t="str">
        <f aca="false">IF(D389&lt;&gt;"No hacer",CONCATENATE(A389,"-",LEFT(C389),"-",IF(A388&lt;&gt;A389,1,IF(C388=C389,RIGHT(AB388)+1,1))))</f>
        <v>M5-MyM-18b-A-4</v>
      </c>
      <c r="AC389" s="8" t="str">
        <f aca="false">CONCATENATE(AB389,"-BR")</f>
        <v>M5-MyM-18b-A-4-BR</v>
      </c>
      <c r="AD389" s="5" t="s">
        <v>46</v>
      </c>
      <c r="AE389" s="5"/>
      <c r="AF389" s="5"/>
    </row>
    <row r="390" customFormat="false" ht="75" hidden="false" customHeight="true" outlineLevel="0" collapsed="false">
      <c r="A390" s="5" t="s">
        <v>2362</v>
      </c>
      <c r="B390" s="6" t="s">
        <v>2363</v>
      </c>
      <c r="C390" s="5" t="s">
        <v>58</v>
      </c>
      <c r="D390" s="5" t="s">
        <v>35</v>
      </c>
      <c r="E390" s="5"/>
      <c r="F390" s="6" t="s">
        <v>2411</v>
      </c>
      <c r="G390" s="6"/>
      <c r="H390" s="6"/>
      <c r="I390" s="5" t="s">
        <v>38</v>
      </c>
      <c r="J390" s="5" t="s">
        <v>52</v>
      </c>
      <c r="K390" s="6" t="s">
        <v>2412</v>
      </c>
      <c r="L390" s="6" t="s">
        <v>2413</v>
      </c>
      <c r="M390" s="5" t="s">
        <v>63</v>
      </c>
      <c r="N390" s="8"/>
      <c r="O390" s="8"/>
      <c r="P390" s="8"/>
      <c r="Q390" s="5"/>
      <c r="R390" s="8"/>
      <c r="S390" s="8" t="s">
        <v>2414</v>
      </c>
      <c r="T390" s="8" t="s">
        <v>2415</v>
      </c>
      <c r="U390" s="8" t="s">
        <v>2416</v>
      </c>
      <c r="V390" s="8" t="s">
        <v>2417</v>
      </c>
      <c r="W390" s="8" t="s">
        <v>2418</v>
      </c>
      <c r="X390" s="8"/>
      <c r="Y390" s="5" t="s">
        <v>1918</v>
      </c>
      <c r="Z390" s="10" t="str">
        <f aca="false">REPLACE(AA390,SEARCH("M5-",AA390),LEN(AB390),AC390)</f>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AA390" s="6" t="s">
        <v>2419</v>
      </c>
      <c r="AB390" s="8" t="str">
        <f aca="false">IF(D390&lt;&gt;"No hacer",CONCATENATE(A390,"-",LEFT(C390),"-",IF(A389&lt;&gt;A390,1,IF(C389=C390,RIGHT(AB389)+1,1))))</f>
        <v>M5-MyM-18b-A-5</v>
      </c>
      <c r="AC390" s="8" t="str">
        <f aca="false">CONCATENATE(AB390,"-BR")</f>
        <v>M5-MyM-18b-A-5-BR</v>
      </c>
      <c r="AD390" s="5" t="s">
        <v>46</v>
      </c>
      <c r="AE390" s="5"/>
      <c r="AF390" s="5"/>
    </row>
    <row r="391" customFormat="false" ht="75" hidden="false" customHeight="true" outlineLevel="0" collapsed="false">
      <c r="A391" s="5" t="s">
        <v>2420</v>
      </c>
      <c r="B391" s="6" t="s">
        <v>2421</v>
      </c>
      <c r="C391" s="5" t="s">
        <v>34</v>
      </c>
      <c r="D391" s="5" t="s">
        <v>35</v>
      </c>
      <c r="E391" s="5"/>
      <c r="F391" s="6" t="s">
        <v>2422</v>
      </c>
      <c r="G391" s="6"/>
      <c r="H391" s="6"/>
      <c r="I391" s="5" t="s">
        <v>38</v>
      </c>
      <c r="J391" s="5" t="s">
        <v>2053</v>
      </c>
      <c r="K391" s="6" t="s">
        <v>2423</v>
      </c>
      <c r="L391" s="6"/>
      <c r="M391" s="11" t="s">
        <v>41</v>
      </c>
      <c r="N391" s="6" t="s">
        <v>2424</v>
      </c>
      <c r="O391" s="6" t="s">
        <v>2425</v>
      </c>
      <c r="P391" s="8"/>
      <c r="Q391" s="5"/>
      <c r="R391" s="8"/>
      <c r="S391" s="8"/>
      <c r="T391" s="8"/>
      <c r="U391" s="8"/>
      <c r="V391" s="8"/>
      <c r="W391" s="8"/>
      <c r="X391" s="8"/>
      <c r="Y391" s="5" t="s">
        <v>1918</v>
      </c>
      <c r="Z391" s="10" t="str">
        <f aca="false">REPLACE(AA391,SEARCH("M5-",AA391),LEN(AB391),AC391)</f>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AA391" s="10" t="s">
        <v>2426</v>
      </c>
      <c r="AB391" s="8" t="str">
        <f aca="false">IF(D391&lt;&gt;"No hacer",CONCATENATE(A391,"-",LEFT(C391),"-",IF(A390&lt;&gt;A391,1,IF(C390=C391,RIGHT(AB390)+1,1))))</f>
        <v>M5-MyM-3a-I-1</v>
      </c>
      <c r="AC391" s="8" t="str">
        <f aca="false">CONCATENATE(AB391,"-BR")</f>
        <v>M5-MyM-3a-I-1-BR</v>
      </c>
      <c r="AD391" s="5" t="s">
        <v>46</v>
      </c>
      <c r="AE391" s="5" t="s">
        <v>351</v>
      </c>
      <c r="AF391" s="5"/>
    </row>
    <row r="392" customFormat="false" ht="75" hidden="false" customHeight="true" outlineLevel="0" collapsed="false">
      <c r="A392" s="5" t="s">
        <v>2420</v>
      </c>
      <c r="B392" s="6" t="s">
        <v>2421</v>
      </c>
      <c r="C392" s="5" t="s">
        <v>48</v>
      </c>
      <c r="D392" s="5" t="s">
        <v>35</v>
      </c>
      <c r="E392" s="5"/>
      <c r="F392" s="6" t="s">
        <v>2427</v>
      </c>
      <c r="G392" s="6"/>
      <c r="H392" s="6"/>
      <c r="I392" s="5" t="s">
        <v>38</v>
      </c>
      <c r="J392" s="5" t="s">
        <v>592</v>
      </c>
      <c r="K392" s="6" t="s">
        <v>2428</v>
      </c>
      <c r="L392" s="7" t="s">
        <v>2429</v>
      </c>
      <c r="M392" s="11" t="s">
        <v>41</v>
      </c>
      <c r="N392" s="6" t="s">
        <v>2424</v>
      </c>
      <c r="O392" s="6" t="s">
        <v>2430</v>
      </c>
      <c r="P392" s="8"/>
      <c r="Q392" s="5"/>
      <c r="R392" s="8"/>
      <c r="S392" s="8"/>
      <c r="T392" s="8"/>
      <c r="U392" s="8"/>
      <c r="V392" s="8"/>
      <c r="W392" s="8"/>
      <c r="X392" s="8"/>
      <c r="Y392" s="5" t="s">
        <v>1918</v>
      </c>
      <c r="Z392" s="10" t="str">
        <f aca="false">REPLACE(AA392,SEARCH("M5-",AA392),LEN(AB392),AC392)</f>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AA392" s="10" t="s">
        <v>2431</v>
      </c>
      <c r="AB392" s="8" t="str">
        <f aca="false">IF(D392&lt;&gt;"No hacer",CONCATENATE(A392,"-",LEFT(C392),"-",IF(A391&lt;&gt;A392,1,IF(C391=C392,RIGHT(AB391)+1,1))))</f>
        <v>M5-MyM-3a-E-1</v>
      </c>
      <c r="AC392" s="8" t="str">
        <f aca="false">CONCATENATE(AB392,"-BR")</f>
        <v>M5-MyM-3a-E-1-BR</v>
      </c>
      <c r="AD392" s="5" t="s">
        <v>46</v>
      </c>
      <c r="AE392" s="5" t="s">
        <v>351</v>
      </c>
      <c r="AF392" s="5"/>
    </row>
    <row r="393" customFormat="false" ht="75" hidden="false" customHeight="true" outlineLevel="0" collapsed="false">
      <c r="A393" s="5" t="s">
        <v>2420</v>
      </c>
      <c r="B393" s="6" t="s">
        <v>2421</v>
      </c>
      <c r="C393" s="5" t="s">
        <v>48</v>
      </c>
      <c r="D393" s="5" t="s">
        <v>35</v>
      </c>
      <c r="E393" s="5"/>
      <c r="F393" s="6" t="s">
        <v>2432</v>
      </c>
      <c r="G393" s="6"/>
      <c r="H393" s="6"/>
      <c r="I393" s="5" t="s">
        <v>38</v>
      </c>
      <c r="J393" s="5" t="s">
        <v>592</v>
      </c>
      <c r="K393" s="6" t="s">
        <v>2433</v>
      </c>
      <c r="L393" s="7" t="s">
        <v>2434</v>
      </c>
      <c r="M393" s="11" t="s">
        <v>41</v>
      </c>
      <c r="N393" s="6" t="s">
        <v>2424</v>
      </c>
      <c r="O393" s="6" t="s">
        <v>2435</v>
      </c>
      <c r="P393" s="8"/>
      <c r="Q393" s="5"/>
      <c r="R393" s="8"/>
      <c r="S393" s="8"/>
      <c r="T393" s="8"/>
      <c r="U393" s="8"/>
      <c r="V393" s="8"/>
      <c r="W393" s="8"/>
      <c r="X393" s="8"/>
      <c r="Y393" s="5" t="s">
        <v>1918</v>
      </c>
      <c r="Z393" s="10" t="str">
        <f aca="false">REPLACE(AA393,SEARCH("M5-",AA393),LEN(AB393),AC393)</f>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AA393" s="10" t="s">
        <v>2436</v>
      </c>
      <c r="AB393" s="8" t="str">
        <f aca="false">IF(D393&lt;&gt;"No hacer",CONCATENATE(A393,"-",LEFT(C393),"-",IF(A392&lt;&gt;A393,1,IF(C392=C393,RIGHT(AB392)+1,1))))</f>
        <v>M5-MyM-3a-E-2</v>
      </c>
      <c r="AC393" s="8" t="str">
        <f aca="false">CONCATENATE(AB393,"-BR")</f>
        <v>M5-MyM-3a-E-2-BR</v>
      </c>
      <c r="AD393" s="5" t="s">
        <v>46</v>
      </c>
      <c r="AE393" s="5" t="s">
        <v>351</v>
      </c>
      <c r="AF393" s="5"/>
    </row>
    <row r="394" customFormat="false" ht="75" hidden="false" customHeight="true" outlineLevel="0" collapsed="false">
      <c r="A394" s="5" t="s">
        <v>2420</v>
      </c>
      <c r="B394" s="6" t="s">
        <v>2421</v>
      </c>
      <c r="C394" s="5" t="s">
        <v>48</v>
      </c>
      <c r="D394" s="5" t="s">
        <v>35</v>
      </c>
      <c r="E394" s="5"/>
      <c r="F394" s="6" t="s">
        <v>2437</v>
      </c>
      <c r="G394" s="6"/>
      <c r="H394" s="6"/>
      <c r="I394" s="5" t="s">
        <v>38</v>
      </c>
      <c r="J394" s="5" t="s">
        <v>592</v>
      </c>
      <c r="K394" s="6" t="s">
        <v>2438</v>
      </c>
      <c r="L394" s="7" t="s">
        <v>2439</v>
      </c>
      <c r="M394" s="11" t="s">
        <v>41</v>
      </c>
      <c r="N394" s="6" t="s">
        <v>2424</v>
      </c>
      <c r="O394" s="6" t="s">
        <v>2440</v>
      </c>
      <c r="P394" s="8"/>
      <c r="Q394" s="5"/>
      <c r="R394" s="8"/>
      <c r="S394" s="8"/>
      <c r="T394" s="8"/>
      <c r="U394" s="8"/>
      <c r="V394" s="8"/>
      <c r="W394" s="8"/>
      <c r="X394" s="8"/>
      <c r="Y394" s="5" t="s">
        <v>1918</v>
      </c>
      <c r="Z394" s="10" t="str">
        <f aca="false">REPLACE(AA394,SEARCH("M5-",AA394),LEN(AB394),AC394)</f>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AA394" s="10" t="s">
        <v>2441</v>
      </c>
      <c r="AB394" s="8" t="str">
        <f aca="false">IF(D394&lt;&gt;"No hacer",CONCATENATE(A394,"-",LEFT(C394),"-",IF(A393&lt;&gt;A394,1,IF(C393=C394,RIGHT(AB393)+1,1))))</f>
        <v>M5-MyM-3a-E-3</v>
      </c>
      <c r="AC394" s="8" t="str">
        <f aca="false">CONCATENATE(AB394,"-BR")</f>
        <v>M5-MyM-3a-E-3-BR</v>
      </c>
      <c r="AD394" s="5" t="s">
        <v>46</v>
      </c>
      <c r="AE394" s="5" t="s">
        <v>351</v>
      </c>
      <c r="AF394" s="5"/>
    </row>
    <row r="395" customFormat="false" ht="75" hidden="false" customHeight="true" outlineLevel="0" collapsed="false">
      <c r="A395" s="5" t="s">
        <v>2442</v>
      </c>
      <c r="B395" s="6" t="s">
        <v>2443</v>
      </c>
      <c r="C395" s="5" t="s">
        <v>34</v>
      </c>
      <c r="D395" s="5" t="s">
        <v>35</v>
      </c>
      <c r="E395" s="5"/>
      <c r="F395" s="6" t="s">
        <v>2444</v>
      </c>
      <c r="G395" s="6"/>
      <c r="H395" s="6"/>
      <c r="I395" s="5" t="s">
        <v>38</v>
      </c>
      <c r="J395" s="5" t="s">
        <v>654</v>
      </c>
      <c r="K395" s="6" t="s">
        <v>2445</v>
      </c>
      <c r="L395" s="6" t="s">
        <v>2446</v>
      </c>
      <c r="M395" s="5" t="s">
        <v>41</v>
      </c>
      <c r="N395" s="6" t="s">
        <v>2447</v>
      </c>
      <c r="O395" s="6" t="s">
        <v>2448</v>
      </c>
      <c r="P395" s="8" t="s">
        <v>2449</v>
      </c>
      <c r="Q395" s="5"/>
      <c r="R395" s="8"/>
      <c r="S395" s="8"/>
      <c r="T395" s="8"/>
      <c r="U395" s="8"/>
      <c r="V395" s="8"/>
      <c r="W395" s="8"/>
      <c r="X395" s="8"/>
      <c r="Y395" s="5" t="s">
        <v>1918</v>
      </c>
      <c r="Z395" s="10" t="str">
        <f aca="false">REPLACE(AA395,SEARCH("M5-",AA395),LEN(AB395),AC395)</f>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AA395" s="10" t="s">
        <v>2450</v>
      </c>
      <c r="AB395" s="8" t="str">
        <f aca="false">IF(D395&lt;&gt;"No hacer",CONCATENATE(A395,"-",LEFT(C395),"-",IF(A394&lt;&gt;A395,1,IF(C394=C395,RIGHT(AB394)+1,1))))</f>
        <v>M5-MyM-29a-I-1</v>
      </c>
      <c r="AC395" s="8" t="str">
        <f aca="false">CONCATENATE(AB395,"-BR")</f>
        <v>M5-MyM-29a-I-1-BR</v>
      </c>
      <c r="AD395" s="5" t="s">
        <v>46</v>
      </c>
      <c r="AE395" s="5" t="s">
        <v>351</v>
      </c>
      <c r="AF395" s="5"/>
    </row>
    <row r="396" customFormat="false" ht="75" hidden="false" customHeight="true" outlineLevel="0" collapsed="false">
      <c r="A396" s="5" t="s">
        <v>2442</v>
      </c>
      <c r="B396" s="6" t="s">
        <v>2443</v>
      </c>
      <c r="C396" s="5" t="s">
        <v>34</v>
      </c>
      <c r="D396" s="5" t="s">
        <v>35</v>
      </c>
      <c r="E396" s="5"/>
      <c r="F396" s="6" t="s">
        <v>2451</v>
      </c>
      <c r="G396" s="6"/>
      <c r="H396" s="6"/>
      <c r="I396" s="5" t="s">
        <v>38</v>
      </c>
      <c r="J396" s="5" t="s">
        <v>654</v>
      </c>
      <c r="K396" s="6" t="s">
        <v>2452</v>
      </c>
      <c r="L396" s="6" t="s">
        <v>2453</v>
      </c>
      <c r="M396" s="5" t="s">
        <v>41</v>
      </c>
      <c r="N396" s="6" t="s">
        <v>2447</v>
      </c>
      <c r="O396" s="6" t="s">
        <v>2454</v>
      </c>
      <c r="P396" s="8" t="s">
        <v>2455</v>
      </c>
      <c r="Q396" s="5"/>
      <c r="R396" s="8"/>
      <c r="S396" s="8"/>
      <c r="T396" s="8"/>
      <c r="U396" s="8"/>
      <c r="V396" s="8"/>
      <c r="W396" s="8"/>
      <c r="X396" s="8"/>
      <c r="Y396" s="5" t="s">
        <v>1918</v>
      </c>
      <c r="Z396" s="10" t="str">
        <f aca="false">REPLACE(AA396,SEARCH("M5-",AA396),LEN(AB396),AC396)</f>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AA396" s="10" t="s">
        <v>2456</v>
      </c>
      <c r="AB396" s="8" t="str">
        <f aca="false">IF(D396&lt;&gt;"No hacer",CONCATENATE(A396,"-",LEFT(C396),"-",IF(A395&lt;&gt;A396,1,IF(C395=C396,RIGHT(AB395)+1,1))))</f>
        <v>M5-MyM-29a-I-2</v>
      </c>
      <c r="AC396" s="8" t="str">
        <f aca="false">CONCATENATE(AB396,"-BR")</f>
        <v>M5-MyM-29a-I-2-BR</v>
      </c>
      <c r="AD396" s="5" t="s">
        <v>46</v>
      </c>
      <c r="AE396" s="5" t="s">
        <v>351</v>
      </c>
      <c r="AF396" s="5"/>
    </row>
    <row r="397" customFormat="false" ht="75" hidden="false" customHeight="true" outlineLevel="0" collapsed="false">
      <c r="A397" s="5" t="s">
        <v>2442</v>
      </c>
      <c r="B397" s="6" t="s">
        <v>2443</v>
      </c>
      <c r="C397" s="5" t="s">
        <v>48</v>
      </c>
      <c r="D397" s="5" t="s">
        <v>35</v>
      </c>
      <c r="E397" s="16"/>
      <c r="F397" s="6" t="s">
        <v>2457</v>
      </c>
      <c r="G397" s="6"/>
      <c r="H397" s="6"/>
      <c r="I397" s="5" t="s">
        <v>38</v>
      </c>
      <c r="J397" s="5" t="s">
        <v>52</v>
      </c>
      <c r="K397" s="6" t="s">
        <v>2458</v>
      </c>
      <c r="L397" s="6" t="s">
        <v>2459</v>
      </c>
      <c r="M397" s="11" t="s">
        <v>41</v>
      </c>
      <c r="N397" s="6" t="s">
        <v>2447</v>
      </c>
      <c r="O397" s="7" t="s">
        <v>2460</v>
      </c>
      <c r="P397" s="8"/>
      <c r="Q397" s="5"/>
      <c r="R397" s="8"/>
      <c r="S397" s="8"/>
      <c r="T397" s="8"/>
      <c r="U397" s="8"/>
      <c r="V397" s="8"/>
      <c r="W397" s="8"/>
      <c r="X397" s="8"/>
      <c r="Y397" s="5" t="s">
        <v>1918</v>
      </c>
      <c r="Z397" s="10" t="str">
        <f aca="false">REPLACE(AA397,SEARCH("M5-",AA397),LEN(AB397),AC397)</f>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AA397" s="10" t="s">
        <v>2461</v>
      </c>
      <c r="AB397" s="8" t="str">
        <f aca="false">IF(D397&lt;&gt;"No hacer",CONCATENATE(A397,"-",LEFT(C397),"-",IF(A396&lt;&gt;A397,1,IF(C396=C397,RIGHT(AB396)+1,1))))</f>
        <v>M5-MyM-29a-E-1</v>
      </c>
      <c r="AC397" s="8" t="str">
        <f aca="false">CONCATENATE(AB397,"-BR")</f>
        <v>M5-MyM-29a-E-1-BR</v>
      </c>
      <c r="AD397" s="5" t="s">
        <v>46</v>
      </c>
      <c r="AE397" s="5" t="s">
        <v>351</v>
      </c>
      <c r="AF397" s="5"/>
    </row>
    <row r="398" customFormat="false" ht="75" hidden="false" customHeight="true" outlineLevel="0" collapsed="false">
      <c r="A398" s="5" t="s">
        <v>2442</v>
      </c>
      <c r="B398" s="6" t="s">
        <v>2443</v>
      </c>
      <c r="C398" s="5" t="s">
        <v>48</v>
      </c>
      <c r="D398" s="5" t="s">
        <v>35</v>
      </c>
      <c r="E398" s="16"/>
      <c r="F398" s="6" t="s">
        <v>2462</v>
      </c>
      <c r="G398" s="6"/>
      <c r="H398" s="6"/>
      <c r="I398" s="5" t="s">
        <v>38</v>
      </c>
      <c r="J398" s="5" t="s">
        <v>52</v>
      </c>
      <c r="K398" s="6" t="s">
        <v>2463</v>
      </c>
      <c r="L398" s="6" t="s">
        <v>2464</v>
      </c>
      <c r="M398" s="11" t="s">
        <v>41</v>
      </c>
      <c r="N398" s="6" t="s">
        <v>2447</v>
      </c>
      <c r="O398" s="7" t="s">
        <v>2465</v>
      </c>
      <c r="P398" s="8"/>
      <c r="Q398" s="5"/>
      <c r="R398" s="8"/>
      <c r="S398" s="8"/>
      <c r="T398" s="8"/>
      <c r="U398" s="8"/>
      <c r="V398" s="8"/>
      <c r="W398" s="8"/>
      <c r="X398" s="8"/>
      <c r="Y398" s="5" t="s">
        <v>1918</v>
      </c>
      <c r="Z398" s="10" t="str">
        <f aca="false">REPLACE(AA398,SEARCH("M5-",AA398),LEN(AB398),AC398)</f>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AA398" s="10" t="s">
        <v>2466</v>
      </c>
      <c r="AB398" s="8" t="str">
        <f aca="false">IF(D398&lt;&gt;"No hacer",CONCATENATE(A398,"-",LEFT(C398),"-",IF(A397&lt;&gt;A398,1,IF(C397=C398,RIGHT(AB397)+1,1))))</f>
        <v>M5-MyM-29a-E-2</v>
      </c>
      <c r="AC398" s="8" t="str">
        <f aca="false">CONCATENATE(AB398,"-BR")</f>
        <v>M5-MyM-29a-E-2-BR</v>
      </c>
      <c r="AD398" s="5" t="s">
        <v>46</v>
      </c>
      <c r="AE398" s="5" t="s">
        <v>351</v>
      </c>
      <c r="AF398" s="5"/>
    </row>
    <row r="399" customFormat="false" ht="75" hidden="false" customHeight="true" outlineLevel="0" collapsed="false">
      <c r="A399" s="5" t="s">
        <v>2442</v>
      </c>
      <c r="B399" s="6" t="s">
        <v>2443</v>
      </c>
      <c r="C399" s="5" t="s">
        <v>48</v>
      </c>
      <c r="D399" s="5" t="s">
        <v>35</v>
      </c>
      <c r="E399" s="16"/>
      <c r="F399" s="6" t="s">
        <v>2467</v>
      </c>
      <c r="G399" s="6"/>
      <c r="H399" s="6"/>
      <c r="I399" s="5" t="s">
        <v>38</v>
      </c>
      <c r="J399" s="5" t="s">
        <v>52</v>
      </c>
      <c r="K399" s="6" t="s">
        <v>2468</v>
      </c>
      <c r="L399" s="6" t="s">
        <v>2469</v>
      </c>
      <c r="M399" s="11" t="s">
        <v>41</v>
      </c>
      <c r="N399" s="6" t="s">
        <v>2447</v>
      </c>
      <c r="O399" s="7" t="s">
        <v>2470</v>
      </c>
      <c r="P399" s="8"/>
      <c r="Q399" s="5"/>
      <c r="R399" s="8"/>
      <c r="S399" s="8"/>
      <c r="T399" s="8"/>
      <c r="U399" s="8"/>
      <c r="V399" s="8"/>
      <c r="W399" s="8"/>
      <c r="X399" s="8"/>
      <c r="Y399" s="5" t="s">
        <v>1918</v>
      </c>
      <c r="Z399" s="10" t="str">
        <f aca="false">REPLACE(AA399,SEARCH("M5-",AA399),LEN(AB399),AC399)</f>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AA399" s="10" t="s">
        <v>2471</v>
      </c>
      <c r="AB399" s="8" t="str">
        <f aca="false">IF(D399&lt;&gt;"No hacer",CONCATENATE(A399,"-",LEFT(C399),"-",IF(A398&lt;&gt;A399,1,IF(C398=C399,RIGHT(AB398)+1,1))))</f>
        <v>M5-MyM-29a-E-3</v>
      </c>
      <c r="AC399" s="8" t="str">
        <f aca="false">CONCATENATE(AB399,"-BR")</f>
        <v>M5-MyM-29a-E-3-BR</v>
      </c>
      <c r="AD399" s="5" t="s">
        <v>46</v>
      </c>
      <c r="AE399" s="5" t="s">
        <v>351</v>
      </c>
      <c r="AF399" s="5"/>
    </row>
    <row r="400" customFormat="false" ht="75" hidden="false" customHeight="true" outlineLevel="0" collapsed="false">
      <c r="A400" s="5" t="s">
        <v>2442</v>
      </c>
      <c r="B400" s="6" t="s">
        <v>2443</v>
      </c>
      <c r="C400" s="5" t="s">
        <v>58</v>
      </c>
      <c r="D400" s="5" t="s">
        <v>35</v>
      </c>
      <c r="E400" s="5"/>
      <c r="F400" s="6" t="s">
        <v>2472</v>
      </c>
      <c r="G400" s="6"/>
      <c r="H400" s="6"/>
      <c r="I400" s="5" t="s">
        <v>38</v>
      </c>
      <c r="J400" s="5" t="s">
        <v>52</v>
      </c>
      <c r="K400" s="6" t="s">
        <v>2473</v>
      </c>
      <c r="L400" s="6" t="s">
        <v>1959</v>
      </c>
      <c r="M400" s="5" t="s">
        <v>63</v>
      </c>
      <c r="N400" s="8"/>
      <c r="O400" s="8"/>
      <c r="P400" s="8"/>
      <c r="Q400" s="5"/>
      <c r="R400" s="8"/>
      <c r="S400" s="8" t="s">
        <v>2474</v>
      </c>
      <c r="T400" s="8" t="s">
        <v>2475</v>
      </c>
      <c r="U400" s="8" t="s">
        <v>2476</v>
      </c>
      <c r="V400" s="8" t="s">
        <v>2477</v>
      </c>
      <c r="W400" s="8"/>
      <c r="X400" s="8"/>
      <c r="Y400" s="5" t="s">
        <v>1918</v>
      </c>
      <c r="Z400" s="10" t="str">
        <f aca="false">REPLACE(AA400,SEARCH("M5-",AA400),LEN(AB400),AC400)</f>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AA400" s="10" t="s">
        <v>2478</v>
      </c>
      <c r="AB400" s="8" t="str">
        <f aca="false">IF(D400&lt;&gt;"No hacer",CONCATENATE(A400,"-",LEFT(C400),"-",IF(A399&lt;&gt;A400,1,IF(C399=C400,RIGHT(AB399)+1,1))))</f>
        <v>M5-MyM-29a-A-1</v>
      </c>
      <c r="AC400" s="8" t="str">
        <f aca="false">CONCATENATE(AB400,"-BR")</f>
        <v>M5-MyM-29a-A-1-BR</v>
      </c>
      <c r="AD400" s="5" t="s">
        <v>46</v>
      </c>
      <c r="AE400" s="5" t="s">
        <v>351</v>
      </c>
      <c r="AF400" s="5"/>
    </row>
    <row r="401" customFormat="false" ht="75" hidden="false" customHeight="true" outlineLevel="0" collapsed="false">
      <c r="A401" s="5" t="s">
        <v>2442</v>
      </c>
      <c r="B401" s="6" t="s">
        <v>2443</v>
      </c>
      <c r="C401" s="5" t="s">
        <v>58</v>
      </c>
      <c r="D401" s="5" t="s">
        <v>35</v>
      </c>
      <c r="E401" s="5"/>
      <c r="F401" s="6" t="s">
        <v>2479</v>
      </c>
      <c r="G401" s="6"/>
      <c r="H401" s="6"/>
      <c r="I401" s="5" t="s">
        <v>38</v>
      </c>
      <c r="J401" s="5" t="s">
        <v>52</v>
      </c>
      <c r="K401" s="6" t="s">
        <v>2480</v>
      </c>
      <c r="L401" s="6" t="s">
        <v>1988</v>
      </c>
      <c r="M401" s="5" t="s">
        <v>63</v>
      </c>
      <c r="N401" s="8"/>
      <c r="O401" s="8"/>
      <c r="P401" s="8"/>
      <c r="Q401" s="5"/>
      <c r="R401" s="8"/>
      <c r="S401" s="8" t="s">
        <v>2481</v>
      </c>
      <c r="T401" s="8" t="s">
        <v>2482</v>
      </c>
      <c r="U401" s="8" t="s">
        <v>2476</v>
      </c>
      <c r="V401" s="8" t="s">
        <v>2483</v>
      </c>
      <c r="W401" s="8"/>
      <c r="X401" s="8"/>
      <c r="Y401" s="5" t="s">
        <v>1918</v>
      </c>
      <c r="Z401" s="10" t="str">
        <f aca="false">REPLACE(AA401,SEARCH("M5-",AA401),LEN(AB401),AC401)</f>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AA401" s="10" t="s">
        <v>2484</v>
      </c>
      <c r="AB401" s="8" t="str">
        <f aca="false">IF(D401&lt;&gt;"No hacer",CONCATENATE(A401,"-",LEFT(C401),"-",IF(A400&lt;&gt;A401,1,IF(C400=C401,RIGHT(AB400)+1,1))))</f>
        <v>M5-MyM-29a-A-2</v>
      </c>
      <c r="AC401" s="8" t="str">
        <f aca="false">CONCATENATE(AB401,"-BR")</f>
        <v>M5-MyM-29a-A-2-BR</v>
      </c>
      <c r="AD401" s="5" t="s">
        <v>46</v>
      </c>
      <c r="AE401" s="5" t="s">
        <v>351</v>
      </c>
      <c r="AF401" s="5"/>
    </row>
    <row r="402" customFormat="false" ht="75" hidden="false" customHeight="true" outlineLevel="0" collapsed="false">
      <c r="A402" s="5" t="s">
        <v>2442</v>
      </c>
      <c r="B402" s="6" t="s">
        <v>2443</v>
      </c>
      <c r="C402" s="5" t="s">
        <v>58</v>
      </c>
      <c r="D402" s="5" t="s">
        <v>35</v>
      </c>
      <c r="E402" s="5"/>
      <c r="F402" s="6" t="s">
        <v>2485</v>
      </c>
      <c r="G402" s="6"/>
      <c r="H402" s="6"/>
      <c r="I402" s="5" t="s">
        <v>38</v>
      </c>
      <c r="J402" s="5" t="s">
        <v>52</v>
      </c>
      <c r="K402" s="6" t="s">
        <v>2486</v>
      </c>
      <c r="L402" s="6" t="s">
        <v>1959</v>
      </c>
      <c r="M402" s="5" t="s">
        <v>63</v>
      </c>
      <c r="N402" s="8"/>
      <c r="O402" s="8"/>
      <c r="P402" s="8"/>
      <c r="Q402" s="5"/>
      <c r="R402" s="8"/>
      <c r="S402" s="8" t="s">
        <v>2487</v>
      </c>
      <c r="T402" s="8" t="s">
        <v>2488</v>
      </c>
      <c r="U402" s="8" t="s">
        <v>2476</v>
      </c>
      <c r="V402" s="8" t="s">
        <v>2489</v>
      </c>
      <c r="W402" s="8"/>
      <c r="X402" s="8"/>
      <c r="Y402" s="5" t="s">
        <v>1918</v>
      </c>
      <c r="Z402" s="10" t="str">
        <f aca="false">REPLACE(AA402,SEARCH("M5-",AA402),LEN(AB402),AC402)</f>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AA402" s="10" t="s">
        <v>2490</v>
      </c>
      <c r="AB402" s="8" t="str">
        <f aca="false">IF(D402&lt;&gt;"No hacer",CONCATENATE(A402,"-",LEFT(C402),"-",IF(A401&lt;&gt;A402,1,IF(C401=C402,RIGHT(AB401)+1,1))))</f>
        <v>M5-MyM-29a-A-3</v>
      </c>
      <c r="AC402" s="8" t="str">
        <f aca="false">CONCATENATE(AB402,"-BR")</f>
        <v>M5-MyM-29a-A-3-BR</v>
      </c>
      <c r="AD402" s="5" t="s">
        <v>46</v>
      </c>
      <c r="AE402" s="5" t="s">
        <v>351</v>
      </c>
      <c r="AF402" s="5"/>
    </row>
    <row r="403" customFormat="false" ht="75" hidden="false" customHeight="true" outlineLevel="0" collapsed="false">
      <c r="A403" s="5" t="s">
        <v>2442</v>
      </c>
      <c r="B403" s="6" t="s">
        <v>2443</v>
      </c>
      <c r="C403" s="5" t="s">
        <v>58</v>
      </c>
      <c r="D403" s="5" t="s">
        <v>35</v>
      </c>
      <c r="E403" s="5"/>
      <c r="F403" s="6" t="s">
        <v>2491</v>
      </c>
      <c r="G403" s="6"/>
      <c r="H403" s="6"/>
      <c r="I403" s="5" t="s">
        <v>38</v>
      </c>
      <c r="J403" s="5" t="s">
        <v>52</v>
      </c>
      <c r="K403" s="6" t="s">
        <v>2492</v>
      </c>
      <c r="L403" s="6" t="s">
        <v>1981</v>
      </c>
      <c r="M403" s="5" t="s">
        <v>63</v>
      </c>
      <c r="N403" s="8"/>
      <c r="O403" s="8"/>
      <c r="P403" s="8"/>
      <c r="Q403" s="5"/>
      <c r="R403" s="8"/>
      <c r="S403" s="8" t="s">
        <v>2493</v>
      </c>
      <c r="T403" s="8" t="s">
        <v>2494</v>
      </c>
      <c r="U403" s="8" t="s">
        <v>2476</v>
      </c>
      <c r="V403" s="8" t="s">
        <v>2495</v>
      </c>
      <c r="W403" s="8"/>
      <c r="X403" s="8"/>
      <c r="Y403" s="5" t="s">
        <v>1918</v>
      </c>
      <c r="Z403" s="10" t="str">
        <f aca="false">REPLACE(AA403,SEARCH("M5-",AA403),LEN(AB403),AC403)</f>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AA403" s="10" t="s">
        <v>2496</v>
      </c>
      <c r="AB403" s="8" t="str">
        <f aca="false">IF(D403&lt;&gt;"No hacer",CONCATENATE(A403,"-",LEFT(C403),"-",IF(A402&lt;&gt;A403,1,IF(C402=C403,RIGHT(AB402)+1,1))))</f>
        <v>M5-MyM-29a-A-4</v>
      </c>
      <c r="AC403" s="8" t="str">
        <f aca="false">CONCATENATE(AB403,"-BR")</f>
        <v>M5-MyM-29a-A-4-BR</v>
      </c>
      <c r="AD403" s="5" t="s">
        <v>46</v>
      </c>
      <c r="AE403" s="5" t="s">
        <v>351</v>
      </c>
      <c r="AF403" s="5"/>
    </row>
    <row r="404" customFormat="false" ht="75" hidden="false" customHeight="true" outlineLevel="0" collapsed="false">
      <c r="A404" s="5" t="s">
        <v>2442</v>
      </c>
      <c r="B404" s="6" t="s">
        <v>2443</v>
      </c>
      <c r="C404" s="5" t="s">
        <v>58</v>
      </c>
      <c r="D404" s="5" t="s">
        <v>35</v>
      </c>
      <c r="E404" s="5"/>
      <c r="F404" s="6" t="s">
        <v>2497</v>
      </c>
      <c r="G404" s="6"/>
      <c r="H404" s="6"/>
      <c r="I404" s="5" t="s">
        <v>38</v>
      </c>
      <c r="J404" s="5" t="s">
        <v>52</v>
      </c>
      <c r="K404" s="6" t="s">
        <v>2498</v>
      </c>
      <c r="L404" s="6" t="s">
        <v>1988</v>
      </c>
      <c r="M404" s="5" t="s">
        <v>63</v>
      </c>
      <c r="N404" s="8"/>
      <c r="O404" s="8"/>
      <c r="P404" s="8"/>
      <c r="Q404" s="5"/>
      <c r="R404" s="8"/>
      <c r="S404" s="8" t="s">
        <v>2499</v>
      </c>
      <c r="T404" s="8" t="s">
        <v>2500</v>
      </c>
      <c r="U404" s="8" t="s">
        <v>2476</v>
      </c>
      <c r="V404" s="8" t="s">
        <v>2501</v>
      </c>
      <c r="W404" s="8"/>
      <c r="X404" s="8"/>
      <c r="Y404" s="5" t="s">
        <v>1918</v>
      </c>
      <c r="Z404" s="10" t="str">
        <f aca="false">REPLACE(AA404,SEARCH("M5-",AA404),LEN(AB404),AC404)</f>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AA404" s="10" t="s">
        <v>2502</v>
      </c>
      <c r="AB404" s="8" t="str">
        <f aca="false">IF(D404&lt;&gt;"No hacer",CONCATENATE(A404,"-",LEFT(C404),"-",IF(A403&lt;&gt;A404,1,IF(C403=C404,RIGHT(AB403)+1,1))))</f>
        <v>M5-MyM-29a-A-5</v>
      </c>
      <c r="AC404" s="8" t="str">
        <f aca="false">CONCATENATE(AB404,"-BR")</f>
        <v>M5-MyM-29a-A-5-BR</v>
      </c>
      <c r="AD404" s="5" t="s">
        <v>46</v>
      </c>
      <c r="AE404" s="5" t="s">
        <v>351</v>
      </c>
      <c r="AF404" s="5"/>
    </row>
    <row r="405" customFormat="false" ht="75" hidden="false" customHeight="true" outlineLevel="0" collapsed="false">
      <c r="A405" s="5" t="s">
        <v>2503</v>
      </c>
      <c r="B405" s="6" t="s">
        <v>2504</v>
      </c>
      <c r="C405" s="5" t="s">
        <v>34</v>
      </c>
      <c r="D405" s="5" t="s">
        <v>35</v>
      </c>
      <c r="E405" s="5"/>
      <c r="F405" s="6" t="s">
        <v>2505</v>
      </c>
      <c r="G405" s="6"/>
      <c r="H405" s="6" t="s">
        <v>2506</v>
      </c>
      <c r="I405" s="5" t="s">
        <v>38</v>
      </c>
      <c r="J405" s="5" t="s">
        <v>586</v>
      </c>
      <c r="K405" s="6" t="s">
        <v>2507</v>
      </c>
      <c r="L405" s="6" t="s">
        <v>40</v>
      </c>
      <c r="M405" s="5" t="s">
        <v>41</v>
      </c>
      <c r="N405" s="6" t="s">
        <v>2508</v>
      </c>
      <c r="O405" s="6" t="s">
        <v>2509</v>
      </c>
      <c r="P405" s="8"/>
      <c r="Q405" s="5"/>
      <c r="R405" s="8"/>
      <c r="S405" s="8"/>
      <c r="T405" s="8"/>
      <c r="U405" s="8"/>
      <c r="V405" s="8"/>
      <c r="W405" s="8"/>
      <c r="X405" s="8"/>
      <c r="Y405" s="5" t="s">
        <v>1918</v>
      </c>
      <c r="Z405" s="10" t="str">
        <f aca="false">REPLACE(AA405,SEARCH("M5-",AA405),LEN(AB405),AC405)</f>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AA405" s="10" t="s">
        <v>2510</v>
      </c>
      <c r="AB405" s="8" t="str">
        <f aca="false">IF(D405&lt;&gt;"No hacer",CONCATENATE(A405,"-",LEFT(C405),"-",IF(A404&lt;&gt;A405,1,IF(C404=C405,RIGHT(AB404)+1,1))))</f>
        <v>M5-MyM-30a-I-1</v>
      </c>
      <c r="AC405" s="8" t="str">
        <f aca="false">CONCATENATE(AB405,"-BR")</f>
        <v>M5-MyM-30a-I-1-BR</v>
      </c>
      <c r="AD405" s="5" t="s">
        <v>46</v>
      </c>
      <c r="AE405" s="5" t="s">
        <v>351</v>
      </c>
      <c r="AF405" s="5"/>
    </row>
    <row r="406" customFormat="false" ht="75" hidden="false" customHeight="true" outlineLevel="0" collapsed="false">
      <c r="A406" s="5" t="s">
        <v>2503</v>
      </c>
      <c r="B406" s="6" t="s">
        <v>2504</v>
      </c>
      <c r="C406" s="5" t="s">
        <v>48</v>
      </c>
      <c r="D406" s="5" t="s">
        <v>35</v>
      </c>
      <c r="E406" s="5"/>
      <c r="F406" s="6" t="s">
        <v>2511</v>
      </c>
      <c r="G406" s="6"/>
      <c r="H406" s="6" t="s">
        <v>2512</v>
      </c>
      <c r="I406" s="5" t="s">
        <v>38</v>
      </c>
      <c r="J406" s="5" t="s">
        <v>1807</v>
      </c>
      <c r="K406" s="6" t="s">
        <v>2513</v>
      </c>
      <c r="L406" s="6" t="s">
        <v>2514</v>
      </c>
      <c r="M406" s="5" t="s">
        <v>63</v>
      </c>
      <c r="N406" s="8"/>
      <c r="O406" s="8"/>
      <c r="P406" s="8"/>
      <c r="Q406" s="5" t="s">
        <v>51</v>
      </c>
      <c r="R406" s="8"/>
      <c r="S406" s="8" t="s">
        <v>2515</v>
      </c>
      <c r="T406" s="8" t="s">
        <v>2516</v>
      </c>
      <c r="U406" s="8" t="s">
        <v>2517</v>
      </c>
      <c r="V406" s="8" t="s">
        <v>2518</v>
      </c>
      <c r="W406" s="8"/>
      <c r="X406" s="8"/>
      <c r="Y406" s="5" t="s">
        <v>1918</v>
      </c>
      <c r="Z406" s="10" t="str">
        <f aca="false">REPLACE(AA406,SEARCH("M5-",AA406),LEN(AB406),AC406)</f>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AA406" s="10" t="s">
        <v>2519</v>
      </c>
      <c r="AB406" s="8" t="str">
        <f aca="false">IF(D406&lt;&gt;"No hacer",CONCATENATE(A406,"-",LEFT(C406),"-",IF(A405&lt;&gt;A406,1,IF(C405=C406,RIGHT(AB405)+1,1))))</f>
        <v>M5-MyM-30a-E-1</v>
      </c>
      <c r="AC406" s="8" t="str">
        <f aca="false">CONCATENATE(AB406,"-BR")</f>
        <v>M5-MyM-30a-E-1-BR</v>
      </c>
      <c r="AD406" s="5" t="s">
        <v>46</v>
      </c>
      <c r="AE406" s="5" t="s">
        <v>351</v>
      </c>
      <c r="AF406" s="5"/>
    </row>
    <row r="407" customFormat="false" ht="75" hidden="false" customHeight="true" outlineLevel="0" collapsed="false">
      <c r="A407" s="5" t="s">
        <v>2503</v>
      </c>
      <c r="B407" s="6" t="s">
        <v>2504</v>
      </c>
      <c r="C407" s="5" t="s">
        <v>58</v>
      </c>
      <c r="D407" s="5" t="s">
        <v>35</v>
      </c>
      <c r="E407" s="5"/>
      <c r="F407" s="6" t="s">
        <v>2520</v>
      </c>
      <c r="G407" s="6"/>
      <c r="H407" s="6" t="s">
        <v>2521</v>
      </c>
      <c r="I407" s="5" t="s">
        <v>38</v>
      </c>
      <c r="J407" s="5" t="s">
        <v>1807</v>
      </c>
      <c r="K407" s="6" t="s">
        <v>2522</v>
      </c>
      <c r="L407" s="6" t="s">
        <v>2523</v>
      </c>
      <c r="M407" s="5" t="s">
        <v>63</v>
      </c>
      <c r="N407" s="8"/>
      <c r="O407" s="8"/>
      <c r="P407" s="8"/>
      <c r="Q407" s="5" t="s">
        <v>51</v>
      </c>
      <c r="R407" s="8"/>
      <c r="S407" s="8" t="s">
        <v>2524</v>
      </c>
      <c r="T407" s="8" t="s">
        <v>2516</v>
      </c>
      <c r="U407" s="8" t="s">
        <v>2525</v>
      </c>
      <c r="V407" s="8" t="s">
        <v>2526</v>
      </c>
      <c r="W407" s="8"/>
      <c r="X407" s="8"/>
      <c r="Y407" s="5" t="s">
        <v>1918</v>
      </c>
      <c r="Z407" s="10" t="str">
        <f aca="false">REPLACE(AA407,SEARCH("M5-",AA407),LEN(AB407),AC407)</f>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AA407" s="10" t="s">
        <v>2527</v>
      </c>
      <c r="AB407" s="8" t="str">
        <f aca="false">IF(D407&lt;&gt;"No hacer",CONCATENATE(A407,"-",LEFT(C407),"-",IF(A406&lt;&gt;A407,1,IF(C406=C407,RIGHT(AB406)+1,1))))</f>
        <v>M5-MyM-30a-A-1</v>
      </c>
      <c r="AC407" s="8" t="str">
        <f aca="false">CONCATENATE(AB407,"-BR")</f>
        <v>M5-MyM-30a-A-1-BR</v>
      </c>
      <c r="AD407" s="5" t="s">
        <v>46</v>
      </c>
      <c r="AE407" s="5" t="s">
        <v>351</v>
      </c>
      <c r="AF407" s="5"/>
    </row>
    <row r="408" customFormat="false" ht="75" hidden="false" customHeight="true" outlineLevel="0" collapsed="false">
      <c r="A408" s="5" t="s">
        <v>2503</v>
      </c>
      <c r="B408" s="6" t="s">
        <v>2504</v>
      </c>
      <c r="C408" s="5" t="s">
        <v>58</v>
      </c>
      <c r="D408" s="5" t="s">
        <v>35</v>
      </c>
      <c r="E408" s="5"/>
      <c r="F408" s="6" t="s">
        <v>2528</v>
      </c>
      <c r="G408" s="6"/>
      <c r="H408" s="6" t="s">
        <v>2529</v>
      </c>
      <c r="I408" s="5" t="s">
        <v>38</v>
      </c>
      <c r="J408" s="5" t="s">
        <v>1807</v>
      </c>
      <c r="K408" s="6" t="s">
        <v>2530</v>
      </c>
      <c r="L408" s="6" t="s">
        <v>2523</v>
      </c>
      <c r="M408" s="5" t="s">
        <v>63</v>
      </c>
      <c r="N408" s="8"/>
      <c r="O408" s="8"/>
      <c r="P408" s="8"/>
      <c r="Q408" s="5" t="s">
        <v>51</v>
      </c>
      <c r="R408" s="8"/>
      <c r="S408" s="8" t="s">
        <v>2531</v>
      </c>
      <c r="T408" s="8" t="s">
        <v>2516</v>
      </c>
      <c r="U408" s="8" t="s">
        <v>2532</v>
      </c>
      <c r="V408" s="8" t="s">
        <v>2533</v>
      </c>
      <c r="W408" s="8"/>
      <c r="X408" s="8"/>
      <c r="Y408" s="5" t="s">
        <v>1918</v>
      </c>
      <c r="Z408" s="10" t="str">
        <f aca="false">REPLACE(AA408,SEARCH("M5-",AA408),LEN(AB408),AC408)</f>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AA408" s="10" t="s">
        <v>2534</v>
      </c>
      <c r="AB408" s="8" t="str">
        <f aca="false">IF(D408&lt;&gt;"No hacer",CONCATENATE(A408,"-",LEFT(C408),"-",IF(A407&lt;&gt;A408,1,IF(C407=C408,RIGHT(AB407)+1,1))))</f>
        <v>M5-MyM-30a-A-2</v>
      </c>
      <c r="AC408" s="8" t="str">
        <f aca="false">CONCATENATE(AB408,"-BR")</f>
        <v>M5-MyM-30a-A-2-BR</v>
      </c>
      <c r="AD408" s="5" t="s">
        <v>46</v>
      </c>
      <c r="AE408" s="5" t="s">
        <v>351</v>
      </c>
      <c r="AF408" s="5"/>
    </row>
    <row r="409" customFormat="false" ht="75" hidden="false" customHeight="true" outlineLevel="0" collapsed="false">
      <c r="A409" s="5" t="s">
        <v>2503</v>
      </c>
      <c r="B409" s="6" t="s">
        <v>2504</v>
      </c>
      <c r="C409" s="5" t="s">
        <v>58</v>
      </c>
      <c r="D409" s="5" t="s">
        <v>35</v>
      </c>
      <c r="E409" s="5"/>
      <c r="F409" s="6" t="s">
        <v>2535</v>
      </c>
      <c r="G409" s="6"/>
      <c r="H409" s="6"/>
      <c r="I409" s="5" t="s">
        <v>38</v>
      </c>
      <c r="J409" s="5" t="s">
        <v>52</v>
      </c>
      <c r="K409" s="6" t="s">
        <v>2536</v>
      </c>
      <c r="L409" s="6" t="s">
        <v>2537</v>
      </c>
      <c r="M409" s="5" t="s">
        <v>63</v>
      </c>
      <c r="N409" s="8"/>
      <c r="O409" s="8"/>
      <c r="P409" s="8"/>
      <c r="Q409" s="5" t="s">
        <v>51</v>
      </c>
      <c r="R409" s="8"/>
      <c r="S409" s="8" t="s">
        <v>2538</v>
      </c>
      <c r="T409" s="8" t="s">
        <v>2539</v>
      </c>
      <c r="U409" s="8" t="s">
        <v>2516</v>
      </c>
      <c r="V409" s="8" t="s">
        <v>2540</v>
      </c>
      <c r="W409" s="8" t="s">
        <v>2541</v>
      </c>
      <c r="X409" s="8"/>
      <c r="Y409" s="5" t="s">
        <v>1918</v>
      </c>
      <c r="Z409" s="10" t="str">
        <f aca="false">REPLACE(AA409,SEARCH("M5-",AA409),LEN(AB409),AC409)</f>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AA409" s="10" t="s">
        <v>2542</v>
      </c>
      <c r="AB409" s="8" t="str">
        <f aca="false">IF(D409&lt;&gt;"No hacer",CONCATENATE(A409,"-",LEFT(C409),"-",IF(A408&lt;&gt;A409,1,IF(C408=C409,RIGHT(AB408)+1,1))))</f>
        <v>M5-MyM-30a-A-3</v>
      </c>
      <c r="AC409" s="8" t="str">
        <f aca="false">CONCATENATE(AB409,"-BR")</f>
        <v>M5-MyM-30a-A-3-BR</v>
      </c>
      <c r="AD409" s="5" t="s">
        <v>46</v>
      </c>
      <c r="AE409" s="5" t="s">
        <v>351</v>
      </c>
      <c r="AF409" s="5"/>
    </row>
    <row r="410" customFormat="false" ht="75" hidden="false" customHeight="true" outlineLevel="0" collapsed="false">
      <c r="A410" s="5" t="s">
        <v>2503</v>
      </c>
      <c r="B410" s="6" t="s">
        <v>2504</v>
      </c>
      <c r="C410" s="5" t="s">
        <v>58</v>
      </c>
      <c r="D410" s="5" t="s">
        <v>35</v>
      </c>
      <c r="E410" s="5"/>
      <c r="F410" s="6" t="s">
        <v>2543</v>
      </c>
      <c r="G410" s="6"/>
      <c r="H410" s="6"/>
      <c r="I410" s="5" t="s">
        <v>38</v>
      </c>
      <c r="J410" s="5" t="s">
        <v>52</v>
      </c>
      <c r="K410" s="6" t="s">
        <v>2544</v>
      </c>
      <c r="L410" s="6" t="s">
        <v>2545</v>
      </c>
      <c r="M410" s="5" t="s">
        <v>63</v>
      </c>
      <c r="N410" s="8"/>
      <c r="O410" s="8"/>
      <c r="P410" s="8"/>
      <c r="Q410" s="5" t="s">
        <v>51</v>
      </c>
      <c r="R410" s="8"/>
      <c r="S410" s="8" t="s">
        <v>2546</v>
      </c>
      <c r="T410" s="8" t="s">
        <v>2547</v>
      </c>
      <c r="U410" s="8" t="s">
        <v>2516</v>
      </c>
      <c r="V410" s="8" t="s">
        <v>2548</v>
      </c>
      <c r="W410" s="8" t="s">
        <v>2549</v>
      </c>
      <c r="X410" s="8"/>
      <c r="Y410" s="5" t="s">
        <v>1918</v>
      </c>
      <c r="Z410" s="10" t="str">
        <f aca="false">REPLACE(AA410,SEARCH("M5-",AA410),LEN(AB410),AC410)</f>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AA410" s="10" t="s">
        <v>2550</v>
      </c>
      <c r="AB410" s="8" t="str">
        <f aca="false">IF(D410&lt;&gt;"No hacer",CONCATENATE(A410,"-",LEFT(C410),"-",IF(A409&lt;&gt;A410,1,IF(C409=C410,RIGHT(AB409)+1,1))))</f>
        <v>M5-MyM-30a-A-4</v>
      </c>
      <c r="AC410" s="8" t="str">
        <f aca="false">CONCATENATE(AB410,"-BR")</f>
        <v>M5-MyM-30a-A-4-BR</v>
      </c>
      <c r="AD410" s="5" t="s">
        <v>46</v>
      </c>
      <c r="AE410" s="5" t="s">
        <v>351</v>
      </c>
      <c r="AF410" s="5"/>
    </row>
    <row r="411" customFormat="false" ht="75" hidden="false" customHeight="true" outlineLevel="0" collapsed="false">
      <c r="A411" s="5" t="s">
        <v>2503</v>
      </c>
      <c r="B411" s="6" t="s">
        <v>2504</v>
      </c>
      <c r="C411" s="5" t="s">
        <v>58</v>
      </c>
      <c r="D411" s="5" t="s">
        <v>35</v>
      </c>
      <c r="E411" s="16"/>
      <c r="F411" s="6" t="s">
        <v>2551</v>
      </c>
      <c r="G411" s="6"/>
      <c r="H411" s="6"/>
      <c r="I411" s="5" t="s">
        <v>38</v>
      </c>
      <c r="J411" s="5" t="s">
        <v>52</v>
      </c>
      <c r="K411" s="6" t="s">
        <v>2552</v>
      </c>
      <c r="L411" s="6" t="s">
        <v>2553</v>
      </c>
      <c r="M411" s="5" t="s">
        <v>63</v>
      </c>
      <c r="N411" s="8"/>
      <c r="O411" s="8"/>
      <c r="P411" s="8"/>
      <c r="Q411" s="5" t="s">
        <v>51</v>
      </c>
      <c r="R411" s="8"/>
      <c r="S411" s="8" t="s">
        <v>2554</v>
      </c>
      <c r="T411" s="8" t="s">
        <v>2555</v>
      </c>
      <c r="U411" s="8" t="s">
        <v>2516</v>
      </c>
      <c r="V411" s="8" t="s">
        <v>2556</v>
      </c>
      <c r="W411" s="8" t="s">
        <v>2557</v>
      </c>
      <c r="X411" s="8"/>
      <c r="Y411" s="5" t="s">
        <v>1918</v>
      </c>
      <c r="Z411" s="10" t="str">
        <f aca="false">REPLACE(AA411,SEARCH("M5-",AA411),LEN(AB411),AC411)</f>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AA411" s="10" t="s">
        <v>2558</v>
      </c>
      <c r="AB411" s="8" t="str">
        <f aca="false">IF(D411&lt;&gt;"No hacer",CONCATENATE(A411,"-",LEFT(C411),"-",IF(A410&lt;&gt;A411,1,IF(C410=C411,RIGHT(AB410)+1,1))))</f>
        <v>M5-MyM-30a-A-5</v>
      </c>
      <c r="AC411" s="8" t="str">
        <f aca="false">CONCATENATE(AB411,"-BR")</f>
        <v>M5-MyM-30a-A-5-BR</v>
      </c>
      <c r="AD411" s="5" t="s">
        <v>46</v>
      </c>
      <c r="AE411" s="5" t="s">
        <v>351</v>
      </c>
      <c r="AF411" s="5"/>
    </row>
    <row r="412" customFormat="false" ht="75" hidden="false" customHeight="true" outlineLevel="0" collapsed="false">
      <c r="A412" s="5" t="s">
        <v>2559</v>
      </c>
      <c r="B412" s="6" t="s">
        <v>2560</v>
      </c>
      <c r="C412" s="5" t="s">
        <v>34</v>
      </c>
      <c r="D412" s="5" t="s">
        <v>35</v>
      </c>
      <c r="E412" s="5"/>
      <c r="F412" s="6" t="s">
        <v>2561</v>
      </c>
      <c r="G412" s="6"/>
      <c r="H412" s="6"/>
      <c r="I412" s="5" t="s">
        <v>38</v>
      </c>
      <c r="J412" s="5" t="s">
        <v>297</v>
      </c>
      <c r="K412" s="7" t="s">
        <v>2562</v>
      </c>
      <c r="L412" s="6" t="s">
        <v>2563</v>
      </c>
      <c r="M412" s="11" t="s">
        <v>41</v>
      </c>
      <c r="N412" s="9" t="s">
        <v>2564</v>
      </c>
      <c r="O412" s="7" t="s">
        <v>2565</v>
      </c>
      <c r="P412" s="7" t="s">
        <v>2566</v>
      </c>
      <c r="Q412" s="5"/>
      <c r="R412" s="8"/>
      <c r="S412" s="8"/>
      <c r="T412" s="8"/>
      <c r="U412" s="8"/>
      <c r="V412" s="8"/>
      <c r="W412" s="8"/>
      <c r="X412" s="8"/>
      <c r="Y412" s="5" t="s">
        <v>1918</v>
      </c>
      <c r="Z412" s="10" t="str">
        <f aca="false">REPLACE(AA412,SEARCH("M5-",AA412),LEN(AB412),AC412)</f>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AA412" s="8" t="s">
        <v>2567</v>
      </c>
      <c r="AB412" s="8" t="str">
        <f aca="false">IF(D412&lt;&gt;"No hacer",CONCATENATE(A412,"-",LEFT(C412),"-",IF(A411&lt;&gt;A412,1,IF(C411=C412,RIGHT(AB411)+1,1))))</f>
        <v>M5-MyM-19a-I-1</v>
      </c>
      <c r="AC412" s="8" t="str">
        <f aca="false">CONCATENATE(AB412,"-BR")</f>
        <v>M5-MyM-19a-I-1-BR</v>
      </c>
      <c r="AD412" s="5" t="s">
        <v>46</v>
      </c>
      <c r="AE412" s="5"/>
      <c r="AF412" s="5"/>
    </row>
    <row r="413" customFormat="false" ht="75" hidden="false" customHeight="true" outlineLevel="0" collapsed="false">
      <c r="A413" s="5" t="s">
        <v>2559</v>
      </c>
      <c r="B413" s="6" t="s">
        <v>2560</v>
      </c>
      <c r="C413" s="5" t="s">
        <v>48</v>
      </c>
      <c r="D413" s="5" t="s">
        <v>35</v>
      </c>
      <c r="E413" s="5"/>
      <c r="F413" s="6" t="s">
        <v>2568</v>
      </c>
      <c r="G413" s="6"/>
      <c r="H413" s="6"/>
      <c r="I413" s="5" t="s">
        <v>38</v>
      </c>
      <c r="J413" s="5" t="s">
        <v>52</v>
      </c>
      <c r="K413" s="7" t="s">
        <v>2569</v>
      </c>
      <c r="L413" s="6" t="s">
        <v>2570</v>
      </c>
      <c r="M413" s="11" t="s">
        <v>41</v>
      </c>
      <c r="N413" s="9" t="s">
        <v>2571</v>
      </c>
      <c r="O413" s="6" t="s">
        <v>2572</v>
      </c>
      <c r="P413" s="8"/>
      <c r="Q413" s="5"/>
      <c r="R413" s="8"/>
      <c r="S413" s="8"/>
      <c r="T413" s="8"/>
      <c r="U413" s="8"/>
      <c r="V413" s="8"/>
      <c r="W413" s="8"/>
      <c r="X413" s="8"/>
      <c r="Y413" s="5" t="s">
        <v>1918</v>
      </c>
      <c r="Z413" s="10" t="str">
        <f aca="false">REPLACE(AA413,SEARCH("M5-",AA413),LEN(AB413),AC413)</f>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AA413" s="8" t="s">
        <v>2573</v>
      </c>
      <c r="AB413" s="8" t="str">
        <f aca="false">IF(D413&lt;&gt;"No hacer",CONCATENATE(A413,"-",LEFT(C413),"-",IF(A412&lt;&gt;A413,1,IF(C412=C413,RIGHT(AB412)+1,1))))</f>
        <v>M5-MyM-19a-E-1</v>
      </c>
      <c r="AC413" s="8" t="str">
        <f aca="false">CONCATENATE(AB413,"-BR")</f>
        <v>M5-MyM-19a-E-1-BR</v>
      </c>
      <c r="AD413" s="5" t="s">
        <v>46</v>
      </c>
      <c r="AE413" s="5"/>
      <c r="AF413" s="5"/>
    </row>
    <row r="414" customFormat="false" ht="75" hidden="false" customHeight="true" outlineLevel="0" collapsed="false">
      <c r="A414" s="5" t="s">
        <v>2559</v>
      </c>
      <c r="B414" s="6" t="s">
        <v>2560</v>
      </c>
      <c r="C414" s="5" t="s">
        <v>48</v>
      </c>
      <c r="D414" s="5" t="s">
        <v>35</v>
      </c>
      <c r="E414" s="5"/>
      <c r="F414" s="6" t="s">
        <v>2574</v>
      </c>
      <c r="G414" s="6"/>
      <c r="H414" s="6"/>
      <c r="I414" s="5" t="s">
        <v>38</v>
      </c>
      <c r="J414" s="5" t="s">
        <v>52</v>
      </c>
      <c r="K414" s="7" t="s">
        <v>2575</v>
      </c>
      <c r="L414" s="6" t="s">
        <v>2576</v>
      </c>
      <c r="M414" s="11" t="s">
        <v>41</v>
      </c>
      <c r="N414" s="9" t="s">
        <v>2577</v>
      </c>
      <c r="O414" s="6" t="s">
        <v>2578</v>
      </c>
      <c r="P414" s="8" t="s">
        <v>2579</v>
      </c>
      <c r="Q414" s="5"/>
      <c r="R414" s="8"/>
      <c r="S414" s="8"/>
      <c r="T414" s="8"/>
      <c r="U414" s="8"/>
      <c r="V414" s="8"/>
      <c r="W414" s="8"/>
      <c r="X414" s="8"/>
      <c r="Y414" s="5" t="s">
        <v>1918</v>
      </c>
      <c r="Z414" s="10" t="str">
        <f aca="false">REPLACE(AA414,SEARCH("M5-",AA414),LEN(AB414),AC414)</f>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AA414" s="8" t="s">
        <v>2580</v>
      </c>
      <c r="AB414" s="8" t="str">
        <f aca="false">IF(D414&lt;&gt;"No hacer",CONCATENATE(A414,"-",LEFT(C414),"-",IF(A413&lt;&gt;A414,1,IF(C413=C414,RIGHT(AB413)+1,1))))</f>
        <v>M5-MyM-19a-E-2</v>
      </c>
      <c r="AC414" s="8" t="str">
        <f aca="false">CONCATENATE(AB414,"-BR")</f>
        <v>M5-MyM-19a-E-2-BR</v>
      </c>
      <c r="AD414" s="5" t="s">
        <v>46</v>
      </c>
      <c r="AE414" s="5"/>
      <c r="AF414" s="5"/>
    </row>
    <row r="415" customFormat="false" ht="75" hidden="false" customHeight="true" outlineLevel="0" collapsed="false">
      <c r="A415" s="5" t="s">
        <v>2559</v>
      </c>
      <c r="B415" s="6" t="s">
        <v>2560</v>
      </c>
      <c r="C415" s="5" t="s">
        <v>58</v>
      </c>
      <c r="D415" s="5" t="s">
        <v>35</v>
      </c>
      <c r="E415" s="5"/>
      <c r="F415" s="6" t="s">
        <v>2581</v>
      </c>
      <c r="G415" s="6"/>
      <c r="H415" s="6"/>
      <c r="I415" s="5" t="s">
        <v>38</v>
      </c>
      <c r="J415" s="5" t="s">
        <v>52</v>
      </c>
      <c r="K415" s="7" t="s">
        <v>2582</v>
      </c>
      <c r="L415" s="6" t="s">
        <v>2095</v>
      </c>
      <c r="M415" s="5" t="s">
        <v>63</v>
      </c>
      <c r="N415" s="8"/>
      <c r="O415" s="8"/>
      <c r="P415" s="8"/>
      <c r="Q415" s="5"/>
      <c r="R415" s="8"/>
      <c r="S415" s="8" t="s">
        <v>2583</v>
      </c>
      <c r="T415" s="8" t="s">
        <v>2584</v>
      </c>
      <c r="U415" s="8" t="s">
        <v>2585</v>
      </c>
      <c r="V415" s="8" t="s">
        <v>2586</v>
      </c>
      <c r="W415" s="8"/>
      <c r="X415" s="8"/>
      <c r="Y415" s="5" t="s">
        <v>1918</v>
      </c>
      <c r="Z415" s="10" t="str">
        <f aca="false">REPLACE(AA415,SEARCH("M5-",AA415),LEN(AB415),AC415)</f>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AA415" s="8" t="s">
        <v>2587</v>
      </c>
      <c r="AB415" s="8" t="str">
        <f aca="false">IF(D415&lt;&gt;"No hacer",CONCATENATE(A415,"-",LEFT(C415),"-",IF(A414&lt;&gt;A415,1,IF(C414=C415,RIGHT(AB414)+1,1))))</f>
        <v>M5-MyM-19a-A-1</v>
      </c>
      <c r="AC415" s="8" t="str">
        <f aca="false">CONCATENATE(AB415,"-BR")</f>
        <v>M5-MyM-19a-A-1-BR</v>
      </c>
      <c r="AD415" s="5" t="s">
        <v>46</v>
      </c>
      <c r="AE415" s="5"/>
      <c r="AF415" s="5"/>
    </row>
    <row r="416" customFormat="false" ht="75" hidden="false" customHeight="true" outlineLevel="0" collapsed="false">
      <c r="A416" s="5" t="s">
        <v>2559</v>
      </c>
      <c r="B416" s="6" t="s">
        <v>2560</v>
      </c>
      <c r="C416" s="5" t="s">
        <v>58</v>
      </c>
      <c r="D416" s="5" t="s">
        <v>35</v>
      </c>
      <c r="E416" s="5"/>
      <c r="F416" s="6" t="s">
        <v>2588</v>
      </c>
      <c r="G416" s="6"/>
      <c r="H416" s="6"/>
      <c r="I416" s="5" t="s">
        <v>38</v>
      </c>
      <c r="J416" s="5" t="s">
        <v>52</v>
      </c>
      <c r="K416" s="7" t="s">
        <v>2589</v>
      </c>
      <c r="L416" s="6" t="s">
        <v>2590</v>
      </c>
      <c r="M416" s="5" t="s">
        <v>63</v>
      </c>
      <c r="N416" s="8"/>
      <c r="O416" s="8"/>
      <c r="P416" s="8"/>
      <c r="Q416" s="5"/>
      <c r="R416" s="8"/>
      <c r="S416" s="8" t="s">
        <v>2591</v>
      </c>
      <c r="T416" s="8" t="s">
        <v>2592</v>
      </c>
      <c r="U416" s="8" t="s">
        <v>2585</v>
      </c>
      <c r="V416" s="8" t="s">
        <v>2593</v>
      </c>
      <c r="W416" s="8"/>
      <c r="X416" s="8"/>
      <c r="Y416" s="5" t="s">
        <v>1918</v>
      </c>
      <c r="Z416" s="10" t="str">
        <f aca="false">REPLACE(AA416,SEARCH("M5-",AA416),LEN(AB416),AC416)</f>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AA416" s="8" t="s">
        <v>2594</v>
      </c>
      <c r="AB416" s="8" t="str">
        <f aca="false">IF(D416&lt;&gt;"No hacer",CONCATENATE(A416,"-",LEFT(C416),"-",IF(A415&lt;&gt;A416,1,IF(C415=C416,RIGHT(AB415)+1,1))))</f>
        <v>M5-MyM-19a-A-2</v>
      </c>
      <c r="AC416" s="8" t="str">
        <f aca="false">CONCATENATE(AB416,"-BR")</f>
        <v>M5-MyM-19a-A-2-BR</v>
      </c>
      <c r="AD416" s="5" t="s">
        <v>46</v>
      </c>
      <c r="AE416" s="5"/>
      <c r="AF416" s="5"/>
    </row>
    <row r="417" customFormat="false" ht="75" hidden="false" customHeight="true" outlineLevel="0" collapsed="false">
      <c r="A417" s="5" t="s">
        <v>2559</v>
      </c>
      <c r="B417" s="6" t="s">
        <v>2560</v>
      </c>
      <c r="C417" s="5" t="s">
        <v>58</v>
      </c>
      <c r="D417" s="5" t="s">
        <v>35</v>
      </c>
      <c r="E417" s="5"/>
      <c r="F417" s="6" t="s">
        <v>2595</v>
      </c>
      <c r="G417" s="6"/>
      <c r="H417" s="6"/>
      <c r="I417" s="5" t="s">
        <v>38</v>
      </c>
      <c r="J417" s="5" t="s">
        <v>52</v>
      </c>
      <c r="K417" s="7" t="s">
        <v>2596</v>
      </c>
      <c r="L417" s="6" t="s">
        <v>2597</v>
      </c>
      <c r="M417" s="5" t="s">
        <v>63</v>
      </c>
      <c r="N417" s="8"/>
      <c r="O417" s="8"/>
      <c r="P417" s="8"/>
      <c r="Q417" s="5"/>
      <c r="R417" s="8"/>
      <c r="S417" s="8" t="s">
        <v>2598</v>
      </c>
      <c r="T417" s="8" t="s">
        <v>2599</v>
      </c>
      <c r="U417" s="8" t="s">
        <v>2585</v>
      </c>
      <c r="V417" s="8" t="s">
        <v>2600</v>
      </c>
      <c r="W417" s="8"/>
      <c r="X417" s="8"/>
      <c r="Y417" s="5" t="s">
        <v>1918</v>
      </c>
      <c r="Z417" s="10" t="str">
        <f aca="false">REPLACE(AA417,SEARCH("M5-",AA417),LEN(AB417),AC417)</f>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AA417" s="8" t="s">
        <v>2601</v>
      </c>
      <c r="AB417" s="8" t="str">
        <f aca="false">IF(D417&lt;&gt;"No hacer",CONCATENATE(A417,"-",LEFT(C417),"-",IF(A416&lt;&gt;A417,1,IF(C416=C417,RIGHT(AB416)+1,1))))</f>
        <v>M5-MyM-19a-A-3</v>
      </c>
      <c r="AC417" s="8" t="str">
        <f aca="false">CONCATENATE(AB417,"-BR")</f>
        <v>M5-MyM-19a-A-3-BR</v>
      </c>
      <c r="AD417" s="5" t="s">
        <v>46</v>
      </c>
      <c r="AE417" s="5"/>
      <c r="AF417" s="5"/>
    </row>
    <row r="418" customFormat="false" ht="75" hidden="false" customHeight="true" outlineLevel="0" collapsed="false">
      <c r="A418" s="5" t="s">
        <v>2559</v>
      </c>
      <c r="B418" s="6" t="s">
        <v>2560</v>
      </c>
      <c r="C418" s="5" t="s">
        <v>58</v>
      </c>
      <c r="D418" s="5" t="s">
        <v>35</v>
      </c>
      <c r="E418" s="5"/>
      <c r="F418" s="6" t="s">
        <v>2602</v>
      </c>
      <c r="G418" s="6"/>
      <c r="H418" s="6"/>
      <c r="I418" s="5" t="s">
        <v>38</v>
      </c>
      <c r="J418" s="5" t="s">
        <v>52</v>
      </c>
      <c r="K418" s="7" t="s">
        <v>2603</v>
      </c>
      <c r="L418" s="6" t="s">
        <v>2095</v>
      </c>
      <c r="M418" s="5" t="s">
        <v>63</v>
      </c>
      <c r="N418" s="8"/>
      <c r="O418" s="8"/>
      <c r="P418" s="8"/>
      <c r="Q418" s="5"/>
      <c r="R418" s="8"/>
      <c r="S418" s="8" t="s">
        <v>2604</v>
      </c>
      <c r="T418" s="8" t="s">
        <v>2605</v>
      </c>
      <c r="U418" s="8" t="s">
        <v>2585</v>
      </c>
      <c r="V418" s="8" t="s">
        <v>2606</v>
      </c>
      <c r="W418" s="8"/>
      <c r="X418" s="8"/>
      <c r="Y418" s="5" t="s">
        <v>1918</v>
      </c>
      <c r="Z418" s="10" t="str">
        <f aca="false">REPLACE(AA418,SEARCH("M5-",AA418),LEN(AB418),AC418)</f>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AA418" s="8" t="s">
        <v>2607</v>
      </c>
      <c r="AB418" s="8" t="str">
        <f aca="false">IF(D418&lt;&gt;"No hacer",CONCATENATE(A418,"-",LEFT(C418),"-",IF(A417&lt;&gt;A418,1,IF(C417=C418,RIGHT(AB417)+1,1))))</f>
        <v>M5-MyM-19a-A-4</v>
      </c>
      <c r="AC418" s="8" t="str">
        <f aca="false">CONCATENATE(AB418,"-BR")</f>
        <v>M5-MyM-19a-A-4-BR</v>
      </c>
      <c r="AD418" s="5" t="s">
        <v>46</v>
      </c>
      <c r="AE418" s="5"/>
      <c r="AF418" s="5"/>
    </row>
    <row r="419" customFormat="false" ht="75" hidden="false" customHeight="true" outlineLevel="0" collapsed="false">
      <c r="A419" s="5" t="s">
        <v>2559</v>
      </c>
      <c r="B419" s="6" t="s">
        <v>2560</v>
      </c>
      <c r="C419" s="5" t="s">
        <v>58</v>
      </c>
      <c r="D419" s="5" t="s">
        <v>35</v>
      </c>
      <c r="E419" s="5"/>
      <c r="F419" s="6" t="s">
        <v>2608</v>
      </c>
      <c r="G419" s="6"/>
      <c r="H419" s="6"/>
      <c r="I419" s="5" t="s">
        <v>38</v>
      </c>
      <c r="J419" s="5" t="s">
        <v>592</v>
      </c>
      <c r="K419" s="7" t="s">
        <v>2609</v>
      </c>
      <c r="L419" s="6" t="s">
        <v>2610</v>
      </c>
      <c r="M419" s="5" t="s">
        <v>63</v>
      </c>
      <c r="N419" s="8"/>
      <c r="O419" s="8"/>
      <c r="P419" s="8"/>
      <c r="Q419" s="5"/>
      <c r="R419" s="8"/>
      <c r="S419" s="8" t="s">
        <v>2611</v>
      </c>
      <c r="T419" s="8" t="s">
        <v>2612</v>
      </c>
      <c r="U419" s="8" t="s">
        <v>2585</v>
      </c>
      <c r="V419" s="8" t="s">
        <v>2613</v>
      </c>
      <c r="W419" s="8"/>
      <c r="X419" s="8"/>
      <c r="Y419" s="5" t="s">
        <v>1918</v>
      </c>
      <c r="Z419" s="10" t="str">
        <f aca="false">REPLACE(AA419,SEARCH("M5-",AA419),LEN(AB419),AC419)</f>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AA419" s="8" t="s">
        <v>2614</v>
      </c>
      <c r="AB419" s="8" t="str">
        <f aca="false">IF(D419&lt;&gt;"No hacer",CONCATENATE(A419,"-",LEFT(C419),"-",IF(A418&lt;&gt;A419,1,IF(C418=C419,RIGHT(AB418)+1,1))))</f>
        <v>M5-MyM-19a-A-5</v>
      </c>
      <c r="AC419" s="8" t="str">
        <f aca="false">CONCATENATE(AB419,"-BR")</f>
        <v>M5-MyM-19a-A-5-BR</v>
      </c>
      <c r="AD419" s="5" t="s">
        <v>46</v>
      </c>
      <c r="AE419" s="5"/>
      <c r="AF419" s="5"/>
    </row>
    <row r="420" customFormat="false" ht="75" hidden="false" customHeight="true" outlineLevel="0" collapsed="false">
      <c r="A420" s="5" t="s">
        <v>2615</v>
      </c>
      <c r="B420" s="6" t="s">
        <v>2616</v>
      </c>
      <c r="C420" s="5" t="s">
        <v>34</v>
      </c>
      <c r="D420" s="5" t="s">
        <v>35</v>
      </c>
      <c r="E420" s="5"/>
      <c r="F420" s="6" t="s">
        <v>2617</v>
      </c>
      <c r="G420" s="6"/>
      <c r="H420" s="6"/>
      <c r="I420" s="5" t="s">
        <v>38</v>
      </c>
      <c r="J420" s="5" t="s">
        <v>1807</v>
      </c>
      <c r="K420" s="7" t="s">
        <v>2618</v>
      </c>
      <c r="L420" s="6" t="s">
        <v>2619</v>
      </c>
      <c r="M420" s="11" t="s">
        <v>41</v>
      </c>
      <c r="N420" s="6" t="s">
        <v>2120</v>
      </c>
      <c r="O420" s="6" t="s">
        <v>2620</v>
      </c>
      <c r="P420" s="8"/>
      <c r="Q420" s="5" t="s">
        <v>51</v>
      </c>
      <c r="R420" s="8"/>
      <c r="S420" s="8"/>
      <c r="T420" s="8"/>
      <c r="U420" s="8"/>
      <c r="V420" s="8"/>
      <c r="W420" s="8"/>
      <c r="X420" s="8"/>
      <c r="Y420" s="5" t="s">
        <v>1918</v>
      </c>
      <c r="Z420" s="10" t="str">
        <f aca="false">REPLACE(AA420,SEARCH("M5-",AA420),LEN(AB420),AC420)</f>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AA420" s="6" t="s">
        <v>2621</v>
      </c>
      <c r="AB420" s="8" t="str">
        <f aca="false">IF(D420&lt;&gt;"No hacer",CONCATENATE(A420,"-",LEFT(C420),"-",IF(A419&lt;&gt;A420,1,IF(C419=C420,RIGHT(AB419)+1,1))))</f>
        <v>M5-MyM-19b-I-1</v>
      </c>
      <c r="AC420" s="8" t="str">
        <f aca="false">CONCATENATE(AB420,"-BR")</f>
        <v>M5-MyM-19b-I-1-BR</v>
      </c>
      <c r="AD420" s="5" t="s">
        <v>46</v>
      </c>
      <c r="AE420" s="5"/>
      <c r="AF420" s="5"/>
    </row>
    <row r="421" customFormat="false" ht="75" hidden="false" customHeight="true" outlineLevel="0" collapsed="false">
      <c r="A421" s="5" t="s">
        <v>2615</v>
      </c>
      <c r="B421" s="6" t="s">
        <v>2616</v>
      </c>
      <c r="C421" s="5" t="s">
        <v>48</v>
      </c>
      <c r="D421" s="5" t="s">
        <v>35</v>
      </c>
      <c r="E421" s="5"/>
      <c r="F421" s="6" t="s">
        <v>2622</v>
      </c>
      <c r="G421" s="6"/>
      <c r="H421" s="6" t="s">
        <v>2623</v>
      </c>
      <c r="I421" s="5" t="s">
        <v>38</v>
      </c>
      <c r="J421" s="5" t="s">
        <v>1807</v>
      </c>
      <c r="K421" s="7" t="s">
        <v>2624</v>
      </c>
      <c r="L421" s="6" t="s">
        <v>2625</v>
      </c>
      <c r="M421" s="5" t="s">
        <v>63</v>
      </c>
      <c r="N421" s="8"/>
      <c r="O421" s="8"/>
      <c r="P421" s="8"/>
      <c r="Q421" s="5"/>
      <c r="R421" s="6"/>
      <c r="S421" s="6" t="s">
        <v>2626</v>
      </c>
      <c r="T421" s="6" t="s">
        <v>2516</v>
      </c>
      <c r="U421" s="6" t="s">
        <v>2627</v>
      </c>
      <c r="V421" s="6" t="s">
        <v>2628</v>
      </c>
      <c r="W421" s="6"/>
      <c r="X421" s="6"/>
      <c r="Y421" s="5" t="s">
        <v>1918</v>
      </c>
      <c r="Z421" s="10" t="str">
        <f aca="false">REPLACE(AA421,SEARCH("M5-",AA421),LEN(AB421),AC421)</f>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AA421" s="6" t="s">
        <v>2629</v>
      </c>
      <c r="AB421" s="8" t="str">
        <f aca="false">IF(D421&lt;&gt;"No hacer",CONCATENATE(A421,"-",LEFT(C421),"-",IF(A420&lt;&gt;A421,1,IF(C420=C421,RIGHT(AB420)+1,1))))</f>
        <v>M5-MyM-19b-E-1</v>
      </c>
      <c r="AC421" s="8" t="str">
        <f aca="false">CONCATENATE(AB421,"-BR")</f>
        <v>M5-MyM-19b-E-1-BR</v>
      </c>
      <c r="AD421" s="5" t="s">
        <v>46</v>
      </c>
      <c r="AE421" s="5"/>
      <c r="AF421" s="5"/>
    </row>
    <row r="422" customFormat="false" ht="75" hidden="false" customHeight="true" outlineLevel="0" collapsed="false">
      <c r="A422" s="5" t="s">
        <v>2615</v>
      </c>
      <c r="B422" s="6" t="s">
        <v>2616</v>
      </c>
      <c r="C422" s="5" t="s">
        <v>58</v>
      </c>
      <c r="D422" s="5" t="s">
        <v>35</v>
      </c>
      <c r="E422" s="5"/>
      <c r="F422" s="6" t="s">
        <v>2630</v>
      </c>
      <c r="G422" s="6"/>
      <c r="H422" s="6" t="s">
        <v>2631</v>
      </c>
      <c r="I422" s="5" t="s">
        <v>38</v>
      </c>
      <c r="J422" s="5" t="s">
        <v>1807</v>
      </c>
      <c r="K422" s="6" t="s">
        <v>2632</v>
      </c>
      <c r="L422" s="6" t="s">
        <v>2633</v>
      </c>
      <c r="M422" s="5" t="s">
        <v>63</v>
      </c>
      <c r="N422" s="8"/>
      <c r="O422" s="8"/>
      <c r="P422" s="8"/>
      <c r="Q422" s="5"/>
      <c r="R422" s="6"/>
      <c r="S422" s="6" t="s">
        <v>2626</v>
      </c>
      <c r="T422" s="6" t="s">
        <v>2516</v>
      </c>
      <c r="U422" s="6" t="s">
        <v>2634</v>
      </c>
      <c r="V422" s="6" t="s">
        <v>2635</v>
      </c>
      <c r="W422" s="6"/>
      <c r="X422" s="6"/>
      <c r="Y422" s="5" t="s">
        <v>1918</v>
      </c>
      <c r="Z422" s="10" t="str">
        <f aca="false">REPLACE(AA422,SEARCH("M5-",AA422),LEN(AB422),AC422)</f>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AA422" s="6" t="s">
        <v>2636</v>
      </c>
      <c r="AB422" s="8" t="str">
        <f aca="false">IF(D422&lt;&gt;"No hacer",CONCATENATE(A422,"-",LEFT(C422),"-",IF(A421&lt;&gt;A422,1,IF(C421=C422,RIGHT(AB421)+1,1))))</f>
        <v>M5-MyM-19b-A-1</v>
      </c>
      <c r="AC422" s="8" t="str">
        <f aca="false">CONCATENATE(AB422,"-BR")</f>
        <v>M5-MyM-19b-A-1-BR</v>
      </c>
      <c r="AD422" s="5" t="s">
        <v>46</v>
      </c>
      <c r="AE422" s="5"/>
      <c r="AF422" s="5"/>
    </row>
    <row r="423" customFormat="false" ht="75" hidden="false" customHeight="true" outlineLevel="0" collapsed="false">
      <c r="A423" s="5" t="s">
        <v>2615</v>
      </c>
      <c r="B423" s="6" t="s">
        <v>2616</v>
      </c>
      <c r="C423" s="5" t="s">
        <v>58</v>
      </c>
      <c r="D423" s="5" t="s">
        <v>35</v>
      </c>
      <c r="E423" s="5"/>
      <c r="F423" s="6" t="s">
        <v>2637</v>
      </c>
      <c r="G423" s="6"/>
      <c r="H423" s="6" t="s">
        <v>2638</v>
      </c>
      <c r="I423" s="5" t="s">
        <v>38</v>
      </c>
      <c r="J423" s="5" t="s">
        <v>1807</v>
      </c>
      <c r="K423" s="6" t="s">
        <v>2639</v>
      </c>
      <c r="L423" s="6" t="s">
        <v>2640</v>
      </c>
      <c r="M423" s="5" t="s">
        <v>63</v>
      </c>
      <c r="N423" s="8"/>
      <c r="O423" s="8"/>
      <c r="P423" s="8"/>
      <c r="Q423" s="5"/>
      <c r="R423" s="6"/>
      <c r="S423" s="6" t="s">
        <v>2515</v>
      </c>
      <c r="T423" s="6" t="s">
        <v>2516</v>
      </c>
      <c r="U423" s="6" t="s">
        <v>2641</v>
      </c>
      <c r="V423" s="6" t="s">
        <v>2642</v>
      </c>
      <c r="W423" s="6"/>
      <c r="X423" s="6"/>
      <c r="Y423" s="5" t="s">
        <v>1918</v>
      </c>
      <c r="Z423" s="10" t="str">
        <f aca="false">REPLACE(AA423,SEARCH("M5-",AA423),LEN(AB423),AC423)</f>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AA423" s="6" t="s">
        <v>2643</v>
      </c>
      <c r="AB423" s="8" t="str">
        <f aca="false">IF(D423&lt;&gt;"No hacer",CONCATENATE(A423,"-",LEFT(C423),"-",IF(A422&lt;&gt;A423,1,IF(C422=C423,RIGHT(AB422)+1,1))))</f>
        <v>M5-MyM-19b-A-2</v>
      </c>
      <c r="AC423" s="8" t="str">
        <f aca="false">CONCATENATE(AB423,"-BR")</f>
        <v>M5-MyM-19b-A-2-BR</v>
      </c>
      <c r="AD423" s="5" t="s">
        <v>46</v>
      </c>
      <c r="AE423" s="5"/>
      <c r="AF423" s="5"/>
    </row>
    <row r="424" customFormat="false" ht="75" hidden="false" customHeight="true" outlineLevel="0" collapsed="false">
      <c r="A424" s="5" t="s">
        <v>2615</v>
      </c>
      <c r="B424" s="6" t="s">
        <v>2616</v>
      </c>
      <c r="C424" s="5" t="s">
        <v>58</v>
      </c>
      <c r="D424" s="5" t="s">
        <v>35</v>
      </c>
      <c r="E424" s="5"/>
      <c r="F424" s="6" t="s">
        <v>2644</v>
      </c>
      <c r="G424" s="6"/>
      <c r="H424" s="6"/>
      <c r="I424" s="5" t="s">
        <v>38</v>
      </c>
      <c r="J424" s="5" t="s">
        <v>52</v>
      </c>
      <c r="K424" s="6" t="s">
        <v>2645</v>
      </c>
      <c r="L424" s="6" t="s">
        <v>2646</v>
      </c>
      <c r="M424" s="5" t="s">
        <v>63</v>
      </c>
      <c r="N424" s="8"/>
      <c r="O424" s="8"/>
      <c r="P424" s="8"/>
      <c r="Q424" s="5"/>
      <c r="R424" s="6"/>
      <c r="S424" s="6" t="s">
        <v>2647</v>
      </c>
      <c r="T424" s="6" t="s">
        <v>2648</v>
      </c>
      <c r="U424" s="6" t="s">
        <v>2649</v>
      </c>
      <c r="V424" s="6" t="s">
        <v>2650</v>
      </c>
      <c r="W424" s="6" t="s">
        <v>2651</v>
      </c>
      <c r="X424" s="6"/>
      <c r="Y424" s="5" t="s">
        <v>1918</v>
      </c>
      <c r="Z424" s="10" t="str">
        <f aca="false">REPLACE(AA424,SEARCH("M5-",AA424),LEN(AB424),AC424)</f>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AA424" s="6" t="s">
        <v>2652</v>
      </c>
      <c r="AB424" s="8" t="str">
        <f aca="false">IF(D424&lt;&gt;"No hacer",CONCATENATE(A424,"-",LEFT(C424),"-",IF(A423&lt;&gt;A424,1,IF(C423=C424,RIGHT(AB423)+1,1))))</f>
        <v>M5-MyM-19b-A-3</v>
      </c>
      <c r="AC424" s="8" t="str">
        <f aca="false">CONCATENATE(AB424,"-BR")</f>
        <v>M5-MyM-19b-A-3-BR</v>
      </c>
      <c r="AD424" s="5" t="s">
        <v>46</v>
      </c>
      <c r="AE424" s="5"/>
      <c r="AF424" s="5"/>
    </row>
    <row r="425" customFormat="false" ht="75" hidden="false" customHeight="true" outlineLevel="0" collapsed="false">
      <c r="A425" s="5" t="s">
        <v>2615</v>
      </c>
      <c r="B425" s="6" t="s">
        <v>2616</v>
      </c>
      <c r="C425" s="5" t="s">
        <v>58</v>
      </c>
      <c r="D425" s="5" t="s">
        <v>35</v>
      </c>
      <c r="E425" s="5"/>
      <c r="F425" s="6" t="s">
        <v>2653</v>
      </c>
      <c r="G425" s="6"/>
      <c r="H425" s="6"/>
      <c r="I425" s="5" t="s">
        <v>38</v>
      </c>
      <c r="J425" s="5" t="s">
        <v>52</v>
      </c>
      <c r="K425" s="6" t="s">
        <v>2654</v>
      </c>
      <c r="L425" s="6" t="s">
        <v>2655</v>
      </c>
      <c r="M425" s="5" t="s">
        <v>63</v>
      </c>
      <c r="N425" s="8"/>
      <c r="O425" s="8"/>
      <c r="P425" s="8"/>
      <c r="Q425" s="5"/>
      <c r="R425" s="6"/>
      <c r="S425" s="6" t="s">
        <v>2656</v>
      </c>
      <c r="T425" s="6" t="s">
        <v>2657</v>
      </c>
      <c r="U425" s="6" t="s">
        <v>2658</v>
      </c>
      <c r="V425" s="6" t="s">
        <v>2659</v>
      </c>
      <c r="W425" s="6" t="s">
        <v>2660</v>
      </c>
      <c r="X425" s="6"/>
      <c r="Y425" s="5" t="s">
        <v>1918</v>
      </c>
      <c r="Z425" s="10" t="str">
        <f aca="false">REPLACE(AA425,SEARCH("M5-",AA425),LEN(AB425),AC425)</f>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AA425" s="6" t="s">
        <v>2661</v>
      </c>
      <c r="AB425" s="8" t="str">
        <f aca="false">IF(D425&lt;&gt;"No hacer",CONCATENATE(A425,"-",LEFT(C425),"-",IF(A424&lt;&gt;A425,1,IF(C424=C425,RIGHT(AB424)+1,1))))</f>
        <v>M5-MyM-19b-A-4</v>
      </c>
      <c r="AC425" s="8" t="str">
        <f aca="false">CONCATENATE(AB425,"-BR")</f>
        <v>M5-MyM-19b-A-4-BR</v>
      </c>
      <c r="AD425" s="5" t="s">
        <v>46</v>
      </c>
      <c r="AE425" s="5"/>
      <c r="AF425" s="5"/>
    </row>
    <row r="426" customFormat="false" ht="75" hidden="false" customHeight="true" outlineLevel="0" collapsed="false">
      <c r="A426" s="5" t="s">
        <v>2615</v>
      </c>
      <c r="B426" s="6" t="s">
        <v>2616</v>
      </c>
      <c r="C426" s="5" t="s">
        <v>58</v>
      </c>
      <c r="D426" s="5" t="s">
        <v>35</v>
      </c>
      <c r="E426" s="5"/>
      <c r="F426" s="6" t="s">
        <v>2662</v>
      </c>
      <c r="G426" s="6"/>
      <c r="H426" s="6"/>
      <c r="I426" s="5" t="s">
        <v>38</v>
      </c>
      <c r="J426" s="5" t="s">
        <v>52</v>
      </c>
      <c r="K426" s="6" t="s">
        <v>2663</v>
      </c>
      <c r="L426" s="6" t="s">
        <v>2664</v>
      </c>
      <c r="M426" s="5" t="s">
        <v>63</v>
      </c>
      <c r="N426" s="8"/>
      <c r="O426" s="8"/>
      <c r="P426" s="8"/>
      <c r="Q426" s="5"/>
      <c r="R426" s="6"/>
      <c r="S426" s="6" t="s">
        <v>2665</v>
      </c>
      <c r="T426" s="6" t="s">
        <v>2666</v>
      </c>
      <c r="U426" s="6" t="s">
        <v>2667</v>
      </c>
      <c r="V426" s="6" t="s">
        <v>2668</v>
      </c>
      <c r="W426" s="6" t="s">
        <v>2669</v>
      </c>
      <c r="X426" s="6"/>
      <c r="Y426" s="5" t="s">
        <v>1918</v>
      </c>
      <c r="Z426" s="10" t="str">
        <f aca="false">REPLACE(AA426,SEARCH("M5-",AA426),LEN(AB426),AC426)</f>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AA426" s="6" t="s">
        <v>2670</v>
      </c>
      <c r="AB426" s="8" t="str">
        <f aca="false">IF(D426&lt;&gt;"No hacer",CONCATENATE(A426,"-",LEFT(C426),"-",IF(A425&lt;&gt;A426,1,IF(C425=C426,RIGHT(AB425)+1,1))))</f>
        <v>M5-MyM-19b-A-5</v>
      </c>
      <c r="AC426" s="8" t="str">
        <f aca="false">CONCATENATE(AB426,"-BR")</f>
        <v>M5-MyM-19b-A-5-BR</v>
      </c>
      <c r="AD426" s="5" t="s">
        <v>46</v>
      </c>
      <c r="AE426" s="5"/>
      <c r="AF426" s="5"/>
    </row>
    <row r="427" customFormat="false" ht="75" hidden="false" customHeight="true" outlineLevel="0" collapsed="false">
      <c r="A427" s="5" t="s">
        <v>2671</v>
      </c>
      <c r="B427" s="6" t="s">
        <v>2672</v>
      </c>
      <c r="C427" s="5" t="s">
        <v>34</v>
      </c>
      <c r="D427" s="5" t="s">
        <v>35</v>
      </c>
      <c r="E427" s="5"/>
      <c r="F427" s="6" t="s">
        <v>2673</v>
      </c>
      <c r="G427" s="6"/>
      <c r="H427" s="6" t="s">
        <v>2674</v>
      </c>
      <c r="I427" s="11" t="s">
        <v>38</v>
      </c>
      <c r="J427" s="5" t="s">
        <v>297</v>
      </c>
      <c r="K427" s="6" t="s">
        <v>2675</v>
      </c>
      <c r="L427" s="6" t="s">
        <v>2676</v>
      </c>
      <c r="M427" s="11" t="s">
        <v>41</v>
      </c>
      <c r="N427" s="6" t="s">
        <v>2677</v>
      </c>
      <c r="O427" s="6" t="s">
        <v>2678</v>
      </c>
      <c r="P427" s="8"/>
      <c r="Q427" s="5"/>
      <c r="R427" s="8"/>
      <c r="S427" s="8"/>
      <c r="T427" s="8"/>
      <c r="U427" s="8"/>
      <c r="V427" s="8"/>
      <c r="W427" s="8"/>
      <c r="X427" s="8"/>
      <c r="Y427" s="5" t="s">
        <v>1918</v>
      </c>
      <c r="Z427" s="10" t="str">
        <f aca="false">REPLACE(AA427,SEARCH("M5-",AA427),LEN(AB427),AC427)</f>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AA427" s="10" t="s">
        <v>2679</v>
      </c>
      <c r="AB427" s="8" t="str">
        <f aca="false">IF(D427&lt;&gt;"No hacer",CONCATENATE(A427,"-",LEFT(C427),"-",IF(A426&lt;&gt;A427,1,IF(C426=C427,RIGHT(AB426)+1,1))))</f>
        <v>M5-MyM-4a-I-1</v>
      </c>
      <c r="AC427" s="8" t="str">
        <f aca="false">CONCATENATE(AB427,"-BR")</f>
        <v>M5-MyM-4a-I-1-BR</v>
      </c>
      <c r="AD427" s="5" t="s">
        <v>46</v>
      </c>
      <c r="AE427" s="5" t="s">
        <v>351</v>
      </c>
      <c r="AF427" s="5"/>
    </row>
    <row r="428" customFormat="false" ht="75" hidden="false" customHeight="true" outlineLevel="0" collapsed="false">
      <c r="A428" s="5" t="s">
        <v>2671</v>
      </c>
      <c r="B428" s="6" t="s">
        <v>2672</v>
      </c>
      <c r="C428" s="5" t="s">
        <v>34</v>
      </c>
      <c r="D428" s="5" t="s">
        <v>35</v>
      </c>
      <c r="E428" s="5"/>
      <c r="F428" s="6" t="s">
        <v>2680</v>
      </c>
      <c r="G428" s="6"/>
      <c r="H428" s="6"/>
      <c r="I428" s="11" t="s">
        <v>38</v>
      </c>
      <c r="J428" s="5" t="s">
        <v>297</v>
      </c>
      <c r="K428" s="6" t="s">
        <v>2681</v>
      </c>
      <c r="L428" s="6" t="s">
        <v>2682</v>
      </c>
      <c r="M428" s="11" t="s">
        <v>41</v>
      </c>
      <c r="N428" s="6" t="s">
        <v>2683</v>
      </c>
      <c r="O428" s="6" t="s">
        <v>2684</v>
      </c>
      <c r="P428" s="8"/>
      <c r="Q428" s="5"/>
      <c r="R428" s="8"/>
      <c r="S428" s="8"/>
      <c r="T428" s="8"/>
      <c r="U428" s="8"/>
      <c r="V428" s="8"/>
      <c r="W428" s="8"/>
      <c r="X428" s="8"/>
      <c r="Y428" s="5" t="s">
        <v>1918</v>
      </c>
      <c r="Z428" s="10" t="str">
        <f aca="false">REPLACE(AA428,SEARCH("M5-",AA428),LEN(AB428),AC428)</f>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AA428" s="10" t="s">
        <v>2685</v>
      </c>
      <c r="AB428" s="8" t="str">
        <f aca="false">IF(D428&lt;&gt;"No hacer",CONCATENATE(A428,"-",LEFT(C428),"-",IF(A427&lt;&gt;A428,1,IF(C427=C428,RIGHT(AB427)+1,1))))</f>
        <v>M5-MyM-4a-I-2</v>
      </c>
      <c r="AC428" s="8" t="str">
        <f aca="false">CONCATENATE(AB428,"-BR")</f>
        <v>M5-MyM-4a-I-2-BR</v>
      </c>
      <c r="AD428" s="5" t="s">
        <v>46</v>
      </c>
      <c r="AE428" s="5" t="s">
        <v>351</v>
      </c>
      <c r="AF428" s="5"/>
    </row>
    <row r="429" customFormat="false" ht="75" hidden="false" customHeight="true" outlineLevel="0" collapsed="false">
      <c r="A429" s="5" t="s">
        <v>2671</v>
      </c>
      <c r="B429" s="6" t="s">
        <v>2672</v>
      </c>
      <c r="C429" s="5" t="s">
        <v>48</v>
      </c>
      <c r="D429" s="5" t="s">
        <v>35</v>
      </c>
      <c r="E429" s="16"/>
      <c r="F429" s="6" t="s">
        <v>2686</v>
      </c>
      <c r="G429" s="6"/>
      <c r="H429" s="6"/>
      <c r="I429" s="5" t="s">
        <v>38</v>
      </c>
      <c r="J429" s="5" t="s">
        <v>52</v>
      </c>
      <c r="K429" s="6" t="s">
        <v>2687</v>
      </c>
      <c r="L429" s="6" t="s">
        <v>2688</v>
      </c>
      <c r="M429" s="5" t="s">
        <v>41</v>
      </c>
      <c r="N429" s="6" t="s">
        <v>2677</v>
      </c>
      <c r="O429" s="6" t="s">
        <v>2678</v>
      </c>
      <c r="P429" s="8"/>
      <c r="Q429" s="5"/>
      <c r="R429" s="8"/>
      <c r="S429" s="8"/>
      <c r="T429" s="8"/>
      <c r="U429" s="8"/>
      <c r="V429" s="8"/>
      <c r="W429" s="8"/>
      <c r="X429" s="8"/>
      <c r="Y429" s="5" t="s">
        <v>1918</v>
      </c>
      <c r="Z429" s="10" t="str">
        <f aca="false">REPLACE(AA429,SEARCH("M5-",AA429),LEN(AB429),AC429)</f>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AA429" s="10" t="s">
        <v>2689</v>
      </c>
      <c r="AB429" s="8" t="str">
        <f aca="false">IF(D429&lt;&gt;"No hacer",CONCATENATE(A429,"-",LEFT(C429),"-",IF(A428&lt;&gt;A429,1,IF(C428=C429,RIGHT(AB428)+1,1))))</f>
        <v>M5-MyM-4a-E-1</v>
      </c>
      <c r="AC429" s="8" t="str">
        <f aca="false">CONCATENATE(AB429,"-BR")</f>
        <v>M5-MyM-4a-E-1-BR</v>
      </c>
      <c r="AD429" s="5" t="s">
        <v>46</v>
      </c>
      <c r="AE429" s="5" t="s">
        <v>351</v>
      </c>
      <c r="AF429" s="5"/>
    </row>
    <row r="430" customFormat="false" ht="75" hidden="false" customHeight="true" outlineLevel="0" collapsed="false">
      <c r="A430" s="5" t="s">
        <v>2671</v>
      </c>
      <c r="B430" s="6" t="s">
        <v>2672</v>
      </c>
      <c r="C430" s="5" t="s">
        <v>48</v>
      </c>
      <c r="D430" s="5" t="s">
        <v>35</v>
      </c>
      <c r="E430" s="5"/>
      <c r="F430" s="6" t="s">
        <v>2690</v>
      </c>
      <c r="G430" s="6"/>
      <c r="H430" s="6"/>
      <c r="I430" s="5" t="s">
        <v>38</v>
      </c>
      <c r="J430" s="5" t="s">
        <v>52</v>
      </c>
      <c r="K430" s="6" t="s">
        <v>2691</v>
      </c>
      <c r="L430" s="6" t="s">
        <v>2692</v>
      </c>
      <c r="M430" s="5" t="s">
        <v>41</v>
      </c>
      <c r="N430" s="6" t="s">
        <v>2683</v>
      </c>
      <c r="O430" s="6" t="s">
        <v>2684</v>
      </c>
      <c r="P430" s="8"/>
      <c r="Q430" s="5"/>
      <c r="R430" s="8"/>
      <c r="S430" s="8"/>
      <c r="T430" s="8"/>
      <c r="U430" s="8"/>
      <c r="V430" s="8"/>
      <c r="W430" s="8"/>
      <c r="X430" s="8"/>
      <c r="Y430" s="5" t="s">
        <v>1918</v>
      </c>
      <c r="Z430" s="10" t="str">
        <f aca="false">REPLACE(AA430,SEARCH("M5-",AA430),LEN(AB430),AC430)</f>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AA430" s="10" t="s">
        <v>2693</v>
      </c>
      <c r="AB430" s="8" t="str">
        <f aca="false">IF(D430&lt;&gt;"No hacer",CONCATENATE(A430,"-",LEFT(C430),"-",IF(A429&lt;&gt;A430,1,IF(C429=C430,RIGHT(AB429)+1,1))))</f>
        <v>M5-MyM-4a-E-2</v>
      </c>
      <c r="AC430" s="8" t="str">
        <f aca="false">CONCATENATE(AB430,"-BR")</f>
        <v>M5-MyM-4a-E-2-BR</v>
      </c>
      <c r="AD430" s="5" t="s">
        <v>46</v>
      </c>
      <c r="AE430" s="5" t="s">
        <v>351</v>
      </c>
      <c r="AF430" s="5"/>
    </row>
    <row r="431" customFormat="false" ht="75" hidden="false" customHeight="true" outlineLevel="0" collapsed="false">
      <c r="A431" s="5" t="s">
        <v>2671</v>
      </c>
      <c r="B431" s="6" t="s">
        <v>2672</v>
      </c>
      <c r="C431" s="5" t="s">
        <v>58</v>
      </c>
      <c r="D431" s="5" t="s">
        <v>35</v>
      </c>
      <c r="E431" s="5"/>
      <c r="F431" s="6" t="s">
        <v>2694</v>
      </c>
      <c r="G431" s="6"/>
      <c r="H431" s="6"/>
      <c r="I431" s="5" t="s">
        <v>38</v>
      </c>
      <c r="J431" s="5" t="s">
        <v>52</v>
      </c>
      <c r="K431" s="6" t="s">
        <v>2695</v>
      </c>
      <c r="L431" s="6" t="s">
        <v>2696</v>
      </c>
      <c r="M431" s="5" t="s">
        <v>63</v>
      </c>
      <c r="N431" s="8"/>
      <c r="O431" s="8"/>
      <c r="P431" s="8"/>
      <c r="Q431" s="5"/>
      <c r="R431" s="8"/>
      <c r="S431" s="8" t="s">
        <v>2697</v>
      </c>
      <c r="T431" s="8" t="s">
        <v>2698</v>
      </c>
      <c r="U431" s="8" t="s">
        <v>2699</v>
      </c>
      <c r="V431" s="8" t="s">
        <v>2700</v>
      </c>
      <c r="W431" s="8" t="s">
        <v>2701</v>
      </c>
      <c r="X431" s="8"/>
      <c r="Y431" s="5" t="s">
        <v>1918</v>
      </c>
      <c r="Z431" s="10" t="str">
        <f aca="false">REPLACE(AA431,SEARCH("M5-",AA431),LEN(AB431),AC431)</f>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AA431" s="10" t="s">
        <v>2702</v>
      </c>
      <c r="AB431" s="8" t="str">
        <f aca="false">IF(D431&lt;&gt;"No hacer",CONCATENATE(A431,"-",LEFT(C431),"-",IF(A430&lt;&gt;A431,1,IF(C430=C431,RIGHT(AB430)+1,1))))</f>
        <v>M5-MyM-4a-A-1</v>
      </c>
      <c r="AC431" s="8" t="str">
        <f aca="false">CONCATENATE(AB431,"-BR")</f>
        <v>M5-MyM-4a-A-1-BR</v>
      </c>
      <c r="AD431" s="5" t="s">
        <v>46</v>
      </c>
      <c r="AE431" s="5" t="s">
        <v>351</v>
      </c>
      <c r="AF431" s="5"/>
    </row>
    <row r="432" customFormat="false" ht="75" hidden="false" customHeight="true" outlineLevel="0" collapsed="false">
      <c r="A432" s="5" t="s">
        <v>2671</v>
      </c>
      <c r="B432" s="6" t="s">
        <v>2672</v>
      </c>
      <c r="C432" s="5" t="s">
        <v>58</v>
      </c>
      <c r="D432" s="5" t="s">
        <v>35</v>
      </c>
      <c r="E432" s="5"/>
      <c r="F432" s="6" t="s">
        <v>2703</v>
      </c>
      <c r="G432" s="6"/>
      <c r="H432" s="6"/>
      <c r="I432" s="5" t="s">
        <v>38</v>
      </c>
      <c r="J432" s="5" t="s">
        <v>52</v>
      </c>
      <c r="K432" s="6" t="s">
        <v>2704</v>
      </c>
      <c r="L432" s="6" t="s">
        <v>2705</v>
      </c>
      <c r="M432" s="5" t="s">
        <v>63</v>
      </c>
      <c r="N432" s="8"/>
      <c r="O432" s="8"/>
      <c r="P432" s="8"/>
      <c r="Q432" s="5"/>
      <c r="R432" s="8"/>
      <c r="S432" s="8" t="s">
        <v>2706</v>
      </c>
      <c r="T432" s="8" t="s">
        <v>2707</v>
      </c>
      <c r="U432" s="8" t="s">
        <v>2708</v>
      </c>
      <c r="V432" s="8" t="s">
        <v>2709</v>
      </c>
      <c r="W432" s="8" t="s">
        <v>2710</v>
      </c>
      <c r="X432" s="8"/>
      <c r="Y432" s="5" t="s">
        <v>1918</v>
      </c>
      <c r="Z432" s="10" t="str">
        <f aca="false">REPLACE(AA432,SEARCH("M5-",AA432),LEN(AB432),AC432)</f>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AA432" s="10" t="s">
        <v>2711</v>
      </c>
      <c r="AB432" s="8" t="str">
        <f aca="false">IF(D432&lt;&gt;"No hacer",CONCATENATE(A432,"-",LEFT(C432),"-",IF(A431&lt;&gt;A432,1,IF(C431=C432,RIGHT(AB431)+1,1))))</f>
        <v>M5-MyM-4a-A-2</v>
      </c>
      <c r="AC432" s="8" t="str">
        <f aca="false">CONCATENATE(AB432,"-BR")</f>
        <v>M5-MyM-4a-A-2-BR</v>
      </c>
      <c r="AD432" s="5" t="s">
        <v>46</v>
      </c>
      <c r="AE432" s="5" t="s">
        <v>351</v>
      </c>
      <c r="AF432" s="5"/>
    </row>
    <row r="433" customFormat="false" ht="75" hidden="false" customHeight="true" outlineLevel="0" collapsed="false">
      <c r="A433" s="5" t="s">
        <v>2671</v>
      </c>
      <c r="B433" s="6" t="s">
        <v>2672</v>
      </c>
      <c r="C433" s="5" t="s">
        <v>58</v>
      </c>
      <c r="D433" s="5" t="s">
        <v>35</v>
      </c>
      <c r="E433" s="5"/>
      <c r="F433" s="6" t="s">
        <v>2712</v>
      </c>
      <c r="G433" s="6"/>
      <c r="H433" s="6"/>
      <c r="I433" s="5" t="s">
        <v>38</v>
      </c>
      <c r="J433" s="5" t="s">
        <v>52</v>
      </c>
      <c r="K433" s="6" t="s">
        <v>2713</v>
      </c>
      <c r="L433" s="6" t="s">
        <v>2714</v>
      </c>
      <c r="M433" s="5" t="s">
        <v>63</v>
      </c>
      <c r="N433" s="8"/>
      <c r="O433" s="8"/>
      <c r="P433" s="8"/>
      <c r="Q433" s="5"/>
      <c r="R433" s="8"/>
      <c r="S433" s="8" t="s">
        <v>2715</v>
      </c>
      <c r="T433" s="8" t="s">
        <v>2716</v>
      </c>
      <c r="U433" s="8" t="s">
        <v>2717</v>
      </c>
      <c r="V433" s="8" t="s">
        <v>2718</v>
      </c>
      <c r="W433" s="8" t="s">
        <v>2719</v>
      </c>
      <c r="X433" s="8"/>
      <c r="Y433" s="5" t="s">
        <v>1918</v>
      </c>
      <c r="Z433" s="10" t="str">
        <f aca="false">REPLACE(AA433,SEARCH("M5-",AA433),LEN(AB433),AC433)</f>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AA433" s="10" t="s">
        <v>2720</v>
      </c>
      <c r="AB433" s="8" t="str">
        <f aca="false">IF(D433&lt;&gt;"No hacer",CONCATENATE(A433,"-",LEFT(C433),"-",IF(A432&lt;&gt;A433,1,IF(C432=C433,RIGHT(AB432)+1,1))))</f>
        <v>M5-MyM-4a-A-3</v>
      </c>
      <c r="AC433" s="8" t="str">
        <f aca="false">CONCATENATE(AB433,"-BR")</f>
        <v>M5-MyM-4a-A-3-BR</v>
      </c>
      <c r="AD433" s="5" t="s">
        <v>46</v>
      </c>
      <c r="AE433" s="5" t="s">
        <v>351</v>
      </c>
      <c r="AF433" s="5"/>
    </row>
    <row r="434" customFormat="false" ht="75" hidden="false" customHeight="true" outlineLevel="0" collapsed="false">
      <c r="A434" s="5" t="s">
        <v>2671</v>
      </c>
      <c r="B434" s="6" t="s">
        <v>2672</v>
      </c>
      <c r="C434" s="5" t="s">
        <v>58</v>
      </c>
      <c r="D434" s="5" t="s">
        <v>35</v>
      </c>
      <c r="E434" s="5"/>
      <c r="F434" s="7" t="s">
        <v>2721</v>
      </c>
      <c r="G434" s="7"/>
      <c r="H434" s="6" t="s">
        <v>2722</v>
      </c>
      <c r="I434" s="5" t="s">
        <v>38</v>
      </c>
      <c r="J434" s="5" t="s">
        <v>52</v>
      </c>
      <c r="K434" s="6" t="s">
        <v>2723</v>
      </c>
      <c r="L434" s="6" t="s">
        <v>2724</v>
      </c>
      <c r="M434" s="5" t="s">
        <v>63</v>
      </c>
      <c r="N434" s="8"/>
      <c r="O434" s="8"/>
      <c r="P434" s="8"/>
      <c r="Q434" s="5"/>
      <c r="R434" s="8"/>
      <c r="S434" s="8" t="s">
        <v>2725</v>
      </c>
      <c r="T434" s="8" t="s">
        <v>2726</v>
      </c>
      <c r="U434" s="8" t="s">
        <v>2727</v>
      </c>
      <c r="V434" s="8" t="s">
        <v>2728</v>
      </c>
      <c r="W434" s="8" t="s">
        <v>2729</v>
      </c>
      <c r="X434" s="8"/>
      <c r="Y434" s="5" t="s">
        <v>1918</v>
      </c>
      <c r="Z434" s="10" t="str">
        <f aca="false">REPLACE(AA434,SEARCH("M5-",AA434),LEN(AB434),AC434)</f>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AA434" s="10" t="s">
        <v>2730</v>
      </c>
      <c r="AB434" s="8" t="str">
        <f aca="false">IF(D434&lt;&gt;"No hacer",CONCATENATE(A434,"-",LEFT(C434),"-",IF(A433&lt;&gt;A434,1,IF(C433=C434,RIGHT(AB433)+1,1))))</f>
        <v>M5-MyM-4a-A-4</v>
      </c>
      <c r="AC434" s="8" t="str">
        <f aca="false">CONCATENATE(AB434,"-BR")</f>
        <v>M5-MyM-4a-A-4-BR</v>
      </c>
      <c r="AD434" s="5" t="s">
        <v>46</v>
      </c>
      <c r="AE434" s="5" t="s">
        <v>351</v>
      </c>
      <c r="AF434" s="5"/>
    </row>
    <row r="435" customFormat="false" ht="75" hidden="false" customHeight="true" outlineLevel="0" collapsed="false">
      <c r="A435" s="5" t="s">
        <v>2671</v>
      </c>
      <c r="B435" s="6" t="s">
        <v>2672</v>
      </c>
      <c r="C435" s="5" t="s">
        <v>58</v>
      </c>
      <c r="D435" s="5" t="s">
        <v>35</v>
      </c>
      <c r="E435" s="5"/>
      <c r="F435" s="7" t="s">
        <v>2731</v>
      </c>
      <c r="G435" s="7"/>
      <c r="H435" s="6" t="s">
        <v>2732</v>
      </c>
      <c r="I435" s="5" t="s">
        <v>38</v>
      </c>
      <c r="J435" s="5" t="s">
        <v>52</v>
      </c>
      <c r="K435" s="6" t="s">
        <v>2733</v>
      </c>
      <c r="L435" s="6" t="s">
        <v>2734</v>
      </c>
      <c r="M435" s="5" t="s">
        <v>63</v>
      </c>
      <c r="N435" s="8"/>
      <c r="O435" s="8"/>
      <c r="P435" s="8"/>
      <c r="Q435" s="5"/>
      <c r="R435" s="8"/>
      <c r="S435" s="8" t="s">
        <v>2735</v>
      </c>
      <c r="T435" s="8" t="s">
        <v>2736</v>
      </c>
      <c r="U435" s="8" t="s">
        <v>2717</v>
      </c>
      <c r="V435" s="8" t="s">
        <v>2737</v>
      </c>
      <c r="W435" s="8" t="s">
        <v>2738</v>
      </c>
      <c r="X435" s="8"/>
      <c r="Y435" s="5" t="s">
        <v>1918</v>
      </c>
      <c r="Z435" s="10" t="str">
        <f aca="false">REPLACE(AA435,SEARCH("M5-",AA435),LEN(AB435),AC435)</f>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AA435" s="10" t="s">
        <v>2739</v>
      </c>
      <c r="AB435" s="8" t="str">
        <f aca="false">IF(D435&lt;&gt;"No hacer",CONCATENATE(A435,"-",LEFT(C435),"-",IF(A434&lt;&gt;A435,1,IF(C434=C435,RIGHT(AB434)+1,1))))</f>
        <v>M5-MyM-4a-A-5</v>
      </c>
      <c r="AC435" s="8" t="str">
        <f aca="false">CONCATENATE(AB435,"-BR")</f>
        <v>M5-MyM-4a-A-5-BR</v>
      </c>
      <c r="AD435" s="5" t="s">
        <v>46</v>
      </c>
      <c r="AE435" s="5" t="s">
        <v>351</v>
      </c>
      <c r="AF435" s="5"/>
    </row>
    <row r="436" customFormat="false" ht="75" hidden="false" customHeight="true" outlineLevel="0" collapsed="false">
      <c r="A436" s="5" t="s">
        <v>2740</v>
      </c>
      <c r="B436" s="6" t="s">
        <v>2741</v>
      </c>
      <c r="C436" s="5" t="s">
        <v>34</v>
      </c>
      <c r="D436" s="5" t="s">
        <v>35</v>
      </c>
      <c r="E436" s="5"/>
      <c r="F436" s="6" t="s">
        <v>2742</v>
      </c>
      <c r="G436" s="6"/>
      <c r="H436" s="6"/>
      <c r="I436" s="5" t="s">
        <v>38</v>
      </c>
      <c r="J436" s="5" t="s">
        <v>297</v>
      </c>
      <c r="K436" s="6" t="s">
        <v>2743</v>
      </c>
      <c r="L436" s="6" t="s">
        <v>2744</v>
      </c>
      <c r="M436" s="11" t="s">
        <v>41</v>
      </c>
      <c r="N436" s="6" t="s">
        <v>2745</v>
      </c>
      <c r="O436" s="7" t="s">
        <v>2746</v>
      </c>
      <c r="P436" s="8"/>
      <c r="Q436" s="5"/>
      <c r="R436" s="8"/>
      <c r="S436" s="8"/>
      <c r="T436" s="8"/>
      <c r="U436" s="8"/>
      <c r="V436" s="8"/>
      <c r="W436" s="8"/>
      <c r="X436" s="8"/>
      <c r="Y436" s="5" t="s">
        <v>1918</v>
      </c>
      <c r="Z436" s="10" t="str">
        <f aca="false">REPLACE(AA436,SEARCH("M5-",AA436),LEN(AB436),AC436)</f>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AA436" s="10" t="s">
        <v>2747</v>
      </c>
      <c r="AB436" s="8" t="str">
        <f aca="false">IF(D436&lt;&gt;"No hacer",CONCATENATE(A436,"-",LEFT(C436),"-",IF(A435&lt;&gt;A436,1,IF(C435=C436,RIGHT(AB435)+1,1))))</f>
        <v>M5-MyM-4b-I-1</v>
      </c>
      <c r="AC436" s="8" t="str">
        <f aca="false">CONCATENATE(AB436,"-BR")</f>
        <v>M5-MyM-4b-I-1-BR</v>
      </c>
      <c r="AD436" s="5" t="s">
        <v>46</v>
      </c>
      <c r="AE436" s="5" t="s">
        <v>351</v>
      </c>
      <c r="AF436" s="5"/>
    </row>
    <row r="437" customFormat="false" ht="75" hidden="false" customHeight="true" outlineLevel="0" collapsed="false">
      <c r="A437" s="5" t="s">
        <v>2740</v>
      </c>
      <c r="B437" s="6" t="s">
        <v>2741</v>
      </c>
      <c r="C437" s="5" t="s">
        <v>34</v>
      </c>
      <c r="D437" s="5" t="s">
        <v>35</v>
      </c>
      <c r="E437" s="5"/>
      <c r="F437" s="6" t="s">
        <v>2748</v>
      </c>
      <c r="G437" s="6"/>
      <c r="H437" s="6"/>
      <c r="I437" s="5" t="s">
        <v>38</v>
      </c>
      <c r="J437" s="5" t="s">
        <v>297</v>
      </c>
      <c r="K437" s="6" t="s">
        <v>2749</v>
      </c>
      <c r="L437" s="6" t="s">
        <v>2750</v>
      </c>
      <c r="M437" s="11" t="s">
        <v>41</v>
      </c>
      <c r="N437" s="6" t="s">
        <v>2751</v>
      </c>
      <c r="O437" s="9" t="s">
        <v>2752</v>
      </c>
      <c r="P437" s="8"/>
      <c r="Q437" s="5"/>
      <c r="R437" s="8"/>
      <c r="S437" s="8"/>
      <c r="T437" s="8"/>
      <c r="U437" s="8"/>
      <c r="V437" s="8"/>
      <c r="W437" s="8"/>
      <c r="X437" s="8"/>
      <c r="Y437" s="5" t="s">
        <v>1918</v>
      </c>
      <c r="Z437" s="10" t="str">
        <f aca="false">REPLACE(AA437,SEARCH("M5-",AA437),LEN(AB437),AC437)</f>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AA437" s="10" t="s">
        <v>2753</v>
      </c>
      <c r="AB437" s="8" t="str">
        <f aca="false">IF(D437&lt;&gt;"No hacer",CONCATENATE(A437,"-",LEFT(C437),"-",IF(A436&lt;&gt;A437,1,IF(C436=C437,RIGHT(AB436)+1,1))))</f>
        <v>M5-MyM-4b-I-2</v>
      </c>
      <c r="AC437" s="8" t="str">
        <f aca="false">CONCATENATE(AB437,"-BR")</f>
        <v>M5-MyM-4b-I-2-BR</v>
      </c>
      <c r="AD437" s="5" t="s">
        <v>46</v>
      </c>
      <c r="AE437" s="5" t="s">
        <v>351</v>
      </c>
      <c r="AF437" s="5"/>
    </row>
    <row r="438" customFormat="false" ht="75" hidden="false" customHeight="true" outlineLevel="0" collapsed="false">
      <c r="A438" s="5" t="s">
        <v>2740</v>
      </c>
      <c r="B438" s="6" t="s">
        <v>2741</v>
      </c>
      <c r="C438" s="5" t="s">
        <v>48</v>
      </c>
      <c r="D438" s="5" t="s">
        <v>35</v>
      </c>
      <c r="E438" s="5"/>
      <c r="F438" s="6" t="s">
        <v>2754</v>
      </c>
      <c r="G438" s="6"/>
      <c r="H438" s="6"/>
      <c r="I438" s="5" t="s">
        <v>38</v>
      </c>
      <c r="J438" s="5" t="s">
        <v>52</v>
      </c>
      <c r="K438" s="6" t="s">
        <v>2755</v>
      </c>
      <c r="L438" s="6" t="s">
        <v>2756</v>
      </c>
      <c r="M438" s="11" t="s">
        <v>41</v>
      </c>
      <c r="N438" s="6" t="s">
        <v>2745</v>
      </c>
      <c r="O438" s="7" t="s">
        <v>2746</v>
      </c>
      <c r="P438" s="8"/>
      <c r="Q438" s="5"/>
      <c r="R438" s="8"/>
      <c r="S438" s="8"/>
      <c r="T438" s="8"/>
      <c r="U438" s="8"/>
      <c r="V438" s="8"/>
      <c r="W438" s="8"/>
      <c r="X438" s="8"/>
      <c r="Y438" s="5" t="s">
        <v>1918</v>
      </c>
      <c r="Z438" s="10" t="str">
        <f aca="false">REPLACE(AA438,SEARCH("M5-",AA438),LEN(AB438),AC438)</f>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AA438" s="10" t="s">
        <v>2757</v>
      </c>
      <c r="AB438" s="8" t="str">
        <f aca="false">IF(D438&lt;&gt;"No hacer",CONCATENATE(A438,"-",LEFT(C438),"-",IF(A437&lt;&gt;A438,1,IF(C437=C438,RIGHT(AB437)+1,1))))</f>
        <v>M5-MyM-4b-E-1</v>
      </c>
      <c r="AC438" s="8" t="str">
        <f aca="false">CONCATENATE(AB438,"-BR")</f>
        <v>M5-MyM-4b-E-1-BR</v>
      </c>
      <c r="AD438" s="5" t="s">
        <v>46</v>
      </c>
      <c r="AE438" s="5" t="s">
        <v>351</v>
      </c>
      <c r="AF438" s="5"/>
    </row>
    <row r="439" customFormat="false" ht="75" hidden="false" customHeight="true" outlineLevel="0" collapsed="false">
      <c r="A439" s="5" t="s">
        <v>2740</v>
      </c>
      <c r="B439" s="6" t="s">
        <v>2741</v>
      </c>
      <c r="C439" s="5" t="s">
        <v>48</v>
      </c>
      <c r="D439" s="5" t="s">
        <v>35</v>
      </c>
      <c r="E439" s="5"/>
      <c r="F439" s="6" t="s">
        <v>2758</v>
      </c>
      <c r="G439" s="6"/>
      <c r="H439" s="6"/>
      <c r="I439" s="5" t="s">
        <v>38</v>
      </c>
      <c r="J439" s="5" t="s">
        <v>52</v>
      </c>
      <c r="K439" s="6" t="s">
        <v>2759</v>
      </c>
      <c r="L439" s="6" t="s">
        <v>2760</v>
      </c>
      <c r="M439" s="11" t="s">
        <v>41</v>
      </c>
      <c r="N439" s="6" t="s">
        <v>2751</v>
      </c>
      <c r="O439" s="9" t="s">
        <v>2752</v>
      </c>
      <c r="P439" s="8"/>
      <c r="Q439" s="5"/>
      <c r="R439" s="8"/>
      <c r="S439" s="8"/>
      <c r="T439" s="8"/>
      <c r="U439" s="8"/>
      <c r="V439" s="8"/>
      <c r="W439" s="8"/>
      <c r="X439" s="8"/>
      <c r="Y439" s="5" t="s">
        <v>1918</v>
      </c>
      <c r="Z439" s="10" t="str">
        <f aca="false">REPLACE(AA439,SEARCH("M5-",AA439),LEN(AB439),AC439)</f>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AA439" s="10" t="s">
        <v>2761</v>
      </c>
      <c r="AB439" s="8" t="str">
        <f aca="false">IF(D439&lt;&gt;"No hacer",CONCATENATE(A439,"-",LEFT(C439),"-",IF(A438&lt;&gt;A439,1,IF(C438=C439,RIGHT(AB438)+1,1))))</f>
        <v>M5-MyM-4b-E-2</v>
      </c>
      <c r="AC439" s="8" t="str">
        <f aca="false">CONCATENATE(AB439,"-BR")</f>
        <v>M5-MyM-4b-E-2-BR</v>
      </c>
      <c r="AD439" s="5" t="s">
        <v>46</v>
      </c>
      <c r="AE439" s="5" t="s">
        <v>351</v>
      </c>
      <c r="AF439" s="5"/>
    </row>
    <row r="440" customFormat="false" ht="75" hidden="false" customHeight="true" outlineLevel="0" collapsed="false">
      <c r="A440" s="5" t="s">
        <v>2740</v>
      </c>
      <c r="B440" s="6" t="s">
        <v>2741</v>
      </c>
      <c r="C440" s="5" t="s">
        <v>58</v>
      </c>
      <c r="D440" s="5" t="s">
        <v>35</v>
      </c>
      <c r="E440" s="5"/>
      <c r="F440" s="6" t="s">
        <v>2762</v>
      </c>
      <c r="G440" s="6"/>
      <c r="H440" s="6"/>
      <c r="I440" s="5" t="s">
        <v>38</v>
      </c>
      <c r="J440" s="5" t="s">
        <v>52</v>
      </c>
      <c r="K440" s="7" t="s">
        <v>2763</v>
      </c>
      <c r="L440" s="6" t="s">
        <v>62</v>
      </c>
      <c r="M440" s="11" t="s">
        <v>41</v>
      </c>
      <c r="N440" s="6" t="s">
        <v>2745</v>
      </c>
      <c r="O440" s="6" t="s">
        <v>2746</v>
      </c>
      <c r="P440" s="8"/>
      <c r="Q440" s="5"/>
      <c r="R440" s="8"/>
      <c r="S440" s="8"/>
      <c r="T440" s="8"/>
      <c r="U440" s="8"/>
      <c r="V440" s="8"/>
      <c r="W440" s="8"/>
      <c r="X440" s="8"/>
      <c r="Y440" s="5" t="s">
        <v>1918</v>
      </c>
      <c r="Z440" s="10" t="str">
        <f aca="false">REPLACE(AA440,SEARCH("M5-",AA440),LEN(AB440),AC440)</f>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AA440" s="10" t="s">
        <v>2764</v>
      </c>
      <c r="AB440" s="8" t="str">
        <f aca="false">IF(D440&lt;&gt;"No hacer",CONCATENATE(A440,"-",LEFT(C440),"-",IF(A439&lt;&gt;A440,1,IF(C439=C440,RIGHT(AB439)+1,1))))</f>
        <v>M5-MyM-4b-A-1</v>
      </c>
      <c r="AC440" s="8" t="str">
        <f aca="false">CONCATENATE(AB440,"-BR")</f>
        <v>M5-MyM-4b-A-1-BR</v>
      </c>
      <c r="AD440" s="5" t="s">
        <v>46</v>
      </c>
      <c r="AE440" s="5" t="s">
        <v>351</v>
      </c>
      <c r="AF440" s="5"/>
    </row>
    <row r="441" customFormat="false" ht="75" hidden="false" customHeight="true" outlineLevel="0" collapsed="false">
      <c r="A441" s="5" t="s">
        <v>2740</v>
      </c>
      <c r="B441" s="6" t="s">
        <v>2741</v>
      </c>
      <c r="C441" s="5" t="s">
        <v>58</v>
      </c>
      <c r="D441" s="5" t="s">
        <v>35</v>
      </c>
      <c r="E441" s="5"/>
      <c r="F441" s="6" t="s">
        <v>2765</v>
      </c>
      <c r="G441" s="6"/>
      <c r="H441" s="6"/>
      <c r="I441" s="5" t="s">
        <v>38</v>
      </c>
      <c r="J441" s="5" t="s">
        <v>52</v>
      </c>
      <c r="K441" s="7" t="s">
        <v>2766</v>
      </c>
      <c r="L441" s="6" t="s">
        <v>62</v>
      </c>
      <c r="M441" s="11" t="s">
        <v>41</v>
      </c>
      <c r="N441" s="6" t="s">
        <v>2745</v>
      </c>
      <c r="O441" s="6" t="s">
        <v>2746</v>
      </c>
      <c r="P441" s="8"/>
      <c r="Q441" s="5"/>
      <c r="R441" s="8"/>
      <c r="S441" s="8"/>
      <c r="T441" s="8"/>
      <c r="U441" s="8"/>
      <c r="V441" s="8"/>
      <c r="W441" s="8"/>
      <c r="X441" s="8"/>
      <c r="Y441" s="5" t="s">
        <v>1918</v>
      </c>
      <c r="Z441" s="10" t="str">
        <f aca="false">REPLACE(AA441,SEARCH("M5-",AA441),LEN(AB441),AC441)</f>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AA441" s="10" t="s">
        <v>2767</v>
      </c>
      <c r="AB441" s="8" t="str">
        <f aca="false">IF(D441&lt;&gt;"No hacer",CONCATENATE(A441,"-",LEFT(C441),"-",IF(A440&lt;&gt;A441,1,IF(C440=C441,RIGHT(AB440)+1,1))))</f>
        <v>M5-MyM-4b-A-2</v>
      </c>
      <c r="AC441" s="8" t="str">
        <f aca="false">CONCATENATE(AB441,"-BR")</f>
        <v>M5-MyM-4b-A-2-BR</v>
      </c>
      <c r="AD441" s="5" t="s">
        <v>46</v>
      </c>
      <c r="AE441" s="5" t="s">
        <v>351</v>
      </c>
      <c r="AF441" s="5"/>
    </row>
    <row r="442" customFormat="false" ht="75" hidden="false" customHeight="true" outlineLevel="0" collapsed="false">
      <c r="A442" s="5" t="s">
        <v>2740</v>
      </c>
      <c r="B442" s="6" t="s">
        <v>2741</v>
      </c>
      <c r="C442" s="5" t="s">
        <v>58</v>
      </c>
      <c r="D442" s="5" t="s">
        <v>35</v>
      </c>
      <c r="E442" s="5"/>
      <c r="F442" s="6" t="s">
        <v>2768</v>
      </c>
      <c r="G442" s="6"/>
      <c r="H442" s="6"/>
      <c r="I442" s="5" t="s">
        <v>38</v>
      </c>
      <c r="J442" s="5" t="s">
        <v>52</v>
      </c>
      <c r="K442" s="7" t="s">
        <v>2769</v>
      </c>
      <c r="L442" s="6" t="s">
        <v>2770</v>
      </c>
      <c r="M442" s="11" t="s">
        <v>41</v>
      </c>
      <c r="N442" s="6" t="s">
        <v>2751</v>
      </c>
      <c r="O442" s="9" t="s">
        <v>2752</v>
      </c>
      <c r="P442" s="8"/>
      <c r="Q442" s="5"/>
      <c r="R442" s="8"/>
      <c r="S442" s="8"/>
      <c r="T442" s="8"/>
      <c r="U442" s="8"/>
      <c r="V442" s="8"/>
      <c r="W442" s="8"/>
      <c r="X442" s="8"/>
      <c r="Y442" s="5" t="s">
        <v>1918</v>
      </c>
      <c r="Z442" s="10" t="str">
        <f aca="false">REPLACE(AA442,SEARCH("M5-",AA442),LEN(AB442),AC442)</f>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AA442" s="10" t="s">
        <v>2771</v>
      </c>
      <c r="AB442" s="8" t="str">
        <f aca="false">IF(D442&lt;&gt;"No hacer",CONCATENATE(A442,"-",LEFT(C442),"-",IF(A441&lt;&gt;A442,1,IF(C441=C442,RIGHT(AB441)+1,1))))</f>
        <v>M5-MyM-4b-A-3</v>
      </c>
      <c r="AC442" s="8" t="str">
        <f aca="false">CONCATENATE(AB442,"-BR")</f>
        <v>M5-MyM-4b-A-3-BR</v>
      </c>
      <c r="AD442" s="5" t="s">
        <v>46</v>
      </c>
      <c r="AE442" s="5" t="s">
        <v>351</v>
      </c>
      <c r="AF442" s="5"/>
    </row>
    <row r="443" customFormat="false" ht="75" hidden="false" customHeight="true" outlineLevel="0" collapsed="false">
      <c r="A443" s="5" t="s">
        <v>2740</v>
      </c>
      <c r="B443" s="6" t="s">
        <v>2741</v>
      </c>
      <c r="C443" s="5" t="s">
        <v>58</v>
      </c>
      <c r="D443" s="5" t="s">
        <v>35</v>
      </c>
      <c r="E443" s="16"/>
      <c r="F443" s="6" t="s">
        <v>2772</v>
      </c>
      <c r="G443" s="6"/>
      <c r="H443" s="6"/>
      <c r="I443" s="5" t="s">
        <v>38</v>
      </c>
      <c r="J443" s="5" t="s">
        <v>52</v>
      </c>
      <c r="K443" s="7" t="s">
        <v>2773</v>
      </c>
      <c r="L443" s="6" t="s">
        <v>62</v>
      </c>
      <c r="M443" s="11" t="s">
        <v>41</v>
      </c>
      <c r="N443" s="6" t="s">
        <v>2745</v>
      </c>
      <c r="O443" s="6" t="s">
        <v>2746</v>
      </c>
      <c r="P443" s="8"/>
      <c r="Q443" s="5"/>
      <c r="R443" s="8"/>
      <c r="S443" s="8"/>
      <c r="T443" s="8"/>
      <c r="U443" s="8"/>
      <c r="V443" s="8"/>
      <c r="W443" s="8"/>
      <c r="X443" s="8"/>
      <c r="Y443" s="5" t="s">
        <v>1918</v>
      </c>
      <c r="Z443" s="10" t="str">
        <f aca="false">REPLACE(AA443,SEARCH("M5-",AA443),LEN(AB443),AC443)</f>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AA443" s="10" t="s">
        <v>2774</v>
      </c>
      <c r="AB443" s="8" t="str">
        <f aca="false">IF(D443&lt;&gt;"No hacer",CONCATENATE(A443,"-",LEFT(C443),"-",IF(A442&lt;&gt;A443,1,IF(C442=C443,RIGHT(AB442)+1,1))))</f>
        <v>M5-MyM-4b-A-4</v>
      </c>
      <c r="AC443" s="8" t="str">
        <f aca="false">CONCATENATE(AB443,"-BR")</f>
        <v>M5-MyM-4b-A-4-BR</v>
      </c>
      <c r="AD443" s="5" t="s">
        <v>46</v>
      </c>
      <c r="AE443" s="5" t="s">
        <v>351</v>
      </c>
      <c r="AF443" s="5"/>
    </row>
    <row r="444" customFormat="false" ht="75" hidden="false" customHeight="true" outlineLevel="0" collapsed="false">
      <c r="A444" s="5" t="s">
        <v>2740</v>
      </c>
      <c r="B444" s="6" t="s">
        <v>2741</v>
      </c>
      <c r="C444" s="5" t="s">
        <v>58</v>
      </c>
      <c r="D444" s="5" t="s">
        <v>35</v>
      </c>
      <c r="E444" s="5"/>
      <c r="F444" s="6" t="s">
        <v>2775</v>
      </c>
      <c r="G444" s="6"/>
      <c r="H444" s="6"/>
      <c r="I444" s="5" t="s">
        <v>38</v>
      </c>
      <c r="J444" s="5" t="s">
        <v>52</v>
      </c>
      <c r="K444" s="7" t="s">
        <v>2776</v>
      </c>
      <c r="L444" s="6" t="s">
        <v>2770</v>
      </c>
      <c r="M444" s="11" t="s">
        <v>41</v>
      </c>
      <c r="N444" s="6" t="s">
        <v>2751</v>
      </c>
      <c r="O444" s="9" t="s">
        <v>2752</v>
      </c>
      <c r="P444" s="8"/>
      <c r="Q444" s="5"/>
      <c r="R444" s="8"/>
      <c r="S444" s="8"/>
      <c r="T444" s="8"/>
      <c r="U444" s="8"/>
      <c r="V444" s="8"/>
      <c r="W444" s="8"/>
      <c r="X444" s="8"/>
      <c r="Y444" s="5" t="s">
        <v>1918</v>
      </c>
      <c r="Z444" s="10" t="str">
        <f aca="false">REPLACE(AA444,SEARCH("M5-",AA444),LEN(AB444),AC444)</f>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AA444" s="10" t="s">
        <v>2777</v>
      </c>
      <c r="AB444" s="8" t="str">
        <f aca="false">IF(D444&lt;&gt;"No hacer",CONCATENATE(A444,"-",LEFT(C444),"-",IF(A443&lt;&gt;A444,1,IF(C443=C444,RIGHT(AB443)+1,1))))</f>
        <v>M5-MyM-4b-A-5</v>
      </c>
      <c r="AC444" s="8" t="str">
        <f aca="false">CONCATENATE(AB444,"-BR")</f>
        <v>M5-MyM-4b-A-5-BR</v>
      </c>
      <c r="AD444" s="5" t="s">
        <v>46</v>
      </c>
      <c r="AE444" s="5" t="s">
        <v>351</v>
      </c>
      <c r="AF444" s="5"/>
    </row>
    <row r="445" customFormat="false" ht="75" hidden="false" customHeight="true" outlineLevel="0" collapsed="false">
      <c r="A445" s="5" t="s">
        <v>2778</v>
      </c>
      <c r="B445" s="6" t="s">
        <v>2779</v>
      </c>
      <c r="C445" s="5" t="s">
        <v>34</v>
      </c>
      <c r="D445" s="5" t="s">
        <v>35</v>
      </c>
      <c r="E445" s="5"/>
      <c r="F445" s="6" t="s">
        <v>2780</v>
      </c>
      <c r="G445" s="6"/>
      <c r="H445" s="6"/>
      <c r="I445" s="5" t="s">
        <v>38</v>
      </c>
      <c r="J445" s="5" t="s">
        <v>586</v>
      </c>
      <c r="K445" s="6" t="s">
        <v>2781</v>
      </c>
      <c r="L445" s="6" t="s">
        <v>2782</v>
      </c>
      <c r="M445" s="11" t="s">
        <v>41</v>
      </c>
      <c r="N445" s="8" t="s">
        <v>2783</v>
      </c>
      <c r="O445" s="6" t="s">
        <v>2784</v>
      </c>
      <c r="P445" s="6" t="s">
        <v>2785</v>
      </c>
      <c r="Q445" s="5"/>
      <c r="R445" s="8"/>
      <c r="S445" s="8"/>
      <c r="T445" s="8"/>
      <c r="U445" s="8"/>
      <c r="V445" s="8"/>
      <c r="W445" s="8"/>
      <c r="X445" s="8"/>
      <c r="Y445" s="5" t="s">
        <v>1918</v>
      </c>
      <c r="Z445" s="10" t="str">
        <f aca="false">REPLACE(AA445,SEARCH("M5-",AA445),LEN(AB445),AC445)</f>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AA445" s="8" t="s">
        <v>2786</v>
      </c>
      <c r="AB445" s="8" t="str">
        <f aca="false">IF(D445&lt;&gt;"No hacer",CONCATENATE(A445,"-",LEFT(C445),"-",IF(A444&lt;&gt;A445,1,IF(C444=C445,RIGHT(AB444)+1,1))))</f>
        <v>M5-MyM-23a-I-1</v>
      </c>
      <c r="AC445" s="8" t="str">
        <f aca="false">CONCATENATE(AB445,"-BR")</f>
        <v>M5-MyM-23a-I-1-BR</v>
      </c>
      <c r="AD445" s="5" t="s">
        <v>46</v>
      </c>
      <c r="AE445" s="5"/>
      <c r="AF445" s="5"/>
    </row>
    <row r="446" customFormat="false" ht="75" hidden="false" customHeight="true" outlineLevel="0" collapsed="false">
      <c r="A446" s="5" t="s">
        <v>2778</v>
      </c>
      <c r="B446" s="6" t="s">
        <v>2779</v>
      </c>
      <c r="C446" s="5" t="s">
        <v>48</v>
      </c>
      <c r="D446" s="5" t="s">
        <v>35</v>
      </c>
      <c r="E446" s="5"/>
      <c r="F446" s="6" t="s">
        <v>2787</v>
      </c>
      <c r="G446" s="6"/>
      <c r="H446" s="6"/>
      <c r="I446" s="5" t="s">
        <v>38</v>
      </c>
      <c r="J446" s="5" t="s">
        <v>52</v>
      </c>
      <c r="K446" s="6" t="s">
        <v>2788</v>
      </c>
      <c r="L446" s="6" t="s">
        <v>2789</v>
      </c>
      <c r="M446" s="11" t="s">
        <v>41</v>
      </c>
      <c r="N446" s="8" t="s">
        <v>2790</v>
      </c>
      <c r="O446" s="6" t="s">
        <v>2791</v>
      </c>
      <c r="P446" s="6" t="s">
        <v>2792</v>
      </c>
      <c r="Q446" s="5"/>
      <c r="R446" s="8"/>
      <c r="S446" s="8"/>
      <c r="T446" s="8"/>
      <c r="U446" s="8"/>
      <c r="V446" s="8"/>
      <c r="W446" s="8"/>
      <c r="X446" s="8"/>
      <c r="Y446" s="5" t="s">
        <v>1918</v>
      </c>
      <c r="Z446" s="10" t="str">
        <f aca="false">REPLACE(AA446,SEARCH("M5-",AA446),LEN(AB446),AC446)</f>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AA446" s="8" t="s">
        <v>2793</v>
      </c>
      <c r="AB446" s="8" t="str">
        <f aca="false">IF(D446&lt;&gt;"No hacer",CONCATENATE(A446,"-",LEFT(C446),"-",IF(A445&lt;&gt;A446,1,IF(C445=C446,RIGHT(AB445)+1,1))))</f>
        <v>M5-MyM-23a-E-1</v>
      </c>
      <c r="AC446" s="8" t="str">
        <f aca="false">CONCATENATE(AB446,"-BR")</f>
        <v>M5-MyM-23a-E-1-BR</v>
      </c>
      <c r="AD446" s="5" t="s">
        <v>46</v>
      </c>
      <c r="AE446" s="5"/>
      <c r="AF446" s="5"/>
    </row>
    <row r="447" customFormat="false" ht="75" hidden="false" customHeight="true" outlineLevel="0" collapsed="false">
      <c r="A447" s="5" t="s">
        <v>2778</v>
      </c>
      <c r="B447" s="6" t="s">
        <v>2779</v>
      </c>
      <c r="C447" s="5" t="s">
        <v>48</v>
      </c>
      <c r="D447" s="5" t="s">
        <v>35</v>
      </c>
      <c r="E447" s="5"/>
      <c r="F447" s="6" t="s">
        <v>2794</v>
      </c>
      <c r="G447" s="6"/>
      <c r="H447" s="6"/>
      <c r="I447" s="5" t="s">
        <v>38</v>
      </c>
      <c r="J447" s="5" t="s">
        <v>52</v>
      </c>
      <c r="K447" s="6" t="s">
        <v>2795</v>
      </c>
      <c r="L447" s="6" t="s">
        <v>2796</v>
      </c>
      <c r="M447" s="11" t="s">
        <v>41</v>
      </c>
      <c r="N447" s="8" t="s">
        <v>2797</v>
      </c>
      <c r="O447" s="6" t="s">
        <v>2798</v>
      </c>
      <c r="P447" s="6" t="s">
        <v>2799</v>
      </c>
      <c r="Q447" s="5"/>
      <c r="R447" s="8"/>
      <c r="S447" s="8"/>
      <c r="T447" s="8"/>
      <c r="U447" s="8"/>
      <c r="V447" s="8"/>
      <c r="W447" s="8"/>
      <c r="X447" s="8"/>
      <c r="Y447" s="5" t="s">
        <v>1918</v>
      </c>
      <c r="Z447" s="10" t="str">
        <f aca="false">REPLACE(AA447,SEARCH("M5-",AA447),LEN(AB447),AC447)</f>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AA447" s="8" t="s">
        <v>2800</v>
      </c>
      <c r="AB447" s="8" t="str">
        <f aca="false">IF(D447&lt;&gt;"No hacer",CONCATENATE(A447,"-",LEFT(C447),"-",IF(A446&lt;&gt;A447,1,IF(C446=C447,RIGHT(AB446)+1,1))))</f>
        <v>M5-MyM-23a-E-2</v>
      </c>
      <c r="AC447" s="8" t="str">
        <f aca="false">CONCATENATE(AB447,"-BR")</f>
        <v>M5-MyM-23a-E-2-BR</v>
      </c>
      <c r="AD447" s="5" t="s">
        <v>46</v>
      </c>
      <c r="AE447" s="5"/>
      <c r="AF447" s="5"/>
    </row>
    <row r="448" customFormat="false" ht="75" hidden="false" customHeight="true" outlineLevel="0" collapsed="false">
      <c r="A448" s="5" t="s">
        <v>2778</v>
      </c>
      <c r="B448" s="6" t="s">
        <v>2779</v>
      </c>
      <c r="C448" s="5" t="s">
        <v>48</v>
      </c>
      <c r="D448" s="5" t="s">
        <v>35</v>
      </c>
      <c r="E448" s="5"/>
      <c r="F448" s="6" t="s">
        <v>2801</v>
      </c>
      <c r="G448" s="6"/>
      <c r="H448" s="6"/>
      <c r="I448" s="5" t="s">
        <v>38</v>
      </c>
      <c r="J448" s="5" t="s">
        <v>52</v>
      </c>
      <c r="K448" s="6" t="s">
        <v>2788</v>
      </c>
      <c r="L448" s="6" t="s">
        <v>2802</v>
      </c>
      <c r="M448" s="11" t="s">
        <v>41</v>
      </c>
      <c r="N448" s="8" t="s">
        <v>2790</v>
      </c>
      <c r="O448" s="6" t="s">
        <v>2803</v>
      </c>
      <c r="P448" s="6" t="s">
        <v>2804</v>
      </c>
      <c r="Q448" s="5"/>
      <c r="R448" s="8"/>
      <c r="S448" s="8"/>
      <c r="T448" s="8"/>
      <c r="U448" s="8"/>
      <c r="V448" s="8"/>
      <c r="W448" s="8"/>
      <c r="X448" s="8"/>
      <c r="Y448" s="5" t="s">
        <v>1918</v>
      </c>
      <c r="Z448" s="10" t="str">
        <f aca="false">REPLACE(AA448,SEARCH("M5-",AA448),LEN(AB448),AC448)</f>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AA448" s="8" t="s">
        <v>2805</v>
      </c>
      <c r="AB448" s="8" t="str">
        <f aca="false">IF(D448&lt;&gt;"No hacer",CONCATENATE(A448,"-",LEFT(C448),"-",IF(A447&lt;&gt;A448,1,IF(C447=C448,RIGHT(AB447)+1,1))))</f>
        <v>M5-MyM-23a-E-3</v>
      </c>
      <c r="AC448" s="8" t="str">
        <f aca="false">CONCATENATE(AB448,"-BR")</f>
        <v>M5-MyM-23a-E-3-BR</v>
      </c>
      <c r="AD448" s="5" t="s">
        <v>46</v>
      </c>
      <c r="AE448" s="5"/>
      <c r="AF448" s="5"/>
    </row>
    <row r="449" customFormat="false" ht="75" hidden="false" customHeight="true" outlineLevel="0" collapsed="false">
      <c r="A449" s="5" t="s">
        <v>2778</v>
      </c>
      <c r="B449" s="6" t="s">
        <v>2779</v>
      </c>
      <c r="C449" s="5" t="s">
        <v>48</v>
      </c>
      <c r="D449" s="5" t="s">
        <v>35</v>
      </c>
      <c r="E449" s="5"/>
      <c r="F449" s="6" t="s">
        <v>2806</v>
      </c>
      <c r="G449" s="6"/>
      <c r="H449" s="6"/>
      <c r="I449" s="5" t="s">
        <v>38</v>
      </c>
      <c r="J449" s="5" t="s">
        <v>52</v>
      </c>
      <c r="K449" s="6" t="s">
        <v>2807</v>
      </c>
      <c r="L449" s="6" t="s">
        <v>2808</v>
      </c>
      <c r="M449" s="11" t="s">
        <v>41</v>
      </c>
      <c r="N449" s="8" t="s">
        <v>2797</v>
      </c>
      <c r="O449" s="6" t="s">
        <v>2809</v>
      </c>
      <c r="P449" s="6" t="s">
        <v>2810</v>
      </c>
      <c r="Q449" s="5"/>
      <c r="R449" s="8"/>
      <c r="S449" s="8"/>
      <c r="T449" s="8"/>
      <c r="U449" s="8"/>
      <c r="V449" s="8"/>
      <c r="W449" s="8"/>
      <c r="X449" s="8"/>
      <c r="Y449" s="5" t="s">
        <v>1918</v>
      </c>
      <c r="Z449" s="10" t="str">
        <f aca="false">REPLACE(AA449,SEARCH("M5-",AA449),LEN(AB449),AC449)</f>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AA449" s="8" t="s">
        <v>2811</v>
      </c>
      <c r="AB449" s="8" t="str">
        <f aca="false">IF(D449&lt;&gt;"No hacer",CONCATENATE(A449,"-",LEFT(C449),"-",IF(A448&lt;&gt;A449,1,IF(C448=C449,RIGHT(AB448)+1,1))))</f>
        <v>M5-MyM-23a-E-4</v>
      </c>
      <c r="AC449" s="8" t="str">
        <f aca="false">CONCATENATE(AB449,"-BR")</f>
        <v>M5-MyM-23a-E-4-BR</v>
      </c>
      <c r="AD449" s="5" t="s">
        <v>46</v>
      </c>
      <c r="AE449" s="5"/>
      <c r="AF449" s="5"/>
    </row>
    <row r="450" customFormat="false" ht="75" hidden="false" customHeight="true" outlineLevel="0" collapsed="false">
      <c r="A450" s="5" t="s">
        <v>2778</v>
      </c>
      <c r="B450" s="6" t="s">
        <v>2779</v>
      </c>
      <c r="C450" s="5" t="s">
        <v>58</v>
      </c>
      <c r="D450" s="5" t="s">
        <v>35</v>
      </c>
      <c r="E450" s="16"/>
      <c r="F450" s="6" t="s">
        <v>2812</v>
      </c>
      <c r="G450" s="6"/>
      <c r="H450" s="6" t="s">
        <v>2813</v>
      </c>
      <c r="I450" s="5" t="s">
        <v>38</v>
      </c>
      <c r="J450" s="5" t="s">
        <v>52</v>
      </c>
      <c r="K450" s="6" t="s">
        <v>2814</v>
      </c>
      <c r="L450" s="6" t="s">
        <v>2815</v>
      </c>
      <c r="M450" s="5" t="s">
        <v>41</v>
      </c>
      <c r="N450" s="8" t="s">
        <v>2816</v>
      </c>
      <c r="O450" s="6" t="s">
        <v>2817</v>
      </c>
      <c r="P450" s="6" t="s">
        <v>2818</v>
      </c>
      <c r="Q450" s="5"/>
      <c r="R450" s="8"/>
      <c r="S450" s="8"/>
      <c r="T450" s="8"/>
      <c r="U450" s="8"/>
      <c r="V450" s="8"/>
      <c r="W450" s="8"/>
      <c r="X450" s="8"/>
      <c r="Y450" s="5" t="s">
        <v>1918</v>
      </c>
      <c r="Z450" s="10" t="str">
        <f aca="false">REPLACE(AA450,SEARCH("M5-",AA450),LEN(AB450),AC450)</f>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AA450" s="8" t="s">
        <v>2819</v>
      </c>
      <c r="AB450" s="8" t="str">
        <f aca="false">IF(D450&lt;&gt;"No hacer",CONCATENATE(A450,"-",LEFT(C450),"-",IF(A449&lt;&gt;A450,1,IF(C449=C450,RIGHT(AB449)+1,1))))</f>
        <v>M5-MyM-23a-A-1</v>
      </c>
      <c r="AC450" s="8" t="str">
        <f aca="false">CONCATENATE(AB450,"-BR")</f>
        <v>M5-MyM-23a-A-1-BR</v>
      </c>
      <c r="AD450" s="5" t="s">
        <v>46</v>
      </c>
      <c r="AE450" s="5"/>
      <c r="AF450" s="5"/>
    </row>
    <row r="451" customFormat="false" ht="75" hidden="false" customHeight="true" outlineLevel="0" collapsed="false">
      <c r="A451" s="5" t="s">
        <v>2778</v>
      </c>
      <c r="B451" s="6" t="s">
        <v>2779</v>
      </c>
      <c r="C451" s="5" t="s">
        <v>58</v>
      </c>
      <c r="D451" s="5" t="s">
        <v>35</v>
      </c>
      <c r="E451" s="5"/>
      <c r="F451" s="6" t="s">
        <v>2820</v>
      </c>
      <c r="G451" s="6"/>
      <c r="H451" s="6" t="s">
        <v>2821</v>
      </c>
      <c r="I451" s="5" t="s">
        <v>38</v>
      </c>
      <c r="J451" s="5" t="s">
        <v>52</v>
      </c>
      <c r="K451" s="6" t="s">
        <v>2822</v>
      </c>
      <c r="L451" s="6" t="s">
        <v>2823</v>
      </c>
      <c r="M451" s="5" t="s">
        <v>41</v>
      </c>
      <c r="N451" s="8" t="s">
        <v>2816</v>
      </c>
      <c r="O451" s="6" t="s">
        <v>2824</v>
      </c>
      <c r="P451" s="6" t="s">
        <v>2825</v>
      </c>
      <c r="Q451" s="5"/>
      <c r="R451" s="8"/>
      <c r="S451" s="8"/>
      <c r="T451" s="8"/>
      <c r="U451" s="8"/>
      <c r="V451" s="8"/>
      <c r="W451" s="8"/>
      <c r="X451" s="8"/>
      <c r="Y451" s="5" t="s">
        <v>1918</v>
      </c>
      <c r="Z451" s="10" t="str">
        <f aca="false">REPLACE(AA451,SEARCH("M5-",AA451),LEN(AB451),AC451)</f>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AA451" s="8" t="s">
        <v>2826</v>
      </c>
      <c r="AB451" s="8" t="str">
        <f aca="false">IF(D451&lt;&gt;"No hacer",CONCATENATE(A451,"-",LEFT(C451),"-",IF(A450&lt;&gt;A451,1,IF(C450=C451,RIGHT(AB450)+1,1))))</f>
        <v>M5-MyM-23a-A-2</v>
      </c>
      <c r="AC451" s="8" t="str">
        <f aca="false">CONCATENATE(AB451,"-BR")</f>
        <v>M5-MyM-23a-A-2-BR</v>
      </c>
      <c r="AD451" s="5" t="s">
        <v>46</v>
      </c>
      <c r="AE451" s="5"/>
      <c r="AF451" s="5"/>
    </row>
    <row r="452" customFormat="false" ht="75" hidden="false" customHeight="true" outlineLevel="0" collapsed="false">
      <c r="A452" s="5" t="s">
        <v>2778</v>
      </c>
      <c r="B452" s="6" t="s">
        <v>2779</v>
      </c>
      <c r="C452" s="5" t="s">
        <v>58</v>
      </c>
      <c r="D452" s="5" t="s">
        <v>35</v>
      </c>
      <c r="E452" s="5"/>
      <c r="F452" s="6" t="s">
        <v>2827</v>
      </c>
      <c r="G452" s="6"/>
      <c r="H452" s="6"/>
      <c r="I452" s="5" t="s">
        <v>38</v>
      </c>
      <c r="J452" s="5" t="s">
        <v>52</v>
      </c>
      <c r="K452" s="6" t="s">
        <v>2828</v>
      </c>
      <c r="L452" s="6" t="s">
        <v>2829</v>
      </c>
      <c r="M452" s="5" t="s">
        <v>41</v>
      </c>
      <c r="N452" s="8" t="s">
        <v>2816</v>
      </c>
      <c r="O452" s="6" t="s">
        <v>2830</v>
      </c>
      <c r="P452" s="6" t="s">
        <v>2831</v>
      </c>
      <c r="Q452" s="5"/>
      <c r="R452" s="8"/>
      <c r="S452" s="8"/>
      <c r="T452" s="8"/>
      <c r="U452" s="8"/>
      <c r="V452" s="8"/>
      <c r="W452" s="8"/>
      <c r="X452" s="8"/>
      <c r="Y452" s="5" t="s">
        <v>1918</v>
      </c>
      <c r="Z452" s="10" t="str">
        <f aca="false">REPLACE(AA452,SEARCH("M5-",AA452),LEN(AB452),AC452)</f>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AA452" s="8" t="s">
        <v>2832</v>
      </c>
      <c r="AB452" s="8" t="str">
        <f aca="false">IF(D452&lt;&gt;"No hacer",CONCATENATE(A452,"-",LEFT(C452),"-",IF(A451&lt;&gt;A452,1,IF(C451=C452,RIGHT(AB451)+1,1))))</f>
        <v>M5-MyM-23a-A-3</v>
      </c>
      <c r="AC452" s="8" t="str">
        <f aca="false">CONCATENATE(AB452,"-BR")</f>
        <v>M5-MyM-23a-A-3-BR</v>
      </c>
      <c r="AD452" s="5" t="s">
        <v>46</v>
      </c>
      <c r="AE452" s="5"/>
      <c r="AF452" s="5"/>
    </row>
    <row r="453" customFormat="false" ht="75" hidden="false" customHeight="true" outlineLevel="0" collapsed="false">
      <c r="A453" s="5" t="s">
        <v>2778</v>
      </c>
      <c r="B453" s="6" t="s">
        <v>2779</v>
      </c>
      <c r="C453" s="5" t="s">
        <v>58</v>
      </c>
      <c r="D453" s="5" t="s">
        <v>35</v>
      </c>
      <c r="E453" s="5"/>
      <c r="F453" s="6" t="s">
        <v>2833</v>
      </c>
      <c r="G453" s="6"/>
      <c r="H453" s="6" t="s">
        <v>2834</v>
      </c>
      <c r="I453" s="5" t="s">
        <v>38</v>
      </c>
      <c r="J453" s="5" t="s">
        <v>52</v>
      </c>
      <c r="K453" s="6" t="s">
        <v>2835</v>
      </c>
      <c r="L453" s="6" t="s">
        <v>2836</v>
      </c>
      <c r="M453" s="5" t="s">
        <v>41</v>
      </c>
      <c r="N453" s="8" t="s">
        <v>2816</v>
      </c>
      <c r="O453" s="6" t="s">
        <v>2837</v>
      </c>
      <c r="P453" s="6" t="s">
        <v>2831</v>
      </c>
      <c r="Q453" s="5"/>
      <c r="R453" s="8"/>
      <c r="S453" s="8"/>
      <c r="T453" s="8"/>
      <c r="U453" s="8"/>
      <c r="V453" s="8"/>
      <c r="W453" s="8"/>
      <c r="X453" s="8"/>
      <c r="Y453" s="5" t="s">
        <v>1918</v>
      </c>
      <c r="Z453" s="10" t="str">
        <f aca="false">REPLACE(AA453,SEARCH("M5-",AA453),LEN(AB453),AC453)</f>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AA453" s="8" t="s">
        <v>2838</v>
      </c>
      <c r="AB453" s="8" t="str">
        <f aca="false">IF(D453&lt;&gt;"No hacer",CONCATENATE(A453,"-",LEFT(C453),"-",IF(A452&lt;&gt;A453,1,IF(C452=C453,RIGHT(AB452)+1,1))))</f>
        <v>M5-MyM-23a-A-4</v>
      </c>
      <c r="AC453" s="8" t="str">
        <f aca="false">CONCATENATE(AB453,"-BR")</f>
        <v>M5-MyM-23a-A-4-BR</v>
      </c>
      <c r="AD453" s="5" t="s">
        <v>46</v>
      </c>
      <c r="AE453" s="5"/>
      <c r="AF453" s="5"/>
    </row>
    <row r="454" customFormat="false" ht="75" hidden="false" customHeight="true" outlineLevel="0" collapsed="false">
      <c r="A454" s="5" t="s">
        <v>2778</v>
      </c>
      <c r="B454" s="6" t="s">
        <v>2779</v>
      </c>
      <c r="C454" s="5" t="s">
        <v>58</v>
      </c>
      <c r="D454" s="5" t="s">
        <v>35</v>
      </c>
      <c r="E454" s="5"/>
      <c r="F454" s="6" t="s">
        <v>2839</v>
      </c>
      <c r="G454" s="6"/>
      <c r="H454" s="6" t="s">
        <v>2840</v>
      </c>
      <c r="I454" s="5" t="s">
        <v>38</v>
      </c>
      <c r="J454" s="5" t="s">
        <v>52</v>
      </c>
      <c r="K454" s="6" t="s">
        <v>2841</v>
      </c>
      <c r="L454" s="6" t="s">
        <v>2842</v>
      </c>
      <c r="M454" s="5" t="s">
        <v>41</v>
      </c>
      <c r="N454" s="8" t="s">
        <v>2816</v>
      </c>
      <c r="O454" s="6" t="s">
        <v>2843</v>
      </c>
      <c r="P454" s="6" t="s">
        <v>2799</v>
      </c>
      <c r="Q454" s="5"/>
      <c r="R454" s="8"/>
      <c r="S454" s="8"/>
      <c r="T454" s="8"/>
      <c r="U454" s="8"/>
      <c r="V454" s="8"/>
      <c r="W454" s="8"/>
      <c r="X454" s="8"/>
      <c r="Y454" s="5" t="s">
        <v>1918</v>
      </c>
      <c r="Z454" s="10" t="str">
        <f aca="false">REPLACE(AA454,SEARCH("M5-",AA454),LEN(AB454),AC454)</f>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AA454" s="8" t="s">
        <v>2844</v>
      </c>
      <c r="AB454" s="8" t="str">
        <f aca="false">IF(D454&lt;&gt;"No hacer",CONCATENATE(A454,"-",LEFT(C454),"-",IF(A453&lt;&gt;A454,1,IF(C453=C454,RIGHT(AB453)+1,1))))</f>
        <v>M5-MyM-23a-A-5</v>
      </c>
      <c r="AC454" s="8" t="str">
        <f aca="false">CONCATENATE(AB454,"-BR")</f>
        <v>M5-MyM-23a-A-5-BR</v>
      </c>
      <c r="AD454" s="5" t="s">
        <v>46</v>
      </c>
      <c r="AE454" s="5"/>
      <c r="AF454" s="5"/>
    </row>
    <row r="455" customFormat="false" ht="75" hidden="false" customHeight="true" outlineLevel="0" collapsed="false">
      <c r="A455" s="5" t="s">
        <v>2845</v>
      </c>
      <c r="B455" s="6" t="s">
        <v>2846</v>
      </c>
      <c r="C455" s="5" t="s">
        <v>34</v>
      </c>
      <c r="D455" s="5" t="s">
        <v>35</v>
      </c>
      <c r="E455" s="5"/>
      <c r="F455" s="7" t="s">
        <v>2847</v>
      </c>
      <c r="G455" s="7"/>
      <c r="H455" s="6"/>
      <c r="I455" s="5" t="s">
        <v>51</v>
      </c>
      <c r="J455" s="5" t="s">
        <v>239</v>
      </c>
      <c r="K455" s="6" t="s">
        <v>40</v>
      </c>
      <c r="L455" s="6" t="s">
        <v>2848</v>
      </c>
      <c r="M455" s="5" t="s">
        <v>41</v>
      </c>
      <c r="N455" s="6" t="s">
        <v>2849</v>
      </c>
      <c r="O455" s="8" t="s">
        <v>2850</v>
      </c>
      <c r="P455" s="8"/>
      <c r="Q455" s="5"/>
      <c r="R455" s="8"/>
      <c r="S455" s="8"/>
      <c r="T455" s="8"/>
      <c r="U455" s="8"/>
      <c r="V455" s="8"/>
      <c r="W455" s="8"/>
      <c r="X455" s="8"/>
      <c r="Y455" s="5" t="s">
        <v>1918</v>
      </c>
      <c r="Z455" s="10" t="str">
        <f aca="false">REPLACE(AA455,SEARCH("M5-",AA455),LEN(AB455),AC455)</f>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AA455" s="8" t="s">
        <v>2851</v>
      </c>
      <c r="AB455" s="8" t="str">
        <f aca="false">IF(D455&lt;&gt;"No hacer",CONCATENATE(A455,"-",LEFT(C455),"-",IF(A454&lt;&gt;A455,1,IF(C454=C455,RIGHT(AB454)+1,1))))</f>
        <v>M5-MyM-5a-I-1</v>
      </c>
      <c r="AC455" s="8" t="str">
        <f aca="false">CONCATENATE(AB455,"-BR")</f>
        <v>M5-MyM-5a-I-1-BR</v>
      </c>
      <c r="AD455" s="5" t="s">
        <v>46</v>
      </c>
      <c r="AE455" s="5"/>
      <c r="AF455" s="5"/>
    </row>
    <row r="456" customFormat="false" ht="75" hidden="false" customHeight="true" outlineLevel="0" collapsed="false">
      <c r="A456" s="5" t="s">
        <v>2845</v>
      </c>
      <c r="B456" s="6" t="s">
        <v>2846</v>
      </c>
      <c r="C456" s="5" t="s">
        <v>34</v>
      </c>
      <c r="D456" s="5" t="s">
        <v>35</v>
      </c>
      <c r="E456" s="16"/>
      <c r="F456" s="7" t="s">
        <v>2852</v>
      </c>
      <c r="G456" s="7"/>
      <c r="H456" s="6"/>
      <c r="I456" s="5" t="s">
        <v>51</v>
      </c>
      <c r="J456" s="5" t="s">
        <v>239</v>
      </c>
      <c r="K456" s="6" t="s">
        <v>40</v>
      </c>
      <c r="L456" s="6" t="s">
        <v>2853</v>
      </c>
      <c r="M456" s="11" t="s">
        <v>41</v>
      </c>
      <c r="N456" s="6" t="s">
        <v>2849</v>
      </c>
      <c r="O456" s="7" t="s">
        <v>2850</v>
      </c>
      <c r="P456" s="8"/>
      <c r="Q456" s="5"/>
      <c r="R456" s="8"/>
      <c r="S456" s="8"/>
      <c r="T456" s="8"/>
      <c r="U456" s="8"/>
      <c r="V456" s="8"/>
      <c r="W456" s="8"/>
      <c r="X456" s="8"/>
      <c r="Y456" s="5" t="s">
        <v>1918</v>
      </c>
      <c r="Z456" s="10" t="str">
        <f aca="false">REPLACE(AA456,SEARCH("M5-",AA456),LEN(AB456),AC456)</f>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AA456" s="8" t="s">
        <v>2854</v>
      </c>
      <c r="AB456" s="8" t="str">
        <f aca="false">IF(D456&lt;&gt;"No hacer",CONCATENATE(A456,"-",LEFT(C456),"-",IF(A455&lt;&gt;A456,1,IF(C455=C456,RIGHT(AB455)+1,1))))</f>
        <v>M5-MyM-5a-I-2</v>
      </c>
      <c r="AC456" s="8" t="str">
        <f aca="false">CONCATENATE(AB456,"-BR")</f>
        <v>M5-MyM-5a-I-2-BR</v>
      </c>
      <c r="AD456" s="5" t="s">
        <v>46</v>
      </c>
      <c r="AE456" s="5"/>
      <c r="AF456" s="5"/>
    </row>
    <row r="457" customFormat="false" ht="75" hidden="false" customHeight="true" outlineLevel="0" collapsed="false">
      <c r="A457" s="5" t="s">
        <v>2845</v>
      </c>
      <c r="B457" s="6" t="s">
        <v>2846</v>
      </c>
      <c r="C457" s="5" t="s">
        <v>34</v>
      </c>
      <c r="D457" s="5" t="s">
        <v>35</v>
      </c>
      <c r="E457" s="5"/>
      <c r="F457" s="7" t="s">
        <v>2855</v>
      </c>
      <c r="G457" s="7"/>
      <c r="H457" s="6"/>
      <c r="I457" s="5" t="s">
        <v>51</v>
      </c>
      <c r="J457" s="5" t="s">
        <v>239</v>
      </c>
      <c r="K457" s="6" t="s">
        <v>40</v>
      </c>
      <c r="L457" s="6" t="s">
        <v>2856</v>
      </c>
      <c r="M457" s="11" t="s">
        <v>41</v>
      </c>
      <c r="N457" s="6" t="s">
        <v>2849</v>
      </c>
      <c r="O457" s="7" t="s">
        <v>2850</v>
      </c>
      <c r="P457" s="8"/>
      <c r="Q457" s="5"/>
      <c r="R457" s="8"/>
      <c r="S457" s="8"/>
      <c r="T457" s="8"/>
      <c r="U457" s="8"/>
      <c r="V457" s="8"/>
      <c r="W457" s="8"/>
      <c r="X457" s="8"/>
      <c r="Y457" s="5" t="s">
        <v>1918</v>
      </c>
      <c r="Z457" s="10" t="str">
        <f aca="false">REPLACE(AA457,SEARCH("M5-",AA457),LEN(AB457),AC457)</f>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AA457" s="8" t="s">
        <v>2857</v>
      </c>
      <c r="AB457" s="8" t="str">
        <f aca="false">IF(D457&lt;&gt;"No hacer",CONCATENATE(A457,"-",LEFT(C457),"-",IF(A456&lt;&gt;A457,1,IF(C456=C457,RIGHT(AB456)+1,1))))</f>
        <v>M5-MyM-5a-I-3</v>
      </c>
      <c r="AC457" s="8" t="str">
        <f aca="false">CONCATENATE(AB457,"-BR")</f>
        <v>M5-MyM-5a-I-3-BR</v>
      </c>
      <c r="AD457" s="5" t="s">
        <v>46</v>
      </c>
      <c r="AE457" s="5"/>
      <c r="AF457" s="5"/>
    </row>
    <row r="458" customFormat="false" ht="75" hidden="false" customHeight="true" outlineLevel="0" collapsed="false">
      <c r="A458" s="5" t="s">
        <v>2845</v>
      </c>
      <c r="B458" s="6" t="s">
        <v>2846</v>
      </c>
      <c r="C458" s="5" t="s">
        <v>48</v>
      </c>
      <c r="D458" s="5" t="s">
        <v>35</v>
      </c>
      <c r="E458" s="5"/>
      <c r="F458" s="6" t="s">
        <v>2858</v>
      </c>
      <c r="G458" s="22"/>
      <c r="H458" s="22"/>
      <c r="I458" s="5" t="s">
        <v>38</v>
      </c>
      <c r="J458" s="5" t="s">
        <v>2859</v>
      </c>
      <c r="K458" s="6" t="s">
        <v>2860</v>
      </c>
      <c r="L458" s="6" t="s">
        <v>2861</v>
      </c>
      <c r="M458" s="5" t="s">
        <v>41</v>
      </c>
      <c r="N458" s="6" t="s">
        <v>2862</v>
      </c>
      <c r="O458" s="6" t="s">
        <v>2862</v>
      </c>
      <c r="P458" s="8"/>
      <c r="Q458" s="5"/>
      <c r="R458" s="8"/>
      <c r="S458" s="8"/>
      <c r="T458" s="8"/>
      <c r="U458" s="8"/>
      <c r="V458" s="8"/>
      <c r="W458" s="8"/>
      <c r="X458" s="8"/>
      <c r="Y458" s="5" t="s">
        <v>1918</v>
      </c>
      <c r="Z458" s="10" t="str">
        <f aca="false">REPLACE(AA458,SEARCH("M5-",AA458),LEN(AB458),AC458)</f>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AA458" s="10" t="s">
        <v>2863</v>
      </c>
      <c r="AB458" s="8" t="str">
        <f aca="false">IF(D458&lt;&gt;"No hacer",CONCATENATE(A458,"-",LEFT(C458),"-",IF(A457&lt;&gt;A458,1,IF(C457=C458,RIGHT(AB457)+1,1))))</f>
        <v>M5-MyM-5a-E-1</v>
      </c>
      <c r="AC458" s="8" t="str">
        <f aca="false">CONCATENATE(AB458,"-BR")</f>
        <v>M5-MyM-5a-E-1-BR</v>
      </c>
      <c r="AD458" s="5" t="s">
        <v>46</v>
      </c>
      <c r="AE458" s="5"/>
      <c r="AF458" s="5"/>
    </row>
    <row r="459" customFormat="false" ht="75" hidden="false" customHeight="true" outlineLevel="0" collapsed="false">
      <c r="A459" s="5" t="s">
        <v>2845</v>
      </c>
      <c r="B459" s="6" t="s">
        <v>2846</v>
      </c>
      <c r="C459" s="5" t="s">
        <v>48</v>
      </c>
      <c r="D459" s="5" t="s">
        <v>35</v>
      </c>
      <c r="E459" s="5"/>
      <c r="F459" s="6" t="s">
        <v>2864</v>
      </c>
      <c r="G459" s="22"/>
      <c r="H459" s="22"/>
      <c r="I459" s="5" t="s">
        <v>38</v>
      </c>
      <c r="J459" s="5" t="s">
        <v>2859</v>
      </c>
      <c r="K459" s="6" t="s">
        <v>2860</v>
      </c>
      <c r="L459" s="6" t="s">
        <v>2861</v>
      </c>
      <c r="M459" s="5" t="s">
        <v>41</v>
      </c>
      <c r="N459" s="6" t="s">
        <v>2849</v>
      </c>
      <c r="O459" s="6" t="s">
        <v>2849</v>
      </c>
      <c r="P459" s="8"/>
      <c r="Q459" s="5"/>
      <c r="R459" s="8"/>
      <c r="S459" s="8"/>
      <c r="T459" s="8"/>
      <c r="U459" s="8"/>
      <c r="V459" s="8"/>
      <c r="W459" s="8"/>
      <c r="X459" s="8"/>
      <c r="Y459" s="5" t="s">
        <v>1918</v>
      </c>
      <c r="Z459" s="10" t="str">
        <f aca="false">REPLACE(AA459,SEARCH("M5-",AA459),LEN(AB459),AC459)</f>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AA459" s="10" t="s">
        <v>2865</v>
      </c>
      <c r="AB459" s="8" t="str">
        <f aca="false">IF(D459&lt;&gt;"No hacer",CONCATENATE(A459,"-",LEFT(C459),"-",IF(A458&lt;&gt;A459,1,IF(C458=C459,RIGHT(AB458)+1,1))))</f>
        <v>M5-MyM-5a-E-2</v>
      </c>
      <c r="AC459" s="8" t="str">
        <f aca="false">CONCATENATE(AB459,"-BR")</f>
        <v>M5-MyM-5a-E-2-BR</v>
      </c>
      <c r="AD459" s="5" t="s">
        <v>46</v>
      </c>
      <c r="AE459" s="5"/>
      <c r="AF459" s="5"/>
    </row>
    <row r="460" customFormat="false" ht="75" hidden="false" customHeight="true" outlineLevel="0" collapsed="false">
      <c r="A460" s="5" t="s">
        <v>2866</v>
      </c>
      <c r="B460" s="6" t="s">
        <v>2867</v>
      </c>
      <c r="C460" s="5" t="s">
        <v>34</v>
      </c>
      <c r="D460" s="5" t="s">
        <v>35</v>
      </c>
      <c r="E460" s="5"/>
      <c r="F460" s="6" t="s">
        <v>2868</v>
      </c>
      <c r="G460" s="6"/>
      <c r="H460" s="6"/>
      <c r="I460" s="5" t="s">
        <v>38</v>
      </c>
      <c r="J460" s="5" t="s">
        <v>586</v>
      </c>
      <c r="K460" s="6" t="s">
        <v>2869</v>
      </c>
      <c r="L460" s="7" t="s">
        <v>2870</v>
      </c>
      <c r="M460" s="11" t="s">
        <v>41</v>
      </c>
      <c r="N460" s="6" t="s">
        <v>2871</v>
      </c>
      <c r="O460" s="6" t="s">
        <v>2872</v>
      </c>
      <c r="P460" s="8" t="s">
        <v>2873</v>
      </c>
      <c r="Q460" s="5"/>
      <c r="R460" s="8"/>
      <c r="S460" s="8"/>
      <c r="T460" s="8"/>
      <c r="U460" s="8"/>
      <c r="V460" s="8"/>
      <c r="W460" s="8"/>
      <c r="X460" s="8"/>
      <c r="Y460" s="5" t="s">
        <v>1918</v>
      </c>
      <c r="Z460" s="10" t="str">
        <f aca="false">REPLACE(AA460,SEARCH("M5-",AA460),LEN(AB460),AC460)</f>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AA460" s="10" t="s">
        <v>2874</v>
      </c>
      <c r="AB460" s="8" t="str">
        <f aca="false">IF(D460&lt;&gt;"No hacer",CONCATENATE(A460,"-",LEFT(C460),"-",IF(A459&lt;&gt;A460,1,IF(C459=C460,RIGHT(AB459)+1,1))))</f>
        <v>M5-MyM-6a-I-1</v>
      </c>
      <c r="AC460" s="8" t="str">
        <f aca="false">CONCATENATE(AB460,"-BR")</f>
        <v>M5-MyM-6a-I-1-BR</v>
      </c>
      <c r="AD460" s="5" t="s">
        <v>46</v>
      </c>
      <c r="AE460" s="5" t="s">
        <v>351</v>
      </c>
      <c r="AF460" s="5" t="s">
        <v>47</v>
      </c>
    </row>
    <row r="461" customFormat="false" ht="75" hidden="false" customHeight="true" outlineLevel="0" collapsed="false">
      <c r="A461" s="5" t="s">
        <v>2866</v>
      </c>
      <c r="B461" s="6" t="s">
        <v>2867</v>
      </c>
      <c r="C461" s="5" t="s">
        <v>48</v>
      </c>
      <c r="D461" s="5" t="s">
        <v>35</v>
      </c>
      <c r="E461" s="5"/>
      <c r="F461" s="7" t="s">
        <v>2875</v>
      </c>
      <c r="G461" s="7"/>
      <c r="H461" s="6"/>
      <c r="I461" s="5" t="s">
        <v>38</v>
      </c>
      <c r="J461" s="5" t="s">
        <v>52</v>
      </c>
      <c r="K461" s="6" t="s">
        <v>2876</v>
      </c>
      <c r="L461" s="6" t="s">
        <v>2877</v>
      </c>
      <c r="M461" s="11" t="s">
        <v>41</v>
      </c>
      <c r="N461" s="6" t="s">
        <v>2871</v>
      </c>
      <c r="O461" s="6" t="s">
        <v>2878</v>
      </c>
      <c r="P461" s="8"/>
      <c r="Q461" s="5"/>
      <c r="R461" s="8"/>
      <c r="S461" s="8"/>
      <c r="T461" s="8"/>
      <c r="U461" s="8"/>
      <c r="V461" s="8"/>
      <c r="W461" s="8"/>
      <c r="X461" s="8"/>
      <c r="Y461" s="5" t="s">
        <v>1918</v>
      </c>
      <c r="Z461" s="10" t="str">
        <f aca="false">REPLACE(AA461,SEARCH("M5-",AA461),LEN(AB461),AC461)</f>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AA461" s="10" t="s">
        <v>2879</v>
      </c>
      <c r="AB461" s="8" t="str">
        <f aca="false">IF(D461&lt;&gt;"No hacer",CONCATENATE(A461,"-",LEFT(C461),"-",IF(A460&lt;&gt;A461,1,IF(C460=C461,RIGHT(AB460)+1,1))))</f>
        <v>M5-MyM-6a-E-1</v>
      </c>
      <c r="AC461" s="8" t="str">
        <f aca="false">CONCATENATE(AB461,"-BR")</f>
        <v>M5-MyM-6a-E-1-BR</v>
      </c>
      <c r="AD461" s="5" t="s">
        <v>46</v>
      </c>
      <c r="AE461" s="5" t="s">
        <v>351</v>
      </c>
      <c r="AF461" s="5" t="s">
        <v>47</v>
      </c>
    </row>
    <row r="462" customFormat="false" ht="75" hidden="false" customHeight="true" outlineLevel="0" collapsed="false">
      <c r="A462" s="5" t="s">
        <v>2866</v>
      </c>
      <c r="B462" s="6" t="s">
        <v>2867</v>
      </c>
      <c r="C462" s="5" t="s">
        <v>48</v>
      </c>
      <c r="D462" s="5" t="s">
        <v>35</v>
      </c>
      <c r="E462" s="5"/>
      <c r="F462" s="7" t="s">
        <v>2880</v>
      </c>
      <c r="G462" s="7"/>
      <c r="H462" s="6"/>
      <c r="I462" s="5" t="s">
        <v>38</v>
      </c>
      <c r="J462" s="5" t="s">
        <v>52</v>
      </c>
      <c r="K462" s="6" t="s">
        <v>2881</v>
      </c>
      <c r="L462" s="6" t="s">
        <v>2882</v>
      </c>
      <c r="M462" s="11" t="s">
        <v>41</v>
      </c>
      <c r="N462" s="6" t="s">
        <v>2871</v>
      </c>
      <c r="O462" s="6" t="s">
        <v>2883</v>
      </c>
      <c r="P462" s="8"/>
      <c r="Q462" s="5"/>
      <c r="R462" s="8"/>
      <c r="S462" s="8"/>
      <c r="T462" s="8"/>
      <c r="U462" s="8"/>
      <c r="V462" s="8"/>
      <c r="W462" s="8"/>
      <c r="X462" s="8"/>
      <c r="Y462" s="5" t="s">
        <v>1918</v>
      </c>
      <c r="Z462" s="10" t="str">
        <f aca="false">REPLACE(AA462,SEARCH("M5-",AA462),LEN(AB462),AC462)</f>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AA462" s="10" t="s">
        <v>2884</v>
      </c>
      <c r="AB462" s="8" t="str">
        <f aca="false">IF(D462&lt;&gt;"No hacer",CONCATENATE(A462,"-",LEFT(C462),"-",IF(A461&lt;&gt;A462,1,IF(C461=C462,RIGHT(AB461)+1,1))))</f>
        <v>M5-MyM-6a-E-2</v>
      </c>
      <c r="AC462" s="8" t="str">
        <f aca="false">CONCATENATE(AB462,"-BR")</f>
        <v>M5-MyM-6a-E-2-BR</v>
      </c>
      <c r="AD462" s="5" t="s">
        <v>46</v>
      </c>
      <c r="AE462" s="5" t="s">
        <v>351</v>
      </c>
      <c r="AF462" s="5" t="s">
        <v>47</v>
      </c>
    </row>
    <row r="463" customFormat="false" ht="75" hidden="false" customHeight="true" outlineLevel="0" collapsed="false">
      <c r="A463" s="5" t="s">
        <v>2866</v>
      </c>
      <c r="B463" s="6" t="s">
        <v>2867</v>
      </c>
      <c r="C463" s="5" t="s">
        <v>58</v>
      </c>
      <c r="D463" s="5" t="s">
        <v>35</v>
      </c>
      <c r="E463" s="5"/>
      <c r="F463" s="6" t="s">
        <v>2885</v>
      </c>
      <c r="G463" s="6"/>
      <c r="H463" s="6"/>
      <c r="I463" s="5" t="s">
        <v>38</v>
      </c>
      <c r="J463" s="5" t="s">
        <v>52</v>
      </c>
      <c r="K463" s="6" t="s">
        <v>2886</v>
      </c>
      <c r="L463" s="6" t="s">
        <v>2887</v>
      </c>
      <c r="M463" s="5" t="s">
        <v>63</v>
      </c>
      <c r="N463" s="8"/>
      <c r="O463" s="8"/>
      <c r="P463" s="8"/>
      <c r="Q463" s="5"/>
      <c r="R463" s="8"/>
      <c r="S463" s="8" t="s">
        <v>2888</v>
      </c>
      <c r="T463" s="8" t="s">
        <v>2889</v>
      </c>
      <c r="U463" s="8" t="s">
        <v>2890</v>
      </c>
      <c r="V463" s="8" t="s">
        <v>2891</v>
      </c>
      <c r="W463" s="8"/>
      <c r="X463" s="8"/>
      <c r="Y463" s="5" t="s">
        <v>1918</v>
      </c>
      <c r="Z463" s="10" t="str">
        <f aca="false">REPLACE(AA463,SEARCH("M5-",AA463),LEN(AB463),AC463)</f>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AA463" s="10" t="s">
        <v>2892</v>
      </c>
      <c r="AB463" s="8" t="str">
        <f aca="false">IF(D463&lt;&gt;"No hacer",CONCATENATE(A463,"-",LEFT(C463),"-",IF(A462&lt;&gt;A463,1,IF(C462=C463,RIGHT(AB462)+1,1))))</f>
        <v>M5-MyM-6a-A-1</v>
      </c>
      <c r="AC463" s="8" t="str">
        <f aca="false">CONCATENATE(AB463,"-BR")</f>
        <v>M5-MyM-6a-A-1-BR</v>
      </c>
      <c r="AD463" s="5" t="s">
        <v>46</v>
      </c>
      <c r="AE463" s="5" t="s">
        <v>351</v>
      </c>
      <c r="AF463" s="5" t="s">
        <v>47</v>
      </c>
    </row>
    <row r="464" customFormat="false" ht="75" hidden="false" customHeight="true" outlineLevel="0" collapsed="false">
      <c r="A464" s="5" t="s">
        <v>2866</v>
      </c>
      <c r="B464" s="6" t="s">
        <v>2867</v>
      </c>
      <c r="C464" s="5" t="s">
        <v>58</v>
      </c>
      <c r="D464" s="5" t="s">
        <v>35</v>
      </c>
      <c r="E464" s="5"/>
      <c r="F464" s="6" t="s">
        <v>2893</v>
      </c>
      <c r="G464" s="6"/>
      <c r="H464" s="6"/>
      <c r="I464" s="5" t="s">
        <v>38</v>
      </c>
      <c r="J464" s="5" t="s">
        <v>52</v>
      </c>
      <c r="K464" s="6" t="s">
        <v>2894</v>
      </c>
      <c r="L464" s="6" t="s">
        <v>2895</v>
      </c>
      <c r="M464" s="5" t="s">
        <v>63</v>
      </c>
      <c r="N464" s="8"/>
      <c r="O464" s="8"/>
      <c r="P464" s="8"/>
      <c r="Q464" s="5"/>
      <c r="R464" s="8"/>
      <c r="S464" s="8" t="s">
        <v>2896</v>
      </c>
      <c r="T464" s="8" t="s">
        <v>2897</v>
      </c>
      <c r="U464" s="8" t="s">
        <v>2898</v>
      </c>
      <c r="V464" s="8" t="s">
        <v>2899</v>
      </c>
      <c r="W464" s="8"/>
      <c r="X464" s="8"/>
      <c r="Y464" s="5" t="s">
        <v>1918</v>
      </c>
      <c r="Z464" s="10" t="str">
        <f aca="false">REPLACE(AA464,SEARCH("M5-",AA464),LEN(AB464),AC464)</f>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AA464" s="10" t="s">
        <v>2900</v>
      </c>
      <c r="AB464" s="8" t="str">
        <f aca="false">IF(D464&lt;&gt;"No hacer",CONCATENATE(A464,"-",LEFT(C464),"-",IF(A463&lt;&gt;A464,1,IF(C463=C464,RIGHT(AB463)+1,1))))</f>
        <v>M5-MyM-6a-A-2</v>
      </c>
      <c r="AC464" s="8" t="str">
        <f aca="false">CONCATENATE(AB464,"-BR")</f>
        <v>M5-MyM-6a-A-2-BR</v>
      </c>
      <c r="AD464" s="5" t="s">
        <v>46</v>
      </c>
      <c r="AE464" s="5" t="s">
        <v>351</v>
      </c>
      <c r="AF464" s="5" t="s">
        <v>47</v>
      </c>
    </row>
    <row r="465" customFormat="false" ht="75" hidden="false" customHeight="true" outlineLevel="0" collapsed="false">
      <c r="A465" s="5" t="s">
        <v>2866</v>
      </c>
      <c r="B465" s="6" t="s">
        <v>2867</v>
      </c>
      <c r="C465" s="5" t="s">
        <v>58</v>
      </c>
      <c r="D465" s="5" t="s">
        <v>35</v>
      </c>
      <c r="E465" s="5"/>
      <c r="F465" s="7" t="s">
        <v>2901</v>
      </c>
      <c r="G465" s="7"/>
      <c r="H465" s="6"/>
      <c r="I465" s="5" t="s">
        <v>38</v>
      </c>
      <c r="J465" s="5" t="s">
        <v>52</v>
      </c>
      <c r="K465" s="6" t="s">
        <v>2902</v>
      </c>
      <c r="L465" s="6" t="s">
        <v>2887</v>
      </c>
      <c r="M465" s="5" t="s">
        <v>63</v>
      </c>
      <c r="N465" s="8"/>
      <c r="O465" s="8"/>
      <c r="P465" s="8"/>
      <c r="Q465" s="5"/>
      <c r="R465" s="8"/>
      <c r="S465" s="8" t="s">
        <v>2903</v>
      </c>
      <c r="T465" s="8" t="s">
        <v>2904</v>
      </c>
      <c r="U465" s="8" t="s">
        <v>2905</v>
      </c>
      <c r="V465" s="8" t="s">
        <v>2906</v>
      </c>
      <c r="W465" s="8"/>
      <c r="X465" s="8"/>
      <c r="Y465" s="5" t="s">
        <v>1918</v>
      </c>
      <c r="Z465" s="10" t="str">
        <f aca="false">REPLACE(AA465,SEARCH("M5-",AA465),LEN(AB465),AC465)</f>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AA465" s="10" t="s">
        <v>2907</v>
      </c>
      <c r="AB465" s="8" t="str">
        <f aca="false">IF(D465&lt;&gt;"No hacer",CONCATENATE(A465,"-",LEFT(C465),"-",IF(A464&lt;&gt;A465,1,IF(C464=C465,RIGHT(AB464)+1,1))))</f>
        <v>M5-MyM-6a-A-3</v>
      </c>
      <c r="AC465" s="8" t="str">
        <f aca="false">CONCATENATE(AB465,"-BR")</f>
        <v>M5-MyM-6a-A-3-BR</v>
      </c>
      <c r="AD465" s="5" t="s">
        <v>46</v>
      </c>
      <c r="AE465" s="5" t="s">
        <v>351</v>
      </c>
      <c r="AF465" s="5" t="s">
        <v>47</v>
      </c>
    </row>
    <row r="466" customFormat="false" ht="75" hidden="false" customHeight="true" outlineLevel="0" collapsed="false">
      <c r="A466" s="5" t="s">
        <v>2866</v>
      </c>
      <c r="B466" s="6" t="s">
        <v>2867</v>
      </c>
      <c r="C466" s="5" t="s">
        <v>58</v>
      </c>
      <c r="D466" s="5" t="s">
        <v>35</v>
      </c>
      <c r="E466" s="5"/>
      <c r="F466" s="6" t="s">
        <v>2908</v>
      </c>
      <c r="G466" s="6"/>
      <c r="H466" s="6"/>
      <c r="I466" s="5" t="s">
        <v>38</v>
      </c>
      <c r="J466" s="5" t="s">
        <v>52</v>
      </c>
      <c r="K466" s="6" t="s">
        <v>2909</v>
      </c>
      <c r="L466" s="6" t="s">
        <v>2910</v>
      </c>
      <c r="M466" s="5" t="s">
        <v>63</v>
      </c>
      <c r="N466" s="8"/>
      <c r="O466" s="8"/>
      <c r="P466" s="8"/>
      <c r="Q466" s="5"/>
      <c r="R466" s="8"/>
      <c r="S466" s="8" t="s">
        <v>2911</v>
      </c>
      <c r="T466" s="8" t="s">
        <v>2912</v>
      </c>
      <c r="U466" s="8" t="s">
        <v>2913</v>
      </c>
      <c r="V466" s="8" t="s">
        <v>2914</v>
      </c>
      <c r="W466" s="8"/>
      <c r="X466" s="8"/>
      <c r="Y466" s="5" t="s">
        <v>1918</v>
      </c>
      <c r="Z466" s="10" t="str">
        <f aca="false">REPLACE(AA466,SEARCH("M5-",AA466),LEN(AB466),AC466)</f>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AA466" s="10" t="s">
        <v>2915</v>
      </c>
      <c r="AB466" s="8" t="str">
        <f aca="false">IF(D466&lt;&gt;"No hacer",CONCATENATE(A466,"-",LEFT(C466),"-",IF(A465&lt;&gt;A466,1,IF(C465=C466,RIGHT(AB465)+1,1))))</f>
        <v>M5-MyM-6a-A-4</v>
      </c>
      <c r="AC466" s="8" t="str">
        <f aca="false">CONCATENATE(AB466,"-BR")</f>
        <v>M5-MyM-6a-A-4-BR</v>
      </c>
      <c r="AD466" s="5" t="s">
        <v>46</v>
      </c>
      <c r="AE466" s="5" t="s">
        <v>351</v>
      </c>
      <c r="AF466" s="5" t="s">
        <v>47</v>
      </c>
    </row>
    <row r="467" customFormat="false" ht="75" hidden="false" customHeight="true" outlineLevel="0" collapsed="false">
      <c r="A467" s="5" t="s">
        <v>2866</v>
      </c>
      <c r="B467" s="6" t="s">
        <v>2867</v>
      </c>
      <c r="C467" s="5" t="s">
        <v>58</v>
      </c>
      <c r="D467" s="5" t="s">
        <v>35</v>
      </c>
      <c r="E467" s="5"/>
      <c r="F467" s="6" t="s">
        <v>2916</v>
      </c>
      <c r="G467" s="6"/>
      <c r="H467" s="6" t="s">
        <v>2917</v>
      </c>
      <c r="I467" s="5" t="s">
        <v>38</v>
      </c>
      <c r="J467" s="5" t="s">
        <v>52</v>
      </c>
      <c r="K467" s="6" t="s">
        <v>2918</v>
      </c>
      <c r="L467" s="6" t="s">
        <v>2919</v>
      </c>
      <c r="M467" s="5" t="s">
        <v>63</v>
      </c>
      <c r="N467" s="8"/>
      <c r="O467" s="8"/>
      <c r="P467" s="8"/>
      <c r="Q467" s="5"/>
      <c r="R467" s="8"/>
      <c r="S467" s="8" t="s">
        <v>2920</v>
      </c>
      <c r="T467" s="8" t="s">
        <v>2921</v>
      </c>
      <c r="U467" s="8" t="s">
        <v>2922</v>
      </c>
      <c r="V467" s="8" t="s">
        <v>2923</v>
      </c>
      <c r="W467" s="8"/>
      <c r="X467" s="8"/>
      <c r="Y467" s="5" t="s">
        <v>1918</v>
      </c>
      <c r="Z467" s="10" t="str">
        <f aca="false">REPLACE(AA467,SEARCH("M5-",AA467),LEN(AB467),AC467)</f>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AA467" s="10" t="s">
        <v>2924</v>
      </c>
      <c r="AB467" s="8" t="str">
        <f aca="false">IF(D467&lt;&gt;"No hacer",CONCATENATE(A467,"-",LEFT(C467),"-",IF(A466&lt;&gt;A467,1,IF(C466=C467,RIGHT(AB466)+1,1))))</f>
        <v>M5-MyM-6a-A-5</v>
      </c>
      <c r="AC467" s="8" t="str">
        <f aca="false">CONCATENATE(AB467,"-BR")</f>
        <v>M5-MyM-6a-A-5-BR</v>
      </c>
      <c r="AD467" s="5" t="s">
        <v>46</v>
      </c>
      <c r="AE467" s="5" t="s">
        <v>351</v>
      </c>
      <c r="AF467" s="5" t="s">
        <v>47</v>
      </c>
    </row>
    <row r="468" customFormat="false" ht="75" hidden="false" customHeight="true" outlineLevel="0" collapsed="false">
      <c r="A468" s="5" t="s">
        <v>2925</v>
      </c>
      <c r="B468" s="6" t="s">
        <v>2926</v>
      </c>
      <c r="C468" s="5" t="s">
        <v>34</v>
      </c>
      <c r="D468" s="5" t="s">
        <v>35</v>
      </c>
      <c r="E468" s="5"/>
      <c r="F468" s="7" t="s">
        <v>2927</v>
      </c>
      <c r="G468" s="7"/>
      <c r="H468" s="6"/>
      <c r="I468" s="5" t="s">
        <v>38</v>
      </c>
      <c r="J468" s="5" t="s">
        <v>297</v>
      </c>
      <c r="K468" s="7" t="s">
        <v>2928</v>
      </c>
      <c r="L468" s="7" t="s">
        <v>2929</v>
      </c>
      <c r="M468" s="5" t="s">
        <v>41</v>
      </c>
      <c r="N468" s="6" t="s">
        <v>2930</v>
      </c>
      <c r="O468" s="6" t="s">
        <v>2931</v>
      </c>
      <c r="P468" s="8" t="s">
        <v>2932</v>
      </c>
      <c r="Q468" s="6"/>
      <c r="R468" s="8"/>
      <c r="S468" s="8"/>
      <c r="T468" s="8"/>
      <c r="U468" s="8"/>
      <c r="V468" s="8"/>
      <c r="W468" s="8"/>
      <c r="X468" s="8"/>
      <c r="Y468" s="5" t="s">
        <v>1918</v>
      </c>
      <c r="Z468" s="10" t="str">
        <f aca="false">REPLACE(AA468,SEARCH("M5-",AA468),LEN(AB468),AC468)</f>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AA468" s="8" t="s">
        <v>2933</v>
      </c>
      <c r="AB468" s="8" t="str">
        <f aca="false">IF(D468&lt;&gt;"No hacer",CONCATENATE(A468,"-",LEFT(C468),"-",IF(A467&lt;&gt;A468,1,IF(C467=C468,RIGHT(AB467)+1,1))))</f>
        <v>M5-MyM-7a-I-1</v>
      </c>
      <c r="AC468" s="8" t="str">
        <f aca="false">CONCATENATE(AB468,"-BR")</f>
        <v>M5-MyM-7a-I-1-BR</v>
      </c>
      <c r="AD468" s="5" t="s">
        <v>46</v>
      </c>
      <c r="AE468" s="5"/>
      <c r="AF468" s="5"/>
    </row>
    <row r="469" customFormat="false" ht="75" hidden="false" customHeight="true" outlineLevel="0" collapsed="false">
      <c r="A469" s="5" t="s">
        <v>2925</v>
      </c>
      <c r="B469" s="6" t="s">
        <v>2926</v>
      </c>
      <c r="C469" s="5" t="s">
        <v>34</v>
      </c>
      <c r="D469" s="5" t="s">
        <v>35</v>
      </c>
      <c r="E469" s="5"/>
      <c r="F469" s="7" t="s">
        <v>2934</v>
      </c>
      <c r="G469" s="7"/>
      <c r="H469" s="6"/>
      <c r="I469" s="5" t="s">
        <v>38</v>
      </c>
      <c r="J469" s="5" t="s">
        <v>297</v>
      </c>
      <c r="K469" s="7" t="s">
        <v>2935</v>
      </c>
      <c r="L469" s="7" t="s">
        <v>2936</v>
      </c>
      <c r="M469" s="5" t="s">
        <v>41</v>
      </c>
      <c r="N469" s="6" t="s">
        <v>2930</v>
      </c>
      <c r="O469" s="6" t="s">
        <v>2937</v>
      </c>
      <c r="P469" s="8" t="s">
        <v>2938</v>
      </c>
      <c r="Q469" s="6"/>
      <c r="R469" s="8"/>
      <c r="S469" s="8"/>
      <c r="T469" s="8"/>
      <c r="U469" s="8"/>
      <c r="V469" s="8"/>
      <c r="W469" s="8"/>
      <c r="X469" s="8"/>
      <c r="Y469" s="5" t="s">
        <v>1918</v>
      </c>
      <c r="Z469" s="10" t="str">
        <f aca="false">REPLACE(AA469,SEARCH("M5-",AA469),LEN(AB469),AC469)</f>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AA469" s="8" t="s">
        <v>2939</v>
      </c>
      <c r="AB469" s="8" t="str">
        <f aca="false">IF(D469&lt;&gt;"No hacer",CONCATENATE(A469,"-",LEFT(C469),"-",IF(A468&lt;&gt;A469,1,IF(C468=C469,RIGHT(AB468)+1,1))))</f>
        <v>M5-MyM-7a-I-2</v>
      </c>
      <c r="AC469" s="8" t="str">
        <f aca="false">CONCATENATE(AB469,"-BR")</f>
        <v>M5-MyM-7a-I-2-BR</v>
      </c>
      <c r="AD469" s="5" t="s">
        <v>46</v>
      </c>
      <c r="AE469" s="5"/>
      <c r="AF469" s="5"/>
    </row>
    <row r="470" customFormat="false" ht="75" hidden="false" customHeight="true" outlineLevel="0" collapsed="false">
      <c r="A470" s="5" t="s">
        <v>2925</v>
      </c>
      <c r="B470" s="6" t="s">
        <v>2926</v>
      </c>
      <c r="C470" s="5" t="s">
        <v>34</v>
      </c>
      <c r="D470" s="5" t="s">
        <v>35</v>
      </c>
      <c r="E470" s="5"/>
      <c r="F470" s="7" t="s">
        <v>2940</v>
      </c>
      <c r="G470" s="7"/>
      <c r="H470" s="6"/>
      <c r="I470" s="5" t="s">
        <v>38</v>
      </c>
      <c r="J470" s="5" t="s">
        <v>297</v>
      </c>
      <c r="K470" s="7" t="s">
        <v>2941</v>
      </c>
      <c r="L470" s="7" t="s">
        <v>2942</v>
      </c>
      <c r="M470" s="5" t="s">
        <v>41</v>
      </c>
      <c r="N470" s="6" t="s">
        <v>2930</v>
      </c>
      <c r="O470" s="6" t="s">
        <v>2943</v>
      </c>
      <c r="P470" s="8" t="s">
        <v>2944</v>
      </c>
      <c r="Q470" s="6"/>
      <c r="R470" s="8"/>
      <c r="S470" s="8"/>
      <c r="T470" s="8"/>
      <c r="U470" s="8"/>
      <c r="V470" s="8"/>
      <c r="W470" s="8"/>
      <c r="X470" s="8"/>
      <c r="Y470" s="5" t="s">
        <v>1918</v>
      </c>
      <c r="Z470" s="10" t="str">
        <f aca="false">REPLACE(AA470,SEARCH("M5-",AA470),LEN(AB470),AC470)</f>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AA470" s="8" t="s">
        <v>2945</v>
      </c>
      <c r="AB470" s="8" t="str">
        <f aca="false">IF(D470&lt;&gt;"No hacer",CONCATENATE(A470,"-",LEFT(C470),"-",IF(A469&lt;&gt;A470,1,IF(C469=C470,RIGHT(AB469)+1,1))))</f>
        <v>M5-MyM-7a-I-3</v>
      </c>
      <c r="AC470" s="8" t="str">
        <f aca="false">CONCATENATE(AB470,"-BR")</f>
        <v>M5-MyM-7a-I-3-BR</v>
      </c>
      <c r="AD470" s="5" t="s">
        <v>46</v>
      </c>
      <c r="AE470" s="5"/>
      <c r="AF470" s="5"/>
    </row>
    <row r="471" customFormat="false" ht="75" hidden="false" customHeight="true" outlineLevel="0" collapsed="false">
      <c r="A471" s="5" t="s">
        <v>2925</v>
      </c>
      <c r="B471" s="6" t="s">
        <v>2926</v>
      </c>
      <c r="C471" s="5" t="s">
        <v>48</v>
      </c>
      <c r="D471" s="5" t="s">
        <v>35</v>
      </c>
      <c r="E471" s="5"/>
      <c r="F471" s="6" t="s">
        <v>2946</v>
      </c>
      <c r="G471" s="6"/>
      <c r="H471" s="6"/>
      <c r="I471" s="5" t="s">
        <v>38</v>
      </c>
      <c r="J471" s="5" t="s">
        <v>52</v>
      </c>
      <c r="K471" s="6" t="s">
        <v>2947</v>
      </c>
      <c r="L471" s="6" t="s">
        <v>2948</v>
      </c>
      <c r="M471" s="11" t="s">
        <v>41</v>
      </c>
      <c r="N471" s="6" t="s">
        <v>2930</v>
      </c>
      <c r="O471" s="6" t="s">
        <v>2949</v>
      </c>
      <c r="P471" s="8" t="s">
        <v>2950</v>
      </c>
      <c r="Q471" s="5"/>
      <c r="R471" s="8"/>
      <c r="S471" s="8"/>
      <c r="T471" s="8"/>
      <c r="U471" s="8"/>
      <c r="V471" s="8"/>
      <c r="W471" s="8"/>
      <c r="X471" s="8"/>
      <c r="Y471" s="5" t="s">
        <v>1918</v>
      </c>
      <c r="Z471" s="10" t="str">
        <f aca="false">REPLACE(AA471,SEARCH("M5-",AA471),LEN(AB471),AC471)</f>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AA471" s="8" t="s">
        <v>2951</v>
      </c>
      <c r="AB471" s="8" t="str">
        <f aca="false">IF(D471&lt;&gt;"No hacer",CONCATENATE(A471,"-",LEFT(C471),"-",IF(A470&lt;&gt;A471,1,IF(C470=C471,RIGHT(AB470)+1,1))))</f>
        <v>M5-MyM-7a-E-1</v>
      </c>
      <c r="AC471" s="8" t="str">
        <f aca="false">CONCATENATE(AB471,"-BR")</f>
        <v>M5-MyM-7a-E-1-BR</v>
      </c>
      <c r="AD471" s="5" t="s">
        <v>46</v>
      </c>
      <c r="AE471" s="5"/>
      <c r="AF471" s="5"/>
    </row>
    <row r="472" customFormat="false" ht="75" hidden="false" customHeight="true" outlineLevel="0" collapsed="false">
      <c r="A472" s="5" t="s">
        <v>2925</v>
      </c>
      <c r="B472" s="6" t="s">
        <v>2926</v>
      </c>
      <c r="C472" s="5" t="s">
        <v>48</v>
      </c>
      <c r="D472" s="5" t="s">
        <v>35</v>
      </c>
      <c r="E472" s="5"/>
      <c r="F472" s="6" t="s">
        <v>2952</v>
      </c>
      <c r="G472" s="6"/>
      <c r="H472" s="6"/>
      <c r="I472" s="5" t="s">
        <v>38</v>
      </c>
      <c r="J472" s="5" t="s">
        <v>52</v>
      </c>
      <c r="K472" s="6" t="s">
        <v>2953</v>
      </c>
      <c r="L472" s="6" t="s">
        <v>2954</v>
      </c>
      <c r="M472" s="11" t="s">
        <v>41</v>
      </c>
      <c r="N472" s="6" t="s">
        <v>2930</v>
      </c>
      <c r="O472" s="6" t="s">
        <v>2955</v>
      </c>
      <c r="P472" s="8" t="s">
        <v>2956</v>
      </c>
      <c r="Q472" s="5"/>
      <c r="R472" s="8"/>
      <c r="S472" s="8"/>
      <c r="T472" s="8"/>
      <c r="U472" s="8"/>
      <c r="V472" s="8"/>
      <c r="W472" s="8"/>
      <c r="X472" s="8"/>
      <c r="Y472" s="5" t="s">
        <v>1918</v>
      </c>
      <c r="Z472" s="10" t="str">
        <f aca="false">REPLACE(AA472,SEARCH("M5-",AA472),LEN(AB472),AC472)</f>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AA472" s="8" t="s">
        <v>2957</v>
      </c>
      <c r="AB472" s="8" t="str">
        <f aca="false">IF(D472&lt;&gt;"No hacer",CONCATENATE(A472,"-",LEFT(C472),"-",IF(A471&lt;&gt;A472,1,IF(C471=C472,RIGHT(AB471)+1,1))))</f>
        <v>M5-MyM-7a-E-2</v>
      </c>
      <c r="AC472" s="8" t="str">
        <f aca="false">CONCATENATE(AB472,"-BR")</f>
        <v>M5-MyM-7a-E-2-BR</v>
      </c>
      <c r="AD472" s="5" t="s">
        <v>46</v>
      </c>
      <c r="AE472" s="5"/>
      <c r="AF472" s="5"/>
    </row>
    <row r="473" customFormat="false" ht="75" hidden="false" customHeight="true" outlineLevel="0" collapsed="false">
      <c r="A473" s="5" t="s">
        <v>2925</v>
      </c>
      <c r="B473" s="6" t="s">
        <v>2926</v>
      </c>
      <c r="C473" s="5" t="s">
        <v>48</v>
      </c>
      <c r="D473" s="5" t="s">
        <v>35</v>
      </c>
      <c r="E473" s="5"/>
      <c r="F473" s="6" t="s">
        <v>2958</v>
      </c>
      <c r="G473" s="6"/>
      <c r="H473" s="6"/>
      <c r="I473" s="5" t="s">
        <v>38</v>
      </c>
      <c r="J473" s="5" t="s">
        <v>52</v>
      </c>
      <c r="K473" s="6" t="s">
        <v>2959</v>
      </c>
      <c r="L473" s="6" t="s">
        <v>2960</v>
      </c>
      <c r="M473" s="11" t="s">
        <v>41</v>
      </c>
      <c r="N473" s="6" t="s">
        <v>2930</v>
      </c>
      <c r="O473" s="6" t="s">
        <v>2961</v>
      </c>
      <c r="P473" s="8" t="s">
        <v>2962</v>
      </c>
      <c r="Q473" s="5"/>
      <c r="R473" s="8"/>
      <c r="S473" s="8"/>
      <c r="T473" s="8"/>
      <c r="U473" s="8"/>
      <c r="V473" s="8"/>
      <c r="W473" s="8"/>
      <c r="X473" s="8"/>
      <c r="Y473" s="5" t="s">
        <v>1918</v>
      </c>
      <c r="Z473" s="10" t="str">
        <f aca="false">REPLACE(AA473,SEARCH("M5-",AA473),LEN(AB473),AC473)</f>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AA473" s="8" t="s">
        <v>2963</v>
      </c>
      <c r="AB473" s="8" t="str">
        <f aca="false">IF(D473&lt;&gt;"No hacer",CONCATENATE(A473,"-",LEFT(C473),"-",IF(A472&lt;&gt;A473,1,IF(C472=C473,RIGHT(AB472)+1,1))))</f>
        <v>M5-MyM-7a-E-3</v>
      </c>
      <c r="AC473" s="8" t="str">
        <f aca="false">CONCATENATE(AB473,"-BR")</f>
        <v>M5-MyM-7a-E-3-BR</v>
      </c>
      <c r="AD473" s="5" t="s">
        <v>46</v>
      </c>
      <c r="AE473" s="5"/>
      <c r="AF473" s="5"/>
    </row>
    <row r="474" customFormat="false" ht="75" hidden="false" customHeight="true" outlineLevel="0" collapsed="false">
      <c r="A474" s="5" t="s">
        <v>2925</v>
      </c>
      <c r="B474" s="6" t="s">
        <v>2926</v>
      </c>
      <c r="C474" s="5" t="s">
        <v>48</v>
      </c>
      <c r="D474" s="5" t="s">
        <v>35</v>
      </c>
      <c r="E474" s="5"/>
      <c r="F474" s="6" t="s">
        <v>2964</v>
      </c>
      <c r="G474" s="6"/>
      <c r="H474" s="6"/>
      <c r="I474" s="5" t="s">
        <v>38</v>
      </c>
      <c r="J474" s="5" t="s">
        <v>52</v>
      </c>
      <c r="K474" s="6" t="s">
        <v>2953</v>
      </c>
      <c r="L474" s="6" t="s">
        <v>2965</v>
      </c>
      <c r="M474" s="11" t="s">
        <v>41</v>
      </c>
      <c r="N474" s="6" t="s">
        <v>2930</v>
      </c>
      <c r="O474" s="6" t="s">
        <v>2966</v>
      </c>
      <c r="P474" s="8" t="s">
        <v>2967</v>
      </c>
      <c r="Q474" s="5"/>
      <c r="R474" s="8"/>
      <c r="S474" s="8"/>
      <c r="T474" s="8"/>
      <c r="U474" s="8"/>
      <c r="V474" s="8"/>
      <c r="W474" s="8"/>
      <c r="X474" s="8"/>
      <c r="Y474" s="5" t="s">
        <v>1918</v>
      </c>
      <c r="Z474" s="10" t="str">
        <f aca="false">REPLACE(AA474,SEARCH("M5-",AA474),LEN(AB474),AC474)</f>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AA474" s="8" t="s">
        <v>2968</v>
      </c>
      <c r="AB474" s="8" t="str">
        <f aca="false">IF(D474&lt;&gt;"No hacer",CONCATENATE(A474,"-",LEFT(C474),"-",IF(A473&lt;&gt;A474,1,IF(C473=C474,RIGHT(AB473)+1,1))))</f>
        <v>M5-MyM-7a-E-4</v>
      </c>
      <c r="AC474" s="8" t="str">
        <f aca="false">CONCATENATE(AB474,"-BR")</f>
        <v>M5-MyM-7a-E-4-BR</v>
      </c>
      <c r="AD474" s="5" t="s">
        <v>46</v>
      </c>
      <c r="AE474" s="5"/>
      <c r="AF474" s="5"/>
    </row>
    <row r="475" customFormat="false" ht="75" hidden="false" customHeight="true" outlineLevel="0" collapsed="false">
      <c r="A475" s="5" t="s">
        <v>2925</v>
      </c>
      <c r="B475" s="6" t="s">
        <v>2926</v>
      </c>
      <c r="C475" s="5" t="s">
        <v>58</v>
      </c>
      <c r="D475" s="5" t="s">
        <v>35</v>
      </c>
      <c r="E475" s="5"/>
      <c r="F475" s="6" t="s">
        <v>2969</v>
      </c>
      <c r="G475" s="6"/>
      <c r="H475" s="6" t="s">
        <v>2970</v>
      </c>
      <c r="I475" s="5" t="s">
        <v>38</v>
      </c>
      <c r="J475" s="5" t="s">
        <v>52</v>
      </c>
      <c r="K475" s="6" t="s">
        <v>2971</v>
      </c>
      <c r="L475" s="6" t="s">
        <v>2972</v>
      </c>
      <c r="M475" s="5" t="s">
        <v>63</v>
      </c>
      <c r="N475" s="8"/>
      <c r="O475" s="8"/>
      <c r="P475" s="8"/>
      <c r="Q475" s="5"/>
      <c r="R475" s="8"/>
      <c r="S475" s="8" t="s">
        <v>2973</v>
      </c>
      <c r="T475" s="8" t="s">
        <v>2974</v>
      </c>
      <c r="U475" s="8" t="s">
        <v>2975</v>
      </c>
      <c r="V475" s="8" t="s">
        <v>2976</v>
      </c>
      <c r="W475" s="8" t="s">
        <v>2977</v>
      </c>
      <c r="X475" s="8"/>
      <c r="Y475" s="5" t="s">
        <v>1918</v>
      </c>
      <c r="Z475" s="10" t="str">
        <f aca="false">REPLACE(AA475,SEARCH("M5-",AA475),LEN(AB475),AC475)</f>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AA475" s="8" t="s">
        <v>2978</v>
      </c>
      <c r="AB475" s="8" t="str">
        <f aca="false">IF(D475&lt;&gt;"No hacer",CONCATENATE(A475,"-",LEFT(C475),"-",IF(A474&lt;&gt;A475,1,IF(C474=C475,RIGHT(AB474)+1,1))))</f>
        <v>M5-MyM-7a-A-1</v>
      </c>
      <c r="AC475" s="8" t="str">
        <f aca="false">CONCATENATE(AB475,"-BR")</f>
        <v>M5-MyM-7a-A-1-BR</v>
      </c>
      <c r="AD475" s="5" t="s">
        <v>46</v>
      </c>
      <c r="AE475" s="5"/>
      <c r="AF475" s="5"/>
    </row>
    <row r="476" customFormat="false" ht="75" hidden="false" customHeight="true" outlineLevel="0" collapsed="false">
      <c r="A476" s="5" t="s">
        <v>2925</v>
      </c>
      <c r="B476" s="6" t="s">
        <v>2926</v>
      </c>
      <c r="C476" s="5" t="s">
        <v>58</v>
      </c>
      <c r="D476" s="5" t="s">
        <v>35</v>
      </c>
      <c r="E476" s="5"/>
      <c r="F476" s="6" t="s">
        <v>2979</v>
      </c>
      <c r="G476" s="6"/>
      <c r="H476" s="6"/>
      <c r="I476" s="5" t="s">
        <v>38</v>
      </c>
      <c r="J476" s="5" t="s">
        <v>52</v>
      </c>
      <c r="K476" s="6" t="s">
        <v>2980</v>
      </c>
      <c r="L476" s="6" t="s">
        <v>2981</v>
      </c>
      <c r="M476" s="5" t="s">
        <v>63</v>
      </c>
      <c r="N476" s="8"/>
      <c r="O476" s="8"/>
      <c r="P476" s="8"/>
      <c r="Q476" s="5"/>
      <c r="R476" s="8"/>
      <c r="S476" s="8" t="s">
        <v>2982</v>
      </c>
      <c r="T476" s="8" t="s">
        <v>2974</v>
      </c>
      <c r="U476" s="8" t="s">
        <v>2975</v>
      </c>
      <c r="V476" s="8" t="s">
        <v>2983</v>
      </c>
      <c r="W476" s="8" t="s">
        <v>2984</v>
      </c>
      <c r="X476" s="8"/>
      <c r="Y476" s="5" t="s">
        <v>1918</v>
      </c>
      <c r="Z476" s="10" t="str">
        <f aca="false">REPLACE(AA476,SEARCH("M5-",AA476),LEN(AB476),AC476)</f>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6" s="8" t="s">
        <v>2985</v>
      </c>
      <c r="AB476" s="8" t="str">
        <f aca="false">IF(D476&lt;&gt;"No hacer",CONCATENATE(A476,"-",LEFT(C476),"-",IF(A475&lt;&gt;A476,1,IF(C475=C476,RIGHT(AB475)+1,1))))</f>
        <v>M5-MyM-7a-A-2</v>
      </c>
      <c r="AC476" s="8" t="str">
        <f aca="false">CONCATENATE(AB476,"-BR")</f>
        <v>M5-MyM-7a-A-2-BR</v>
      </c>
      <c r="AD476" s="5" t="s">
        <v>46</v>
      </c>
      <c r="AE476" s="5"/>
      <c r="AF476" s="5"/>
    </row>
    <row r="477" customFormat="false" ht="75" hidden="false" customHeight="true" outlineLevel="0" collapsed="false">
      <c r="A477" s="5" t="s">
        <v>2925</v>
      </c>
      <c r="B477" s="6" t="s">
        <v>2926</v>
      </c>
      <c r="C477" s="5" t="s">
        <v>58</v>
      </c>
      <c r="D477" s="5" t="s">
        <v>35</v>
      </c>
      <c r="E477" s="5"/>
      <c r="F477" s="6" t="s">
        <v>2986</v>
      </c>
      <c r="G477" s="6"/>
      <c r="H477" s="6"/>
      <c r="I477" s="5" t="s">
        <v>38</v>
      </c>
      <c r="J477" s="5" t="s">
        <v>52</v>
      </c>
      <c r="K477" s="6" t="s">
        <v>2987</v>
      </c>
      <c r="L477" s="6" t="s">
        <v>2981</v>
      </c>
      <c r="M477" s="5" t="s">
        <v>63</v>
      </c>
      <c r="N477" s="8"/>
      <c r="O477" s="8"/>
      <c r="P477" s="8"/>
      <c r="Q477" s="5"/>
      <c r="R477" s="8"/>
      <c r="S477" s="8" t="s">
        <v>2988</v>
      </c>
      <c r="T477" s="8" t="s">
        <v>2989</v>
      </c>
      <c r="U477" s="8" t="s">
        <v>2975</v>
      </c>
      <c r="V477" s="8" t="s">
        <v>2990</v>
      </c>
      <c r="W477" s="8" t="s">
        <v>2991</v>
      </c>
      <c r="X477" s="8"/>
      <c r="Y477" s="5" t="s">
        <v>1918</v>
      </c>
      <c r="Z477" s="10" t="str">
        <f aca="false">REPLACE(AA477,SEARCH("M5-",AA477),LEN(AB477),AC477)</f>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AA477" s="8" t="s">
        <v>2992</v>
      </c>
      <c r="AB477" s="8" t="str">
        <f aca="false">IF(D477&lt;&gt;"No hacer",CONCATENATE(A477,"-",LEFT(C477),"-",IF(A476&lt;&gt;A477,1,IF(C476=C477,RIGHT(AB476)+1,1))))</f>
        <v>M5-MyM-7a-A-3</v>
      </c>
      <c r="AC477" s="8" t="str">
        <f aca="false">CONCATENATE(AB477,"-BR")</f>
        <v>M5-MyM-7a-A-3-BR</v>
      </c>
      <c r="AD477" s="5" t="s">
        <v>46</v>
      </c>
      <c r="AE477" s="5"/>
      <c r="AF477" s="5"/>
    </row>
    <row r="478" customFormat="false" ht="75" hidden="false" customHeight="true" outlineLevel="0" collapsed="false">
      <c r="A478" s="5" t="s">
        <v>2925</v>
      </c>
      <c r="B478" s="6" t="s">
        <v>2926</v>
      </c>
      <c r="C478" s="5" t="s">
        <v>58</v>
      </c>
      <c r="D478" s="5" t="s">
        <v>35</v>
      </c>
      <c r="E478" s="5"/>
      <c r="F478" s="6" t="s">
        <v>2993</v>
      </c>
      <c r="G478" s="6"/>
      <c r="H478" s="6"/>
      <c r="I478" s="5" t="s">
        <v>38</v>
      </c>
      <c r="J478" s="5" t="s">
        <v>52</v>
      </c>
      <c r="K478" s="6" t="s">
        <v>2994</v>
      </c>
      <c r="L478" s="6" t="s">
        <v>2960</v>
      </c>
      <c r="M478" s="5" t="s">
        <v>63</v>
      </c>
      <c r="N478" s="8"/>
      <c r="O478" s="8"/>
      <c r="P478" s="8"/>
      <c r="Q478" s="5"/>
      <c r="R478" s="8"/>
      <c r="S478" s="8" t="s">
        <v>2995</v>
      </c>
      <c r="T478" s="8" t="s">
        <v>2996</v>
      </c>
      <c r="U478" s="8" t="s">
        <v>2975</v>
      </c>
      <c r="V478" s="8" t="s">
        <v>2997</v>
      </c>
      <c r="W478" s="8"/>
      <c r="X478" s="8"/>
      <c r="Y478" s="5" t="s">
        <v>1918</v>
      </c>
      <c r="Z478" s="10" t="str">
        <f aca="false">REPLACE(AA478,SEARCH("M5-",AA478),LEN(AB478),AC478)</f>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AA478" s="8" t="s">
        <v>2998</v>
      </c>
      <c r="AB478" s="8" t="str">
        <f aca="false">IF(D478&lt;&gt;"No hacer",CONCATENATE(A478,"-",LEFT(C478),"-",IF(A477&lt;&gt;A478,1,IF(C477=C478,RIGHT(AB477)+1,1))))</f>
        <v>M5-MyM-7a-A-4</v>
      </c>
      <c r="AC478" s="8" t="str">
        <f aca="false">CONCATENATE(AB478,"-BR")</f>
        <v>M5-MyM-7a-A-4-BR</v>
      </c>
      <c r="AD478" s="5" t="s">
        <v>46</v>
      </c>
      <c r="AE478" s="5"/>
      <c r="AF478" s="5"/>
    </row>
    <row r="479" customFormat="false" ht="75" hidden="false" customHeight="true" outlineLevel="0" collapsed="false">
      <c r="A479" s="5" t="s">
        <v>2925</v>
      </c>
      <c r="B479" s="6" t="s">
        <v>2926</v>
      </c>
      <c r="C479" s="5" t="s">
        <v>58</v>
      </c>
      <c r="D479" s="5" t="s">
        <v>35</v>
      </c>
      <c r="E479" s="5"/>
      <c r="F479" s="6" t="s">
        <v>2999</v>
      </c>
      <c r="G479" s="6"/>
      <c r="H479" s="6" t="s">
        <v>3000</v>
      </c>
      <c r="I479" s="5" t="s">
        <v>38</v>
      </c>
      <c r="J479" s="5" t="s">
        <v>52</v>
      </c>
      <c r="K479" s="6" t="s">
        <v>3001</v>
      </c>
      <c r="L479" s="6" t="s">
        <v>2981</v>
      </c>
      <c r="M479" s="5" t="s">
        <v>63</v>
      </c>
      <c r="N479" s="8"/>
      <c r="O479" s="8"/>
      <c r="P479" s="8"/>
      <c r="Q479" s="5"/>
      <c r="R479" s="8"/>
      <c r="S479" s="8" t="s">
        <v>3002</v>
      </c>
      <c r="T479" s="8" t="s">
        <v>2974</v>
      </c>
      <c r="U479" s="8" t="s">
        <v>2975</v>
      </c>
      <c r="V479" s="8" t="s">
        <v>3003</v>
      </c>
      <c r="W479" s="8" t="s">
        <v>3004</v>
      </c>
      <c r="X479" s="8"/>
      <c r="Y479" s="5" t="s">
        <v>1918</v>
      </c>
      <c r="Z479" s="10" t="str">
        <f aca="false">REPLACE(AA479,SEARCH("M5-",AA479),LEN(AB479),AC479)</f>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9" s="8" t="s">
        <v>3005</v>
      </c>
      <c r="AB479" s="8" t="str">
        <f aca="false">IF(D479&lt;&gt;"No hacer",CONCATENATE(A479,"-",LEFT(C479),"-",IF(A478&lt;&gt;A479,1,IF(C478=C479,RIGHT(AB478)+1,1))))</f>
        <v>M5-MyM-7a-A-5</v>
      </c>
      <c r="AC479" s="8" t="str">
        <f aca="false">CONCATENATE(AB479,"-BR")</f>
        <v>M5-MyM-7a-A-5-BR</v>
      </c>
      <c r="AD479" s="5" t="s">
        <v>46</v>
      </c>
      <c r="AE479" s="5"/>
      <c r="AF479" s="5"/>
    </row>
    <row r="480" customFormat="false" ht="75" hidden="false" customHeight="true" outlineLevel="0" collapsed="false">
      <c r="A480" s="5" t="s">
        <v>3006</v>
      </c>
      <c r="B480" s="6" t="s">
        <v>3007</v>
      </c>
      <c r="C480" s="5" t="s">
        <v>34</v>
      </c>
      <c r="D480" s="5" t="s">
        <v>35</v>
      </c>
      <c r="E480" s="5"/>
      <c r="F480" s="6" t="s">
        <v>3008</v>
      </c>
      <c r="G480" s="6"/>
      <c r="H480" s="6"/>
      <c r="I480" s="5" t="s">
        <v>38</v>
      </c>
      <c r="J480" s="5" t="s">
        <v>3009</v>
      </c>
      <c r="K480" s="6" t="s">
        <v>3010</v>
      </c>
      <c r="L480" s="6" t="s">
        <v>3011</v>
      </c>
      <c r="M480" s="5" t="s">
        <v>41</v>
      </c>
      <c r="N480" s="6" t="s">
        <v>3012</v>
      </c>
      <c r="O480" s="6" t="s">
        <v>3013</v>
      </c>
      <c r="P480" s="8"/>
      <c r="Q480" s="5" t="s">
        <v>51</v>
      </c>
      <c r="R480" s="8"/>
      <c r="S480" s="8"/>
      <c r="T480" s="8"/>
      <c r="U480" s="8"/>
      <c r="V480" s="8"/>
      <c r="W480" s="8"/>
      <c r="X480" s="8"/>
      <c r="Y480" s="5" t="s">
        <v>1918</v>
      </c>
      <c r="Z480" s="10" t="str">
        <f aca="false">REPLACE(AA480,SEARCH("M5-",AA480),LEN(AB480),AC480)</f>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AA480" s="6" t="s">
        <v>3014</v>
      </c>
      <c r="AB480" s="8" t="str">
        <f aca="false">IF(D480&lt;&gt;"No hacer",CONCATENATE(A480,"-",LEFT(C480),"-",IF(A479&lt;&gt;A480,1,IF(C479=C480,RIGHT(AB479)+1,1))))</f>
        <v>M5-MyM-7b-I-1</v>
      </c>
      <c r="AC480" s="8" t="str">
        <f aca="false">CONCATENATE(AB480,"-BR")</f>
        <v>M5-MyM-7b-I-1-BR</v>
      </c>
      <c r="AD480" s="5" t="s">
        <v>46</v>
      </c>
      <c r="AE480" s="5"/>
      <c r="AF480" s="5"/>
    </row>
    <row r="481" customFormat="false" ht="75" hidden="false" customHeight="true" outlineLevel="0" collapsed="false">
      <c r="A481" s="5" t="s">
        <v>3006</v>
      </c>
      <c r="B481" s="6" t="s">
        <v>3007</v>
      </c>
      <c r="C481" s="5" t="s">
        <v>48</v>
      </c>
      <c r="D481" s="5" t="s">
        <v>35</v>
      </c>
      <c r="E481" s="5"/>
      <c r="F481" s="6" t="s">
        <v>3015</v>
      </c>
      <c r="G481" s="6"/>
      <c r="H481" s="6"/>
      <c r="I481" s="5" t="s">
        <v>38</v>
      </c>
      <c r="J481" s="5" t="s">
        <v>3009</v>
      </c>
      <c r="K481" s="6" t="s">
        <v>3016</v>
      </c>
      <c r="L481" s="6" t="s">
        <v>3017</v>
      </c>
      <c r="M481" s="5" t="s">
        <v>63</v>
      </c>
      <c r="N481" s="8"/>
      <c r="O481" s="8"/>
      <c r="P481" s="8"/>
      <c r="Q481" s="5"/>
      <c r="R481" s="8"/>
      <c r="S481" s="8" t="s">
        <v>3018</v>
      </c>
      <c r="T481" s="8" t="s">
        <v>3019</v>
      </c>
      <c r="U481" s="8" t="s">
        <v>3020</v>
      </c>
      <c r="V481" s="8" t="s">
        <v>3021</v>
      </c>
      <c r="W481" s="8"/>
      <c r="X481" s="8"/>
      <c r="Y481" s="5" t="s">
        <v>1918</v>
      </c>
      <c r="Z481" s="10" t="str">
        <f aca="false">REPLACE(AA481,SEARCH("M5-",AA481),LEN(AB481),AC481)</f>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AA481" s="6" t="s">
        <v>3022</v>
      </c>
      <c r="AB481" s="8" t="str">
        <f aca="false">IF(D481&lt;&gt;"No hacer",CONCATENATE(A481,"-",LEFT(C481),"-",IF(A480&lt;&gt;A481,1,IF(C480=C481,RIGHT(AB480)+1,1))))</f>
        <v>M5-MyM-7b-E-1</v>
      </c>
      <c r="AC481" s="8" t="str">
        <f aca="false">CONCATENATE(AB481,"-BR")</f>
        <v>M5-MyM-7b-E-1-BR</v>
      </c>
      <c r="AD481" s="5" t="s">
        <v>46</v>
      </c>
      <c r="AE481" s="5"/>
      <c r="AF481" s="5"/>
    </row>
    <row r="482" customFormat="false" ht="75" hidden="false" customHeight="true" outlineLevel="0" collapsed="false">
      <c r="A482" s="5" t="s">
        <v>3006</v>
      </c>
      <c r="B482" s="6" t="s">
        <v>3007</v>
      </c>
      <c r="C482" s="5" t="s">
        <v>58</v>
      </c>
      <c r="D482" s="5" t="s">
        <v>35</v>
      </c>
      <c r="E482" s="5"/>
      <c r="F482" s="6" t="s">
        <v>3023</v>
      </c>
      <c r="G482" s="6"/>
      <c r="H482" s="6"/>
      <c r="I482" s="5" t="s">
        <v>38</v>
      </c>
      <c r="J482" s="5" t="s">
        <v>52</v>
      </c>
      <c r="K482" s="6" t="s">
        <v>3024</v>
      </c>
      <c r="L482" s="6" t="s">
        <v>3025</v>
      </c>
      <c r="M482" s="5" t="s">
        <v>63</v>
      </c>
      <c r="N482" s="8"/>
      <c r="O482" s="8"/>
      <c r="P482" s="8"/>
      <c r="Q482" s="5"/>
      <c r="R482" s="8"/>
      <c r="S482" s="8" t="s">
        <v>3026</v>
      </c>
      <c r="T482" s="8" t="s">
        <v>3027</v>
      </c>
      <c r="U482" s="8" t="s">
        <v>3028</v>
      </c>
      <c r="V482" s="8" t="s">
        <v>3029</v>
      </c>
      <c r="W482" s="8" t="s">
        <v>3030</v>
      </c>
      <c r="X482" s="8"/>
      <c r="Y482" s="5" t="s">
        <v>1918</v>
      </c>
      <c r="Z482" s="10" t="str">
        <f aca="false">REPLACE(AA482,SEARCH("M5-",AA482),LEN(AB482),AC482)</f>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AA482" s="6" t="s">
        <v>3031</v>
      </c>
      <c r="AB482" s="8" t="str">
        <f aca="false">IF(D482&lt;&gt;"No hacer",CONCATENATE(A482,"-",LEFT(C482),"-",IF(A481&lt;&gt;A482,1,IF(C481=C482,RIGHT(AB481)+1,1))))</f>
        <v>M5-MyM-7b-A-1</v>
      </c>
      <c r="AC482" s="8" t="str">
        <f aca="false">CONCATENATE(AB482,"-BR")</f>
        <v>M5-MyM-7b-A-1-BR</v>
      </c>
      <c r="AD482" s="5" t="s">
        <v>46</v>
      </c>
      <c r="AE482" s="5"/>
      <c r="AF482" s="5"/>
    </row>
    <row r="483" customFormat="false" ht="75" hidden="false" customHeight="true" outlineLevel="0" collapsed="false">
      <c r="A483" s="5" t="s">
        <v>3006</v>
      </c>
      <c r="B483" s="6" t="s">
        <v>3007</v>
      </c>
      <c r="C483" s="5" t="s">
        <v>58</v>
      </c>
      <c r="D483" s="5" t="s">
        <v>35</v>
      </c>
      <c r="E483" s="5"/>
      <c r="F483" s="6" t="s">
        <v>3032</v>
      </c>
      <c r="G483" s="6"/>
      <c r="H483" s="6"/>
      <c r="I483" s="5" t="s">
        <v>38</v>
      </c>
      <c r="J483" s="5" t="s">
        <v>3009</v>
      </c>
      <c r="K483" s="6" t="s">
        <v>3033</v>
      </c>
      <c r="L483" s="6" t="s">
        <v>3034</v>
      </c>
      <c r="M483" s="5" t="s">
        <v>63</v>
      </c>
      <c r="N483" s="8"/>
      <c r="O483" s="8"/>
      <c r="P483" s="8"/>
      <c r="Q483" s="5"/>
      <c r="R483" s="8"/>
      <c r="S483" s="8" t="s">
        <v>3035</v>
      </c>
      <c r="T483" s="8" t="s">
        <v>3019</v>
      </c>
      <c r="U483" s="8" t="s">
        <v>3036</v>
      </c>
      <c r="V483" s="8" t="s">
        <v>3037</v>
      </c>
      <c r="W483" s="8"/>
      <c r="X483" s="8"/>
      <c r="Y483" s="5" t="s">
        <v>1918</v>
      </c>
      <c r="Z483" s="10" t="str">
        <f aca="false">REPLACE(AA483,SEARCH("M5-",AA483),LEN(AB483),AC483)</f>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AA483" s="6" t="s">
        <v>3038</v>
      </c>
      <c r="AB483" s="8" t="str">
        <f aca="false">IF(D483&lt;&gt;"No hacer",CONCATENATE(A483,"-",LEFT(C483),"-",IF(A482&lt;&gt;A483,1,IF(C482=C483,RIGHT(AB482)+1,1))))</f>
        <v>M5-MyM-7b-A-2</v>
      </c>
      <c r="AC483" s="8" t="str">
        <f aca="false">CONCATENATE(AB483,"-BR")</f>
        <v>M5-MyM-7b-A-2-BR</v>
      </c>
      <c r="AD483" s="5" t="s">
        <v>46</v>
      </c>
      <c r="AE483" s="5"/>
      <c r="AF483" s="5"/>
    </row>
    <row r="484" customFormat="false" ht="75" hidden="false" customHeight="true" outlineLevel="0" collapsed="false">
      <c r="A484" s="5" t="s">
        <v>3006</v>
      </c>
      <c r="B484" s="6" t="s">
        <v>3007</v>
      </c>
      <c r="C484" s="5" t="s">
        <v>58</v>
      </c>
      <c r="D484" s="5" t="s">
        <v>35</v>
      </c>
      <c r="E484" s="5"/>
      <c r="F484" s="6" t="s">
        <v>3039</v>
      </c>
      <c r="G484" s="6"/>
      <c r="H484" s="6"/>
      <c r="I484" s="5" t="s">
        <v>38</v>
      </c>
      <c r="J484" s="5" t="s">
        <v>3009</v>
      </c>
      <c r="K484" s="6" t="s">
        <v>3040</v>
      </c>
      <c r="L484" s="6" t="s">
        <v>3041</v>
      </c>
      <c r="M484" s="5" t="s">
        <v>63</v>
      </c>
      <c r="N484" s="8"/>
      <c r="O484" s="8"/>
      <c r="P484" s="8"/>
      <c r="Q484" s="5"/>
      <c r="R484" s="8"/>
      <c r="S484" s="8" t="s">
        <v>3042</v>
      </c>
      <c r="T484" s="8" t="s">
        <v>3019</v>
      </c>
      <c r="U484" s="8" t="s">
        <v>3043</v>
      </c>
      <c r="V484" s="8" t="s">
        <v>3044</v>
      </c>
      <c r="W484" s="8"/>
      <c r="X484" s="8"/>
      <c r="Y484" s="5" t="s">
        <v>1918</v>
      </c>
      <c r="Z484" s="10" t="str">
        <f aca="false">REPLACE(AA484,SEARCH("M5-",AA484),LEN(AB484),AC484)</f>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AA484" s="6" t="s">
        <v>3045</v>
      </c>
      <c r="AB484" s="8" t="str">
        <f aca="false">IF(D484&lt;&gt;"No hacer",CONCATENATE(A484,"-",LEFT(C484),"-",IF(A483&lt;&gt;A484,1,IF(C483=C484,RIGHT(AB483)+1,1))))</f>
        <v>M5-MyM-7b-A-3</v>
      </c>
      <c r="AC484" s="8" t="str">
        <f aca="false">CONCATENATE(AB484,"-BR")</f>
        <v>M5-MyM-7b-A-3-BR</v>
      </c>
      <c r="AD484" s="5" t="s">
        <v>46</v>
      </c>
      <c r="AE484" s="5"/>
      <c r="AF484" s="5"/>
    </row>
    <row r="485" customFormat="false" ht="75" hidden="false" customHeight="true" outlineLevel="0" collapsed="false">
      <c r="A485" s="5" t="s">
        <v>3006</v>
      </c>
      <c r="B485" s="6" t="s">
        <v>3007</v>
      </c>
      <c r="C485" s="5" t="s">
        <v>58</v>
      </c>
      <c r="D485" s="5" t="s">
        <v>35</v>
      </c>
      <c r="E485" s="5"/>
      <c r="F485" s="6" t="s">
        <v>3046</v>
      </c>
      <c r="G485" s="6"/>
      <c r="H485" s="6"/>
      <c r="I485" s="5" t="s">
        <v>38</v>
      </c>
      <c r="J485" s="5" t="s">
        <v>52</v>
      </c>
      <c r="K485" s="6" t="s">
        <v>3047</v>
      </c>
      <c r="L485" s="6" t="s">
        <v>3048</v>
      </c>
      <c r="M485" s="5" t="s">
        <v>63</v>
      </c>
      <c r="N485" s="8"/>
      <c r="O485" s="8"/>
      <c r="P485" s="8"/>
      <c r="Q485" s="5"/>
      <c r="R485" s="8"/>
      <c r="S485" s="8" t="s">
        <v>3049</v>
      </c>
      <c r="T485" s="8" t="s">
        <v>3050</v>
      </c>
      <c r="U485" s="8" t="s">
        <v>3051</v>
      </c>
      <c r="V485" s="8" t="s">
        <v>3052</v>
      </c>
      <c r="W485" s="8" t="s">
        <v>3053</v>
      </c>
      <c r="X485" s="8"/>
      <c r="Y485" s="5" t="s">
        <v>1918</v>
      </c>
      <c r="Z485" s="10" t="str">
        <f aca="false">REPLACE(AA485,SEARCH("M5-",AA485),LEN(AB485),AC485)</f>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AA485" s="6" t="s">
        <v>3054</v>
      </c>
      <c r="AB485" s="8" t="str">
        <f aca="false">IF(D485&lt;&gt;"No hacer",CONCATENATE(A485,"-",LEFT(C485),"-",IF(A484&lt;&gt;A485,1,IF(C484=C485,RIGHT(AB484)+1,1))))</f>
        <v>M5-MyM-7b-A-4</v>
      </c>
      <c r="AC485" s="8" t="str">
        <f aca="false">CONCATENATE(AB485,"-BR")</f>
        <v>M5-MyM-7b-A-4-BR</v>
      </c>
      <c r="AD485" s="5" t="s">
        <v>46</v>
      </c>
      <c r="AE485" s="5"/>
      <c r="AF485" s="5"/>
    </row>
    <row r="486" customFormat="false" ht="75" hidden="false" customHeight="true" outlineLevel="0" collapsed="false">
      <c r="A486" s="5" t="s">
        <v>3006</v>
      </c>
      <c r="B486" s="6" t="s">
        <v>3007</v>
      </c>
      <c r="C486" s="5" t="s">
        <v>58</v>
      </c>
      <c r="D486" s="5" t="s">
        <v>35</v>
      </c>
      <c r="E486" s="5"/>
      <c r="F486" s="6" t="s">
        <v>3055</v>
      </c>
      <c r="G486" s="6"/>
      <c r="H486" s="6"/>
      <c r="I486" s="5" t="s">
        <v>38</v>
      </c>
      <c r="J486" s="5" t="s">
        <v>52</v>
      </c>
      <c r="K486" s="6" t="s">
        <v>3056</v>
      </c>
      <c r="L486" s="6" t="s">
        <v>3025</v>
      </c>
      <c r="M486" s="5" t="s">
        <v>63</v>
      </c>
      <c r="N486" s="8"/>
      <c r="O486" s="8"/>
      <c r="P486" s="8"/>
      <c r="Q486" s="5"/>
      <c r="R486" s="8"/>
      <c r="S486" s="8" t="s">
        <v>3057</v>
      </c>
      <c r="T486" s="8" t="s">
        <v>3058</v>
      </c>
      <c r="U486" s="8" t="s">
        <v>3059</v>
      </c>
      <c r="V486" s="8" t="s">
        <v>3060</v>
      </c>
      <c r="W486" s="8" t="s">
        <v>3061</v>
      </c>
      <c r="X486" s="8"/>
      <c r="Y486" s="5" t="s">
        <v>1918</v>
      </c>
      <c r="Z486" s="10" t="str">
        <f aca="false">REPLACE(AA486,SEARCH("M5-",AA486),LEN(AB486),AC486)</f>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AA486" s="6" t="s">
        <v>3062</v>
      </c>
      <c r="AB486" s="8" t="str">
        <f aca="false">IF(D486&lt;&gt;"No hacer",CONCATENATE(A486,"-",LEFT(C486),"-",IF(A485&lt;&gt;A486,1,IF(C485=C486,RIGHT(AB485)+1,1))))</f>
        <v>M5-MyM-7b-A-5</v>
      </c>
      <c r="AC486" s="8" t="str">
        <f aca="false">CONCATENATE(AB486,"-BR")</f>
        <v>M5-MyM-7b-A-5-BR</v>
      </c>
      <c r="AD486" s="5" t="s">
        <v>46</v>
      </c>
      <c r="AE486" s="5"/>
      <c r="AF486" s="5"/>
    </row>
    <row r="487" customFormat="false" ht="75" hidden="false" customHeight="true" outlineLevel="0" collapsed="false">
      <c r="A487" s="5" t="s">
        <v>3063</v>
      </c>
      <c r="B487" s="6" t="s">
        <v>3064</v>
      </c>
      <c r="C487" s="5" t="s">
        <v>34</v>
      </c>
      <c r="D487" s="5" t="s">
        <v>35</v>
      </c>
      <c r="E487" s="5"/>
      <c r="F487" s="6" t="s">
        <v>3065</v>
      </c>
      <c r="G487" s="6"/>
      <c r="H487" s="7"/>
      <c r="I487" s="5" t="s">
        <v>38</v>
      </c>
      <c r="J487" s="5" t="s">
        <v>39</v>
      </c>
      <c r="K487" s="6" t="s">
        <v>3066</v>
      </c>
      <c r="L487" s="6" t="s">
        <v>40</v>
      </c>
      <c r="M487" s="11" t="s">
        <v>41</v>
      </c>
      <c r="N487" s="6" t="s">
        <v>3067</v>
      </c>
      <c r="O487" s="6" t="s">
        <v>3068</v>
      </c>
      <c r="P487" s="8"/>
      <c r="Q487" s="5"/>
      <c r="R487" s="8"/>
      <c r="S487" s="8"/>
      <c r="T487" s="8"/>
      <c r="U487" s="8"/>
      <c r="V487" s="8"/>
      <c r="W487" s="8"/>
      <c r="X487" s="8"/>
      <c r="Y487" s="5" t="s">
        <v>1918</v>
      </c>
      <c r="Z487" s="10" t="str">
        <f aca="false">REPLACE(AA487,SEARCH("M5-",AA487),LEN(AB487),AC487)</f>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AA487" s="10" t="s">
        <v>3069</v>
      </c>
      <c r="AB487" s="8" t="str">
        <f aca="false">IF(D487&lt;&gt;"No hacer",CONCATENATE(A487,"-",LEFT(C487),"-",IF(A486&lt;&gt;A487,1,IF(C486=C487,RIGHT(AB486)+1,1))))</f>
        <v>M5-MyM-8a-I-1</v>
      </c>
      <c r="AC487" s="8" t="str">
        <f aca="false">CONCATENATE(AB487,"-BR")</f>
        <v>M5-MyM-8a-I-1-BR</v>
      </c>
      <c r="AD487" s="5" t="s">
        <v>46</v>
      </c>
      <c r="AE487" s="5" t="s">
        <v>351</v>
      </c>
      <c r="AF487" s="5"/>
    </row>
    <row r="488" customFormat="false" ht="75" hidden="false" customHeight="true" outlineLevel="0" collapsed="false">
      <c r="A488" s="5" t="s">
        <v>3063</v>
      </c>
      <c r="B488" s="6" t="s">
        <v>3064</v>
      </c>
      <c r="C488" s="5" t="s">
        <v>48</v>
      </c>
      <c r="D488" s="5" t="s">
        <v>35</v>
      </c>
      <c r="E488" s="5" t="s">
        <v>51</v>
      </c>
      <c r="F488" s="6" t="s">
        <v>3070</v>
      </c>
      <c r="G488" s="6"/>
      <c r="H488" s="7"/>
      <c r="I488" s="5" t="s">
        <v>38</v>
      </c>
      <c r="J488" s="5" t="s">
        <v>592</v>
      </c>
      <c r="K488" s="6" t="s">
        <v>40</v>
      </c>
      <c r="L488" s="6" t="s">
        <v>3071</v>
      </c>
      <c r="M488" s="11" t="s">
        <v>41</v>
      </c>
      <c r="N488" s="6" t="s">
        <v>3067</v>
      </c>
      <c r="O488" s="6" t="s">
        <v>3072</v>
      </c>
      <c r="P488" s="8"/>
      <c r="Q488" s="5"/>
      <c r="R488" s="8"/>
      <c r="S488" s="8"/>
      <c r="T488" s="8"/>
      <c r="U488" s="8"/>
      <c r="V488" s="8"/>
      <c r="W488" s="8"/>
      <c r="X488" s="8"/>
      <c r="Y488" s="5" t="s">
        <v>1918</v>
      </c>
      <c r="Z488" s="10" t="str">
        <f aca="false">REPLACE(AA488,SEARCH("M5-",AA488),LEN(AB488),AC488)</f>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AA488" s="10" t="s">
        <v>3073</v>
      </c>
      <c r="AB488" s="8" t="str">
        <f aca="false">IF(D488&lt;&gt;"No hacer",CONCATENATE(A488,"-",LEFT(C488),"-",IF(A487&lt;&gt;A488,1,IF(C487=C488,RIGHT(AB487)+1,1))))</f>
        <v>M5-MyM-8a-E-1</v>
      </c>
      <c r="AC488" s="8" t="str">
        <f aca="false">CONCATENATE(AB488,"-BR")</f>
        <v>M5-MyM-8a-E-1-BR</v>
      </c>
      <c r="AD488" s="5" t="s">
        <v>46</v>
      </c>
      <c r="AE488" s="5" t="s">
        <v>351</v>
      </c>
      <c r="AF488" s="5"/>
    </row>
    <row r="489" customFormat="false" ht="75" hidden="false" customHeight="true" outlineLevel="0" collapsed="false">
      <c r="A489" s="5" t="s">
        <v>3063</v>
      </c>
      <c r="B489" s="6" t="s">
        <v>3064</v>
      </c>
      <c r="C489" s="5" t="s">
        <v>48</v>
      </c>
      <c r="D489" s="5" t="s">
        <v>35</v>
      </c>
      <c r="E489" s="5"/>
      <c r="F489" s="6" t="s">
        <v>3074</v>
      </c>
      <c r="G489" s="6"/>
      <c r="H489" s="7"/>
      <c r="I489" s="5" t="s">
        <v>38</v>
      </c>
      <c r="J489" s="5" t="s">
        <v>592</v>
      </c>
      <c r="K489" s="6" t="s">
        <v>40</v>
      </c>
      <c r="L489" s="6" t="s">
        <v>3075</v>
      </c>
      <c r="M489" s="11" t="s">
        <v>41</v>
      </c>
      <c r="N489" s="6" t="s">
        <v>3067</v>
      </c>
      <c r="O489" s="6" t="s">
        <v>3076</v>
      </c>
      <c r="P489" s="8"/>
      <c r="Q489" s="5"/>
      <c r="R489" s="8"/>
      <c r="S489" s="8"/>
      <c r="T489" s="8"/>
      <c r="U489" s="8"/>
      <c r="V489" s="8"/>
      <c r="W489" s="8"/>
      <c r="X489" s="8"/>
      <c r="Y489" s="5" t="s">
        <v>1918</v>
      </c>
      <c r="Z489" s="10" t="str">
        <f aca="false">REPLACE(AA489,SEARCH("M5-",AA489),LEN(AB489),AC489)</f>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AA489" s="10" t="s">
        <v>3077</v>
      </c>
      <c r="AB489" s="8" t="str">
        <f aca="false">IF(D489&lt;&gt;"No hacer",CONCATENATE(A489,"-",LEFT(C489),"-",IF(A488&lt;&gt;A489,1,IF(C488=C489,RIGHT(AB488)+1,1))))</f>
        <v>M5-MyM-8a-E-2</v>
      </c>
      <c r="AC489" s="8" t="str">
        <f aca="false">CONCATENATE(AB489,"-BR")</f>
        <v>M5-MyM-8a-E-2-BR</v>
      </c>
      <c r="AD489" s="5" t="s">
        <v>46</v>
      </c>
      <c r="AE489" s="5" t="s">
        <v>351</v>
      </c>
      <c r="AF489" s="5"/>
    </row>
    <row r="490" customFormat="false" ht="75" hidden="false" customHeight="true" outlineLevel="0" collapsed="false">
      <c r="A490" s="5" t="s">
        <v>3063</v>
      </c>
      <c r="B490" s="6" t="s">
        <v>3064</v>
      </c>
      <c r="C490" s="5" t="s">
        <v>48</v>
      </c>
      <c r="D490" s="5" t="s">
        <v>35</v>
      </c>
      <c r="E490" s="5"/>
      <c r="F490" s="6" t="s">
        <v>3078</v>
      </c>
      <c r="G490" s="6"/>
      <c r="H490" s="7"/>
      <c r="I490" s="5" t="s">
        <v>38</v>
      </c>
      <c r="J490" s="5" t="s">
        <v>592</v>
      </c>
      <c r="K490" s="6" t="s">
        <v>40</v>
      </c>
      <c r="L490" s="6" t="s">
        <v>3079</v>
      </c>
      <c r="M490" s="11" t="s">
        <v>41</v>
      </c>
      <c r="N490" s="6" t="s">
        <v>3067</v>
      </c>
      <c r="O490" s="6" t="s">
        <v>3080</v>
      </c>
      <c r="P490" s="8"/>
      <c r="Q490" s="5"/>
      <c r="R490" s="8"/>
      <c r="S490" s="8"/>
      <c r="T490" s="8"/>
      <c r="U490" s="8"/>
      <c r="V490" s="8"/>
      <c r="W490" s="8"/>
      <c r="X490" s="8"/>
      <c r="Y490" s="5" t="s">
        <v>1918</v>
      </c>
      <c r="Z490" s="10" t="str">
        <f aca="false">REPLACE(AA490,SEARCH("M5-",AA490),LEN(AB490),AC490)</f>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AA490" s="10" t="s">
        <v>3081</v>
      </c>
      <c r="AB490" s="8" t="str">
        <f aca="false">IF(D490&lt;&gt;"No hacer",CONCATENATE(A490,"-",LEFT(C490),"-",IF(A489&lt;&gt;A490,1,IF(C489=C490,RIGHT(AB489)+1,1))))</f>
        <v>M5-MyM-8a-E-3</v>
      </c>
      <c r="AC490" s="8" t="str">
        <f aca="false">CONCATENATE(AB490,"-BR")</f>
        <v>M5-MyM-8a-E-3-BR</v>
      </c>
      <c r="AD490" s="5" t="s">
        <v>46</v>
      </c>
      <c r="AE490" s="5" t="s">
        <v>351</v>
      </c>
      <c r="AF490" s="5"/>
    </row>
    <row r="491" customFormat="false" ht="75" hidden="false" customHeight="true" outlineLevel="0" collapsed="false">
      <c r="A491" s="5" t="s">
        <v>3082</v>
      </c>
      <c r="B491" s="6" t="s">
        <v>3083</v>
      </c>
      <c r="C491" s="5" t="s">
        <v>34</v>
      </c>
      <c r="D491" s="5" t="s">
        <v>35</v>
      </c>
      <c r="E491" s="5"/>
      <c r="F491" s="6" t="s">
        <v>3084</v>
      </c>
      <c r="G491" s="6"/>
      <c r="H491" s="6"/>
      <c r="I491" s="5" t="s">
        <v>38</v>
      </c>
      <c r="J491" s="5" t="s">
        <v>239</v>
      </c>
      <c r="K491" s="6" t="s">
        <v>3085</v>
      </c>
      <c r="L491" s="8" t="s">
        <v>3086</v>
      </c>
      <c r="M491" s="5" t="s">
        <v>41</v>
      </c>
      <c r="N491" s="6" t="s">
        <v>3087</v>
      </c>
      <c r="O491" s="6" t="s">
        <v>3088</v>
      </c>
      <c r="P491" s="6"/>
      <c r="Q491" s="5"/>
      <c r="R491" s="8"/>
      <c r="S491" s="8"/>
      <c r="T491" s="8"/>
      <c r="U491" s="8"/>
      <c r="V491" s="8"/>
      <c r="W491" s="8"/>
      <c r="X491" s="8"/>
      <c r="Y491" s="5" t="s">
        <v>1918</v>
      </c>
      <c r="Z491" s="10" t="str">
        <f aca="false">REPLACE(AA491,SEARCH("M5-",AA491),LEN(AB491),AC491)</f>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AA491" s="10" t="s">
        <v>3089</v>
      </c>
      <c r="AB491" s="8" t="str">
        <f aca="false">IF(D491&lt;&gt;"No hacer",CONCATENATE(A491,"-",LEFT(C491),"-",IF(A490&lt;&gt;A491,1,IF(C490=C491,RIGHT(AB490)+1,1))))</f>
        <v>M5-MyM-9a-I-1</v>
      </c>
      <c r="AC491" s="8" t="str">
        <f aca="false">CONCATENATE(AB491,"-BR")</f>
        <v>M5-MyM-9a-I-1-BR</v>
      </c>
      <c r="AD491" s="5" t="s">
        <v>46</v>
      </c>
      <c r="AE491" s="5" t="s">
        <v>351</v>
      </c>
      <c r="AF491" s="5"/>
    </row>
    <row r="492" customFormat="false" ht="75" hidden="false" customHeight="true" outlineLevel="0" collapsed="false">
      <c r="A492" s="5" t="s">
        <v>3082</v>
      </c>
      <c r="B492" s="6" t="s">
        <v>3083</v>
      </c>
      <c r="C492" s="5" t="s">
        <v>34</v>
      </c>
      <c r="D492" s="5" t="s">
        <v>35</v>
      </c>
      <c r="E492" s="5"/>
      <c r="F492" s="6" t="s">
        <v>3090</v>
      </c>
      <c r="G492" s="6"/>
      <c r="H492" s="6"/>
      <c r="I492" s="5" t="s">
        <v>38</v>
      </c>
      <c r="J492" s="5" t="s">
        <v>239</v>
      </c>
      <c r="K492" s="6" t="s">
        <v>3091</v>
      </c>
      <c r="L492" s="8" t="s">
        <v>3092</v>
      </c>
      <c r="M492" s="5" t="s">
        <v>41</v>
      </c>
      <c r="N492" s="6" t="s">
        <v>3093</v>
      </c>
      <c r="O492" s="6" t="s">
        <v>3094</v>
      </c>
      <c r="P492" s="6" t="s">
        <v>3095</v>
      </c>
      <c r="Q492" s="5"/>
      <c r="R492" s="8"/>
      <c r="S492" s="8"/>
      <c r="T492" s="8"/>
      <c r="U492" s="8"/>
      <c r="V492" s="8"/>
      <c r="W492" s="8"/>
      <c r="X492" s="8"/>
      <c r="Y492" s="5" t="s">
        <v>1918</v>
      </c>
      <c r="Z492" s="10" t="str">
        <f aca="false">REPLACE(AA492,SEARCH("M5-",AA492),LEN(AB492),AC492)</f>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AA492" s="10" t="s">
        <v>3096</v>
      </c>
      <c r="AB492" s="8" t="str">
        <f aca="false">IF(D492&lt;&gt;"No hacer",CONCATENATE(A492,"-",LEFT(C492),"-",IF(A491&lt;&gt;A492,1,IF(C491=C492,RIGHT(AB491)+1,1))))</f>
        <v>M5-MyM-9a-I-2</v>
      </c>
      <c r="AC492" s="8" t="str">
        <f aca="false">CONCATENATE(AB492,"-BR")</f>
        <v>M5-MyM-9a-I-2-BR</v>
      </c>
      <c r="AD492" s="5" t="s">
        <v>46</v>
      </c>
      <c r="AE492" s="5" t="s">
        <v>351</v>
      </c>
      <c r="AF492" s="5"/>
    </row>
    <row r="493" customFormat="false" ht="75" hidden="false" customHeight="true" outlineLevel="0" collapsed="false">
      <c r="A493" s="5" t="s">
        <v>3082</v>
      </c>
      <c r="B493" s="6" t="s">
        <v>3083</v>
      </c>
      <c r="C493" s="5" t="s">
        <v>34</v>
      </c>
      <c r="D493" s="5" t="s">
        <v>35</v>
      </c>
      <c r="E493" s="5"/>
      <c r="F493" s="6" t="s">
        <v>3097</v>
      </c>
      <c r="G493" s="6"/>
      <c r="H493" s="6"/>
      <c r="I493" s="5" t="s">
        <v>38</v>
      </c>
      <c r="J493" s="5" t="s">
        <v>239</v>
      </c>
      <c r="K493" s="6" t="s">
        <v>3098</v>
      </c>
      <c r="L493" s="8" t="s">
        <v>3099</v>
      </c>
      <c r="M493" s="5" t="s">
        <v>41</v>
      </c>
      <c r="N493" s="6" t="s">
        <v>3087</v>
      </c>
      <c r="O493" s="6" t="s">
        <v>3100</v>
      </c>
      <c r="P493" s="6"/>
      <c r="Q493" s="5"/>
      <c r="R493" s="8"/>
      <c r="S493" s="8"/>
      <c r="T493" s="8"/>
      <c r="U493" s="8"/>
      <c r="V493" s="8"/>
      <c r="W493" s="8"/>
      <c r="X493" s="8"/>
      <c r="Y493" s="5" t="s">
        <v>1918</v>
      </c>
      <c r="Z493" s="10" t="str">
        <f aca="false">REPLACE(AA493,SEARCH("M5-",AA493),LEN(AB493),AC493)</f>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AA493" s="10" t="s">
        <v>3101</v>
      </c>
      <c r="AB493" s="8" t="str">
        <f aca="false">IF(D493&lt;&gt;"No hacer",CONCATENATE(A493,"-",LEFT(C493),"-",IF(A492&lt;&gt;A493,1,IF(C492=C493,RIGHT(AB492)+1,1))))</f>
        <v>M5-MyM-9a-I-3</v>
      </c>
      <c r="AC493" s="8" t="str">
        <f aca="false">CONCATENATE(AB493,"-BR")</f>
        <v>M5-MyM-9a-I-3-BR</v>
      </c>
      <c r="AD493" s="5" t="s">
        <v>46</v>
      </c>
      <c r="AE493" s="5" t="s">
        <v>351</v>
      </c>
      <c r="AF493" s="5"/>
    </row>
    <row r="494" customFormat="false" ht="75" hidden="false" customHeight="true" outlineLevel="0" collapsed="false">
      <c r="A494" s="5" t="s">
        <v>3082</v>
      </c>
      <c r="B494" s="6" t="s">
        <v>3083</v>
      </c>
      <c r="C494" s="5" t="s">
        <v>34</v>
      </c>
      <c r="D494" s="5" t="s">
        <v>35</v>
      </c>
      <c r="E494" s="5"/>
      <c r="F494" s="6" t="s">
        <v>3102</v>
      </c>
      <c r="G494" s="6"/>
      <c r="H494" s="6"/>
      <c r="I494" s="5" t="s">
        <v>38</v>
      </c>
      <c r="J494" s="5" t="s">
        <v>239</v>
      </c>
      <c r="K494" s="6" t="s">
        <v>3103</v>
      </c>
      <c r="L494" s="8" t="s">
        <v>3104</v>
      </c>
      <c r="M494" s="5" t="s">
        <v>41</v>
      </c>
      <c r="N494" s="6" t="s">
        <v>3087</v>
      </c>
      <c r="O494" s="6" t="s">
        <v>3105</v>
      </c>
      <c r="P494" s="6"/>
      <c r="Q494" s="5"/>
      <c r="R494" s="8"/>
      <c r="S494" s="8"/>
      <c r="T494" s="8"/>
      <c r="U494" s="8"/>
      <c r="V494" s="8"/>
      <c r="W494" s="8"/>
      <c r="X494" s="8"/>
      <c r="Y494" s="5" t="s">
        <v>1918</v>
      </c>
      <c r="Z494" s="10" t="str">
        <f aca="false">REPLACE(AA494,SEARCH("M5-",AA494),LEN(AB494),AC494)</f>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AA494" s="10" t="s">
        <v>3106</v>
      </c>
      <c r="AB494" s="8" t="str">
        <f aca="false">IF(D494&lt;&gt;"No hacer",CONCATENATE(A494,"-",LEFT(C494),"-",IF(A493&lt;&gt;A494,1,IF(C493=C494,RIGHT(AB493)+1,1))))</f>
        <v>M5-MyM-9a-I-4</v>
      </c>
      <c r="AC494" s="8" t="str">
        <f aca="false">CONCATENATE(AB494,"-BR")</f>
        <v>M5-MyM-9a-I-4-BR</v>
      </c>
      <c r="AD494" s="5" t="s">
        <v>46</v>
      </c>
      <c r="AE494" s="5" t="s">
        <v>351</v>
      </c>
      <c r="AF494" s="5"/>
    </row>
    <row r="495" customFormat="false" ht="75" hidden="false" customHeight="true" outlineLevel="0" collapsed="false">
      <c r="A495" s="5" t="s">
        <v>3082</v>
      </c>
      <c r="B495" s="6" t="s">
        <v>3083</v>
      </c>
      <c r="C495" s="5" t="s">
        <v>48</v>
      </c>
      <c r="D495" s="5" t="s">
        <v>35</v>
      </c>
      <c r="E495" s="5"/>
      <c r="F495" s="6" t="s">
        <v>3107</v>
      </c>
      <c r="G495" s="6"/>
      <c r="H495" s="6" t="s">
        <v>3108</v>
      </c>
      <c r="I495" s="5" t="s">
        <v>38</v>
      </c>
      <c r="J495" s="5" t="s">
        <v>52</v>
      </c>
      <c r="K495" s="6" t="s">
        <v>3109</v>
      </c>
      <c r="L495" s="6" t="s">
        <v>3110</v>
      </c>
      <c r="M495" s="5" t="s">
        <v>41</v>
      </c>
      <c r="N495" s="6" t="s">
        <v>3087</v>
      </c>
      <c r="O495" s="6" t="s">
        <v>3100</v>
      </c>
      <c r="P495" s="6"/>
      <c r="Q495" s="5"/>
      <c r="R495" s="8"/>
      <c r="S495" s="8"/>
      <c r="T495" s="8"/>
      <c r="U495" s="8"/>
      <c r="V495" s="8"/>
      <c r="W495" s="8"/>
      <c r="X495" s="8"/>
      <c r="Y495" s="5" t="s">
        <v>1918</v>
      </c>
      <c r="Z495" s="10" t="str">
        <f aca="false">REPLACE(AA495,SEARCH("M5-",AA495),LEN(AB495),AC495)</f>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AA495" s="10" t="s">
        <v>3111</v>
      </c>
      <c r="AB495" s="8" t="str">
        <f aca="false">IF(D495&lt;&gt;"No hacer",CONCATENATE(A495,"-",LEFT(C495),"-",IF(A494&lt;&gt;A495,1,IF(C494=C495,RIGHT(AB494)+1,1))))</f>
        <v>M5-MyM-9a-E-1</v>
      </c>
      <c r="AC495" s="8" t="str">
        <f aca="false">CONCATENATE(AB495,"-BR")</f>
        <v>M5-MyM-9a-E-1-BR</v>
      </c>
      <c r="AD495" s="5" t="s">
        <v>46</v>
      </c>
      <c r="AE495" s="5" t="s">
        <v>351</v>
      </c>
      <c r="AF495" s="5"/>
    </row>
    <row r="496" customFormat="false" ht="75" hidden="false" customHeight="true" outlineLevel="0" collapsed="false">
      <c r="A496" s="5" t="s">
        <v>3082</v>
      </c>
      <c r="B496" s="6" t="s">
        <v>3083</v>
      </c>
      <c r="C496" s="5" t="s">
        <v>48</v>
      </c>
      <c r="D496" s="5" t="s">
        <v>35</v>
      </c>
      <c r="E496" s="5"/>
      <c r="F496" s="6" t="s">
        <v>3112</v>
      </c>
      <c r="G496" s="6"/>
      <c r="H496" s="6" t="s">
        <v>3108</v>
      </c>
      <c r="I496" s="5" t="s">
        <v>38</v>
      </c>
      <c r="J496" s="5" t="s">
        <v>52</v>
      </c>
      <c r="K496" s="6" t="s">
        <v>3113</v>
      </c>
      <c r="L496" s="6" t="s">
        <v>3114</v>
      </c>
      <c r="M496" s="5" t="s">
        <v>41</v>
      </c>
      <c r="N496" s="6" t="s">
        <v>3087</v>
      </c>
      <c r="O496" s="6" t="s">
        <v>3105</v>
      </c>
      <c r="P496" s="6"/>
      <c r="Q496" s="5"/>
      <c r="R496" s="8"/>
      <c r="S496" s="8"/>
      <c r="T496" s="8"/>
      <c r="U496" s="8"/>
      <c r="V496" s="8"/>
      <c r="W496" s="8"/>
      <c r="X496" s="8"/>
      <c r="Y496" s="5" t="s">
        <v>1918</v>
      </c>
      <c r="Z496" s="10" t="str">
        <f aca="false">REPLACE(AA496,SEARCH("M5-",AA496),LEN(AB496),AC496)</f>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AA496" s="10" t="s">
        <v>3115</v>
      </c>
      <c r="AB496" s="8" t="str">
        <f aca="false">IF(D496&lt;&gt;"No hacer",CONCATENATE(A496,"-",LEFT(C496),"-",IF(A495&lt;&gt;A496,1,IF(C495=C496,RIGHT(AB495)+1,1))))</f>
        <v>M5-MyM-9a-E-2</v>
      </c>
      <c r="AC496" s="8" t="str">
        <f aca="false">CONCATENATE(AB496,"-BR")</f>
        <v>M5-MyM-9a-E-2-BR</v>
      </c>
      <c r="AD496" s="5" t="s">
        <v>46</v>
      </c>
      <c r="AE496" s="5" t="s">
        <v>351</v>
      </c>
      <c r="AF496" s="5"/>
    </row>
    <row r="497" customFormat="false" ht="75" hidden="false" customHeight="true" outlineLevel="0" collapsed="false">
      <c r="A497" s="5" t="s">
        <v>3082</v>
      </c>
      <c r="B497" s="6" t="s">
        <v>3083</v>
      </c>
      <c r="C497" s="5" t="s">
        <v>48</v>
      </c>
      <c r="D497" s="5" t="s">
        <v>35</v>
      </c>
      <c r="E497" s="5"/>
      <c r="F497" s="6" t="s">
        <v>3107</v>
      </c>
      <c r="G497" s="6"/>
      <c r="H497" s="6"/>
      <c r="I497" s="5" t="s">
        <v>38</v>
      </c>
      <c r="J497" s="5" t="s">
        <v>52</v>
      </c>
      <c r="K497" s="6" t="s">
        <v>3116</v>
      </c>
      <c r="L497" s="6" t="s">
        <v>3117</v>
      </c>
      <c r="M497" s="5" t="s">
        <v>41</v>
      </c>
      <c r="N497" s="6" t="s">
        <v>3087</v>
      </c>
      <c r="O497" s="6" t="s">
        <v>3118</v>
      </c>
      <c r="P497" s="6" t="s">
        <v>3119</v>
      </c>
      <c r="Q497" s="5"/>
      <c r="R497" s="8"/>
      <c r="S497" s="8"/>
      <c r="T497" s="8"/>
      <c r="U497" s="8"/>
      <c r="V497" s="8"/>
      <c r="W497" s="8"/>
      <c r="X497" s="8"/>
      <c r="Y497" s="5" t="s">
        <v>1918</v>
      </c>
      <c r="Z497" s="10" t="str">
        <f aca="false">REPLACE(AA497,SEARCH("M5-",AA497),LEN(AB497),AC497)</f>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AA497" s="10" t="s">
        <v>3120</v>
      </c>
      <c r="AB497" s="8" t="str">
        <f aca="false">IF(D497&lt;&gt;"No hacer",CONCATENATE(A497,"-",LEFT(C497),"-",IF(A496&lt;&gt;A497,1,IF(C496=C497,RIGHT(AB496)+1,1))))</f>
        <v>M5-MyM-9a-E-3</v>
      </c>
      <c r="AC497" s="8" t="str">
        <f aca="false">CONCATENATE(AB497,"-BR")</f>
        <v>M5-MyM-9a-E-3-BR</v>
      </c>
      <c r="AD497" s="5" t="s">
        <v>46</v>
      </c>
      <c r="AE497" s="5" t="s">
        <v>351</v>
      </c>
      <c r="AF497" s="5"/>
    </row>
    <row r="498" customFormat="false" ht="75" hidden="false" customHeight="true" outlineLevel="0" collapsed="false">
      <c r="A498" s="5" t="s">
        <v>3082</v>
      </c>
      <c r="B498" s="6" t="s">
        <v>3083</v>
      </c>
      <c r="C498" s="5" t="s">
        <v>48</v>
      </c>
      <c r="D498" s="5" t="s">
        <v>35</v>
      </c>
      <c r="E498" s="5"/>
      <c r="F498" s="6" t="s">
        <v>3121</v>
      </c>
      <c r="G498" s="6"/>
      <c r="H498" s="6"/>
      <c r="I498" s="5" t="s">
        <v>38</v>
      </c>
      <c r="J498" s="5" t="s">
        <v>52</v>
      </c>
      <c r="K498" s="6" t="s">
        <v>3122</v>
      </c>
      <c r="L498" s="6" t="s">
        <v>3123</v>
      </c>
      <c r="M498" s="5" t="s">
        <v>41</v>
      </c>
      <c r="N498" s="6" t="s">
        <v>3093</v>
      </c>
      <c r="O498" s="6" t="s">
        <v>3124</v>
      </c>
      <c r="P498" s="6" t="s">
        <v>3095</v>
      </c>
      <c r="Q498" s="5"/>
      <c r="R498" s="8"/>
      <c r="S498" s="8"/>
      <c r="T498" s="8"/>
      <c r="U498" s="8"/>
      <c r="V498" s="8"/>
      <c r="W498" s="8"/>
      <c r="X498" s="8"/>
      <c r="Y498" s="5" t="s">
        <v>1918</v>
      </c>
      <c r="Z498" s="10" t="str">
        <f aca="false">REPLACE(AA498,SEARCH("M5-",AA498),LEN(AB498),AC498)</f>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AA498" s="10" t="s">
        <v>3125</v>
      </c>
      <c r="AB498" s="8" t="str">
        <f aca="false">IF(D498&lt;&gt;"No hacer",CONCATENATE(A498,"-",LEFT(C498),"-",IF(A497&lt;&gt;A498,1,IF(C497=C498,RIGHT(AB497)+1,1))))</f>
        <v>M5-MyM-9a-E-4</v>
      </c>
      <c r="AC498" s="8" t="str">
        <f aca="false">CONCATENATE(AB498,"-BR")</f>
        <v>M5-MyM-9a-E-4-BR</v>
      </c>
      <c r="AD498" s="5" t="s">
        <v>46</v>
      </c>
      <c r="AE498" s="5" t="s">
        <v>351</v>
      </c>
      <c r="AF498" s="5"/>
    </row>
    <row r="499" customFormat="false" ht="75" hidden="false" customHeight="true" outlineLevel="0" collapsed="false">
      <c r="A499" s="5" t="s">
        <v>3082</v>
      </c>
      <c r="B499" s="6" t="s">
        <v>3083</v>
      </c>
      <c r="C499" s="5" t="s">
        <v>58</v>
      </c>
      <c r="D499" s="5" t="s">
        <v>35</v>
      </c>
      <c r="E499" s="5"/>
      <c r="F499" s="6" t="s">
        <v>3126</v>
      </c>
      <c r="G499" s="6"/>
      <c r="H499" s="6" t="s">
        <v>3127</v>
      </c>
      <c r="I499" s="5" t="s">
        <v>38</v>
      </c>
      <c r="J499" s="5" t="s">
        <v>52</v>
      </c>
      <c r="K499" s="6" t="s">
        <v>3128</v>
      </c>
      <c r="L499" s="6" t="s">
        <v>3129</v>
      </c>
      <c r="M499" s="5" t="s">
        <v>41</v>
      </c>
      <c r="N499" s="6" t="s">
        <v>3130</v>
      </c>
      <c r="O499" s="6" t="s">
        <v>3131</v>
      </c>
      <c r="P499" s="8"/>
      <c r="Q499" s="5"/>
      <c r="R499" s="8"/>
      <c r="S499" s="8"/>
      <c r="T499" s="8"/>
      <c r="U499" s="8"/>
      <c r="V499" s="8"/>
      <c r="W499" s="8"/>
      <c r="X499" s="8"/>
      <c r="Y499" s="5" t="s">
        <v>1918</v>
      </c>
      <c r="Z499" s="10" t="str">
        <f aca="false">REPLACE(AA499,SEARCH("M5-",AA499),LEN(AB499),AC499)</f>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AA499" s="10" t="s">
        <v>3132</v>
      </c>
      <c r="AB499" s="8" t="str">
        <f aca="false">IF(D499&lt;&gt;"No hacer",CONCATENATE(A499,"-",LEFT(C499),"-",IF(A498&lt;&gt;A499,1,IF(C498=C499,RIGHT(AB498)+1,1))))</f>
        <v>M5-MyM-9a-A-1</v>
      </c>
      <c r="AC499" s="8" t="str">
        <f aca="false">CONCATENATE(AB499,"-BR")</f>
        <v>M5-MyM-9a-A-1-BR</v>
      </c>
      <c r="AD499" s="5" t="s">
        <v>46</v>
      </c>
      <c r="AE499" s="5" t="s">
        <v>351</v>
      </c>
      <c r="AF499" s="5"/>
    </row>
    <row r="500" customFormat="false" ht="75" hidden="false" customHeight="true" outlineLevel="0" collapsed="false">
      <c r="A500" s="5" t="s">
        <v>3082</v>
      </c>
      <c r="B500" s="6" t="s">
        <v>3083</v>
      </c>
      <c r="C500" s="5" t="s">
        <v>58</v>
      </c>
      <c r="D500" s="5" t="s">
        <v>35</v>
      </c>
      <c r="E500" s="5"/>
      <c r="F500" s="6" t="s">
        <v>3133</v>
      </c>
      <c r="G500" s="6"/>
      <c r="H500" s="6" t="s">
        <v>3134</v>
      </c>
      <c r="I500" s="5" t="s">
        <v>38</v>
      </c>
      <c r="J500" s="5" t="s">
        <v>52</v>
      </c>
      <c r="K500" s="6" t="s">
        <v>3135</v>
      </c>
      <c r="L500" s="6" t="s">
        <v>3136</v>
      </c>
      <c r="M500" s="5" t="s">
        <v>41</v>
      </c>
      <c r="N500" s="6" t="s">
        <v>3137</v>
      </c>
      <c r="O500" s="6" t="s">
        <v>3138</v>
      </c>
      <c r="P500" s="8" t="s">
        <v>3139</v>
      </c>
      <c r="Q500" s="5"/>
      <c r="R500" s="8"/>
      <c r="S500" s="8"/>
      <c r="T500" s="8"/>
      <c r="U500" s="8"/>
      <c r="V500" s="8"/>
      <c r="W500" s="8"/>
      <c r="X500" s="8"/>
      <c r="Y500" s="5" t="s">
        <v>1918</v>
      </c>
      <c r="Z500" s="10" t="str">
        <f aca="false">REPLACE(AA500,SEARCH("M5-",AA500),LEN(AB500),AC500)</f>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AA500" s="10" t="s">
        <v>3140</v>
      </c>
      <c r="AB500" s="8" t="str">
        <f aca="false">IF(D500&lt;&gt;"No hacer",CONCATENATE(A500,"-",LEFT(C500),"-",IF(A499&lt;&gt;A500,1,IF(C499=C500,RIGHT(AB499)+1,1))))</f>
        <v>M5-MyM-9a-A-2</v>
      </c>
      <c r="AC500" s="8" t="str">
        <f aca="false">CONCATENATE(AB500,"-BR")</f>
        <v>M5-MyM-9a-A-2-BR</v>
      </c>
      <c r="AD500" s="5" t="s">
        <v>46</v>
      </c>
      <c r="AE500" s="5" t="s">
        <v>351</v>
      </c>
      <c r="AF500" s="5"/>
    </row>
    <row r="501" customFormat="false" ht="75" hidden="false" customHeight="true" outlineLevel="0" collapsed="false">
      <c r="A501" s="5" t="s">
        <v>3082</v>
      </c>
      <c r="B501" s="6" t="s">
        <v>3083</v>
      </c>
      <c r="C501" s="5" t="s">
        <v>58</v>
      </c>
      <c r="D501" s="5" t="s">
        <v>35</v>
      </c>
      <c r="E501" s="5"/>
      <c r="F501" s="6" t="s">
        <v>3141</v>
      </c>
      <c r="G501" s="6"/>
      <c r="H501" s="6" t="s">
        <v>3142</v>
      </c>
      <c r="I501" s="5" t="s">
        <v>38</v>
      </c>
      <c r="J501" s="5" t="s">
        <v>52</v>
      </c>
      <c r="K501" s="6" t="s">
        <v>3143</v>
      </c>
      <c r="L501" s="6" t="s">
        <v>3144</v>
      </c>
      <c r="M501" s="5" t="s">
        <v>41</v>
      </c>
      <c r="N501" s="6" t="s">
        <v>3145</v>
      </c>
      <c r="O501" s="8" t="s">
        <v>3146</v>
      </c>
      <c r="P501" s="8" t="s">
        <v>3147</v>
      </c>
      <c r="Q501" s="5"/>
      <c r="R501" s="8"/>
      <c r="S501" s="8"/>
      <c r="T501" s="8"/>
      <c r="U501" s="8"/>
      <c r="V501" s="8"/>
      <c r="W501" s="8"/>
      <c r="X501" s="8"/>
      <c r="Y501" s="5" t="s">
        <v>1918</v>
      </c>
      <c r="Z501" s="10" t="str">
        <f aca="false">REPLACE(AA501,SEARCH("M5-",AA501),LEN(AB501),AC501)</f>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AA501" s="10" t="s">
        <v>3148</v>
      </c>
      <c r="AB501" s="8" t="str">
        <f aca="false">IF(D501&lt;&gt;"No hacer",CONCATENATE(A501,"-",LEFT(C501),"-",IF(A500&lt;&gt;A501,1,IF(C500=C501,RIGHT(AB500)+1,1))))</f>
        <v>M5-MyM-9a-A-3</v>
      </c>
      <c r="AC501" s="8" t="str">
        <f aca="false">CONCATENATE(AB501,"-BR")</f>
        <v>M5-MyM-9a-A-3-BR</v>
      </c>
      <c r="AD501" s="5" t="s">
        <v>46</v>
      </c>
      <c r="AE501" s="5" t="s">
        <v>351</v>
      </c>
      <c r="AF501" s="5"/>
    </row>
    <row r="502" customFormat="false" ht="75" hidden="false" customHeight="true" outlineLevel="0" collapsed="false">
      <c r="A502" s="5" t="s">
        <v>3082</v>
      </c>
      <c r="B502" s="6" t="s">
        <v>3083</v>
      </c>
      <c r="C502" s="5" t="s">
        <v>58</v>
      </c>
      <c r="D502" s="5" t="s">
        <v>35</v>
      </c>
      <c r="E502" s="5"/>
      <c r="F502" s="6" t="s">
        <v>3149</v>
      </c>
      <c r="G502" s="6"/>
      <c r="H502" s="6" t="s">
        <v>3150</v>
      </c>
      <c r="I502" s="5" t="s">
        <v>38</v>
      </c>
      <c r="J502" s="5" t="s">
        <v>52</v>
      </c>
      <c r="K502" s="6" t="s">
        <v>3151</v>
      </c>
      <c r="L502" s="6" t="s">
        <v>3152</v>
      </c>
      <c r="M502" s="5" t="s">
        <v>41</v>
      </c>
      <c r="N502" s="6" t="s">
        <v>3145</v>
      </c>
      <c r="O502" s="8" t="s">
        <v>3153</v>
      </c>
      <c r="P502" s="8" t="s">
        <v>3139</v>
      </c>
      <c r="Q502" s="5"/>
      <c r="R502" s="8"/>
      <c r="S502" s="8"/>
      <c r="T502" s="8"/>
      <c r="U502" s="8"/>
      <c r="V502" s="8"/>
      <c r="W502" s="8"/>
      <c r="X502" s="8"/>
      <c r="Y502" s="5" t="s">
        <v>1918</v>
      </c>
      <c r="Z502" s="10" t="str">
        <f aca="false">REPLACE(AA502,SEARCH("M5-",AA502),LEN(AB502),AC502)</f>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AA502" s="10" t="s">
        <v>3154</v>
      </c>
      <c r="AB502" s="8" t="str">
        <f aca="false">IF(D502&lt;&gt;"No hacer",CONCATENATE(A502,"-",LEFT(C502),"-",IF(A501&lt;&gt;A502,1,IF(C501=C502,RIGHT(AB501)+1,1))))</f>
        <v>M5-MyM-9a-A-4</v>
      </c>
      <c r="AC502" s="8" t="str">
        <f aca="false">CONCATENATE(AB502,"-BR")</f>
        <v>M5-MyM-9a-A-4-BR</v>
      </c>
      <c r="AD502" s="5" t="s">
        <v>46</v>
      </c>
      <c r="AE502" s="5" t="s">
        <v>351</v>
      </c>
      <c r="AF502" s="5"/>
    </row>
    <row r="503" customFormat="false" ht="75" hidden="false" customHeight="true" outlineLevel="0" collapsed="false">
      <c r="A503" s="5" t="s">
        <v>3082</v>
      </c>
      <c r="B503" s="6" t="s">
        <v>3083</v>
      </c>
      <c r="C503" s="5" t="s">
        <v>58</v>
      </c>
      <c r="D503" s="5" t="s">
        <v>35</v>
      </c>
      <c r="E503" s="5"/>
      <c r="F503" s="6" t="s">
        <v>3155</v>
      </c>
      <c r="G503" s="6"/>
      <c r="H503" s="6" t="s">
        <v>2970</v>
      </c>
      <c r="I503" s="5" t="s">
        <v>38</v>
      </c>
      <c r="J503" s="5" t="s">
        <v>52</v>
      </c>
      <c r="K503" s="6" t="s">
        <v>3156</v>
      </c>
      <c r="L503" s="6" t="s">
        <v>3157</v>
      </c>
      <c r="M503" s="5" t="s">
        <v>41</v>
      </c>
      <c r="N503" s="6" t="s">
        <v>3145</v>
      </c>
      <c r="O503" s="8" t="s">
        <v>3158</v>
      </c>
      <c r="P503" s="8" t="s">
        <v>3159</v>
      </c>
      <c r="Q503" s="5"/>
      <c r="R503" s="8"/>
      <c r="S503" s="8"/>
      <c r="T503" s="8"/>
      <c r="U503" s="8"/>
      <c r="V503" s="8"/>
      <c r="W503" s="8"/>
      <c r="X503" s="8"/>
      <c r="Y503" s="5" t="s">
        <v>1918</v>
      </c>
      <c r="Z503" s="10" t="str">
        <f aca="false">REPLACE(AA503,SEARCH("M5-",AA503),LEN(AB503),AC503)</f>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AA503" s="10" t="s">
        <v>3160</v>
      </c>
      <c r="AB503" s="8" t="str">
        <f aca="false">IF(D503&lt;&gt;"No hacer",CONCATENATE(A503,"-",LEFT(C503),"-",IF(A502&lt;&gt;A503,1,IF(C502=C503,RIGHT(AB502)+1,1))))</f>
        <v>M5-MyM-9a-A-5</v>
      </c>
      <c r="AC503" s="8" t="str">
        <f aca="false">CONCATENATE(AB503,"-BR")</f>
        <v>M5-MyM-9a-A-5-BR</v>
      </c>
      <c r="AD503" s="5" t="s">
        <v>46</v>
      </c>
      <c r="AE503" s="5" t="s">
        <v>351</v>
      </c>
      <c r="AF503" s="5"/>
    </row>
    <row r="504" customFormat="false" ht="75" hidden="false" customHeight="true" outlineLevel="0" collapsed="false">
      <c r="A504" s="5" t="s">
        <v>3161</v>
      </c>
      <c r="B504" s="6" t="s">
        <v>3162</v>
      </c>
      <c r="C504" s="5" t="s">
        <v>34</v>
      </c>
      <c r="D504" s="5" t="s">
        <v>35</v>
      </c>
      <c r="E504" s="5"/>
      <c r="F504" s="6" t="s">
        <v>3163</v>
      </c>
      <c r="G504" s="6"/>
      <c r="H504" s="6"/>
      <c r="I504" s="5" t="s">
        <v>38</v>
      </c>
      <c r="J504" s="5" t="s">
        <v>586</v>
      </c>
      <c r="K504" s="6" t="s">
        <v>3164</v>
      </c>
      <c r="L504" s="6" t="s">
        <v>3165</v>
      </c>
      <c r="M504" s="5" t="s">
        <v>41</v>
      </c>
      <c r="N504" s="6" t="s">
        <v>3166</v>
      </c>
      <c r="O504" s="6" t="s">
        <v>3167</v>
      </c>
      <c r="P504" s="6" t="s">
        <v>3168</v>
      </c>
      <c r="Q504" s="5"/>
      <c r="R504" s="8"/>
      <c r="S504" s="8"/>
      <c r="T504" s="8"/>
      <c r="U504" s="8"/>
      <c r="V504" s="8"/>
      <c r="W504" s="8"/>
      <c r="X504" s="8"/>
      <c r="Y504" s="5" t="s">
        <v>1918</v>
      </c>
      <c r="Z504" s="10" t="str">
        <f aca="false">REPLACE(AA504,SEARCH("M5-",AA504),LEN(AB504),AC504)</f>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AA504" s="6" t="s">
        <v>3169</v>
      </c>
      <c r="AB504" s="8" t="str">
        <f aca="false">IF(D504&lt;&gt;"No hacer",CONCATENATE(A504,"-",LEFT(C504),"-",IF(A503&lt;&gt;A504,1,IF(C503=C504,RIGHT(AB503)+1,1))))</f>
        <v>M5-MyM-24a-I-1</v>
      </c>
      <c r="AC504" s="8" t="str">
        <f aca="false">CONCATENATE(AB504,"-BR")</f>
        <v>M5-MyM-24a-I-1-BR</v>
      </c>
      <c r="AD504" s="5" t="s">
        <v>46</v>
      </c>
      <c r="AE504" s="5"/>
      <c r="AF504" s="5"/>
    </row>
    <row r="505" customFormat="false" ht="75" hidden="false" customHeight="true" outlineLevel="0" collapsed="false">
      <c r="A505" s="5" t="s">
        <v>3161</v>
      </c>
      <c r="B505" s="6" t="s">
        <v>3162</v>
      </c>
      <c r="C505" s="5" t="s">
        <v>48</v>
      </c>
      <c r="D505" s="5" t="s">
        <v>35</v>
      </c>
      <c r="E505" s="5"/>
      <c r="F505" s="6" t="s">
        <v>3170</v>
      </c>
      <c r="G505" s="6"/>
      <c r="H505" s="6" t="s">
        <v>3171</v>
      </c>
      <c r="I505" s="5" t="s">
        <v>38</v>
      </c>
      <c r="J505" s="5" t="s">
        <v>52</v>
      </c>
      <c r="K505" s="6" t="s">
        <v>3172</v>
      </c>
      <c r="L505" s="6" t="s">
        <v>3173</v>
      </c>
      <c r="M505" s="5" t="s">
        <v>41</v>
      </c>
      <c r="N505" s="6" t="s">
        <v>3174</v>
      </c>
      <c r="O505" s="6" t="s">
        <v>3175</v>
      </c>
      <c r="P505" s="6" t="s">
        <v>3176</v>
      </c>
      <c r="Q505" s="6"/>
      <c r="R505" s="8"/>
      <c r="S505" s="8"/>
      <c r="T505" s="8"/>
      <c r="U505" s="8"/>
      <c r="V505" s="8"/>
      <c r="W505" s="8"/>
      <c r="X505" s="8"/>
      <c r="Y505" s="5" t="s">
        <v>1918</v>
      </c>
      <c r="Z505" s="10" t="str">
        <f aca="false">REPLACE(AA505,SEARCH("M5-",AA505),LEN(AB505),AC505)</f>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AA505" s="8" t="s">
        <v>3177</v>
      </c>
      <c r="AB505" s="8" t="str">
        <f aca="false">IF(D505&lt;&gt;"No hacer",CONCATENATE(A505,"-",LEFT(C505),"-",IF(A504&lt;&gt;A505,1,IF(C504=C505,RIGHT(AB504)+1,1))))</f>
        <v>M5-MyM-24a-E-1</v>
      </c>
      <c r="AC505" s="8" t="str">
        <f aca="false">CONCATENATE(AB505,"-BR")</f>
        <v>M5-MyM-24a-E-1-BR</v>
      </c>
      <c r="AD505" s="5" t="s">
        <v>46</v>
      </c>
      <c r="AE505" s="5"/>
      <c r="AF505" s="5"/>
    </row>
    <row r="506" customFormat="false" ht="75" hidden="false" customHeight="true" outlineLevel="0" collapsed="false">
      <c r="A506" s="5" t="s">
        <v>3161</v>
      </c>
      <c r="B506" s="6" t="s">
        <v>3162</v>
      </c>
      <c r="C506" s="5" t="s">
        <v>48</v>
      </c>
      <c r="D506" s="5" t="s">
        <v>35</v>
      </c>
      <c r="E506" s="5"/>
      <c r="F506" s="6" t="s">
        <v>3178</v>
      </c>
      <c r="G506" s="6"/>
      <c r="H506" s="6"/>
      <c r="I506" s="5" t="s">
        <v>38</v>
      </c>
      <c r="J506" s="5" t="s">
        <v>52</v>
      </c>
      <c r="K506" s="6" t="s">
        <v>3179</v>
      </c>
      <c r="L506" s="6" t="s">
        <v>3180</v>
      </c>
      <c r="M506" s="5" t="s">
        <v>41</v>
      </c>
      <c r="N506" s="6" t="s">
        <v>3181</v>
      </c>
      <c r="O506" s="6" t="s">
        <v>3182</v>
      </c>
      <c r="P506" s="6"/>
      <c r="Q506" s="6"/>
      <c r="R506" s="8"/>
      <c r="S506" s="8"/>
      <c r="T506" s="8"/>
      <c r="U506" s="8"/>
      <c r="V506" s="8"/>
      <c r="W506" s="8"/>
      <c r="X506" s="8"/>
      <c r="Y506" s="5" t="s">
        <v>1918</v>
      </c>
      <c r="Z506" s="10" t="str">
        <f aca="false">REPLACE(AA506,SEARCH("M5-",AA506),LEN(AB506),AC506)</f>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AA506" s="8" t="s">
        <v>3183</v>
      </c>
      <c r="AB506" s="8" t="str">
        <f aca="false">IF(D506&lt;&gt;"No hacer",CONCATENATE(A506,"-",LEFT(C506),"-",IF(A505&lt;&gt;A506,1,IF(C505=C506,RIGHT(AB505)+1,1))))</f>
        <v>M5-MyM-24a-E-2</v>
      </c>
      <c r="AC506" s="8" t="str">
        <f aca="false">CONCATENATE(AB506,"-BR")</f>
        <v>M5-MyM-24a-E-2-BR</v>
      </c>
      <c r="AD506" s="5" t="s">
        <v>46</v>
      </c>
      <c r="AE506" s="5"/>
      <c r="AF506" s="5"/>
    </row>
    <row r="507" customFormat="false" ht="75" hidden="false" customHeight="true" outlineLevel="0" collapsed="false">
      <c r="A507" s="5" t="s">
        <v>3161</v>
      </c>
      <c r="B507" s="6" t="s">
        <v>3162</v>
      </c>
      <c r="C507" s="5" t="s">
        <v>48</v>
      </c>
      <c r="D507" s="5" t="s">
        <v>35</v>
      </c>
      <c r="E507" s="5"/>
      <c r="F507" s="6" t="s">
        <v>3184</v>
      </c>
      <c r="G507" s="6"/>
      <c r="H507" s="6" t="s">
        <v>3185</v>
      </c>
      <c r="I507" s="5" t="s">
        <v>38</v>
      </c>
      <c r="J507" s="5" t="s">
        <v>52</v>
      </c>
      <c r="K507" s="6" t="s">
        <v>3172</v>
      </c>
      <c r="L507" s="6" t="s">
        <v>3186</v>
      </c>
      <c r="M507" s="5" t="s">
        <v>41</v>
      </c>
      <c r="N507" s="6" t="s">
        <v>3181</v>
      </c>
      <c r="O507" s="6" t="s">
        <v>3187</v>
      </c>
      <c r="P507" s="6" t="s">
        <v>3188</v>
      </c>
      <c r="Q507" s="6"/>
      <c r="R507" s="8"/>
      <c r="S507" s="8"/>
      <c r="T507" s="8"/>
      <c r="U507" s="8"/>
      <c r="V507" s="8"/>
      <c r="W507" s="8"/>
      <c r="X507" s="8"/>
      <c r="Y507" s="5" t="s">
        <v>1918</v>
      </c>
      <c r="Z507" s="10" t="str">
        <f aca="false">REPLACE(AA507,SEARCH("M5-",AA507),LEN(AB507),AC507)</f>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AA507" s="8" t="s">
        <v>3189</v>
      </c>
      <c r="AB507" s="8" t="str">
        <f aca="false">IF(D507&lt;&gt;"No hacer",CONCATENATE(A507,"-",LEFT(C507),"-",IF(A506&lt;&gt;A507,1,IF(C506=C507,RIGHT(AB506)+1,1))))</f>
        <v>M5-MyM-24a-E-3</v>
      </c>
      <c r="AC507" s="8" t="str">
        <f aca="false">CONCATENATE(AB507,"-BR")</f>
        <v>M5-MyM-24a-E-3-BR</v>
      </c>
      <c r="AD507" s="5" t="s">
        <v>46</v>
      </c>
      <c r="AE507" s="5"/>
      <c r="AF507" s="5"/>
    </row>
    <row r="508" customFormat="false" ht="75" hidden="false" customHeight="true" outlineLevel="0" collapsed="false">
      <c r="A508" s="5" t="s">
        <v>3161</v>
      </c>
      <c r="B508" s="6" t="s">
        <v>3162</v>
      </c>
      <c r="C508" s="5" t="s">
        <v>48</v>
      </c>
      <c r="D508" s="5" t="s">
        <v>35</v>
      </c>
      <c r="E508" s="5"/>
      <c r="F508" s="6" t="s">
        <v>3190</v>
      </c>
      <c r="G508" s="6"/>
      <c r="H508" s="6"/>
      <c r="I508" s="5" t="s">
        <v>38</v>
      </c>
      <c r="J508" s="5" t="s">
        <v>52</v>
      </c>
      <c r="K508" s="6" t="s">
        <v>3191</v>
      </c>
      <c r="L508" s="6" t="s">
        <v>3192</v>
      </c>
      <c r="M508" s="5" t="s">
        <v>41</v>
      </c>
      <c r="N508" s="6" t="s">
        <v>3174</v>
      </c>
      <c r="O508" s="6" t="s">
        <v>3193</v>
      </c>
      <c r="P508" s="6"/>
      <c r="Q508" s="6"/>
      <c r="R508" s="8"/>
      <c r="S508" s="8"/>
      <c r="T508" s="8"/>
      <c r="U508" s="8"/>
      <c r="V508" s="8"/>
      <c r="W508" s="8"/>
      <c r="X508" s="8"/>
      <c r="Y508" s="5" t="s">
        <v>1918</v>
      </c>
      <c r="Z508" s="10" t="str">
        <f aca="false">REPLACE(AA508,SEARCH("M5-",AA508),LEN(AB508),AC508)</f>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AA508" s="8" t="s">
        <v>3194</v>
      </c>
      <c r="AB508" s="8" t="str">
        <f aca="false">IF(D508&lt;&gt;"No hacer",CONCATENATE(A508,"-",LEFT(C508),"-",IF(A507&lt;&gt;A508,1,IF(C507=C508,RIGHT(AB507)+1,1))))</f>
        <v>M5-MyM-24a-E-4</v>
      </c>
      <c r="AC508" s="8" t="str">
        <f aca="false">CONCATENATE(AB508,"-BR")</f>
        <v>M5-MyM-24a-E-4-BR</v>
      </c>
      <c r="AD508" s="5" t="s">
        <v>46</v>
      </c>
      <c r="AE508" s="5"/>
      <c r="AF508" s="5"/>
    </row>
    <row r="509" customFormat="false" ht="75" hidden="false" customHeight="true" outlineLevel="0" collapsed="false">
      <c r="A509" s="5" t="s">
        <v>3161</v>
      </c>
      <c r="B509" s="6" t="s">
        <v>3162</v>
      </c>
      <c r="C509" s="5" t="s">
        <v>58</v>
      </c>
      <c r="D509" s="5" t="s">
        <v>35</v>
      </c>
      <c r="E509" s="5"/>
      <c r="F509" s="6" t="s">
        <v>3195</v>
      </c>
      <c r="G509" s="6"/>
      <c r="H509" s="6" t="s">
        <v>3196</v>
      </c>
      <c r="I509" s="5" t="s">
        <v>38</v>
      </c>
      <c r="J509" s="5" t="s">
        <v>52</v>
      </c>
      <c r="K509" s="6" t="s">
        <v>3197</v>
      </c>
      <c r="L509" s="6" t="s">
        <v>3198</v>
      </c>
      <c r="M509" s="5" t="s">
        <v>41</v>
      </c>
      <c r="N509" s="6" t="s">
        <v>3174</v>
      </c>
      <c r="O509" s="6" t="s">
        <v>3193</v>
      </c>
      <c r="P509" s="8"/>
      <c r="Q509" s="5"/>
      <c r="R509" s="8"/>
      <c r="S509" s="8"/>
      <c r="T509" s="8"/>
      <c r="U509" s="8"/>
      <c r="V509" s="9"/>
      <c r="W509" s="8"/>
      <c r="X509" s="8"/>
      <c r="Y509" s="5" t="s">
        <v>1918</v>
      </c>
      <c r="Z509" s="10" t="str">
        <f aca="false">REPLACE(AA509,SEARCH("M5-",AA509),LEN(AB509),AC509)</f>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AA509" s="8" t="s">
        <v>3199</v>
      </c>
      <c r="AB509" s="8" t="str">
        <f aca="false">IF(D509&lt;&gt;"No hacer",CONCATENATE(A509,"-",LEFT(C509),"-",IF(A508&lt;&gt;A509,1,IF(C508=C509,RIGHT(AB508)+1,1))))</f>
        <v>M5-MyM-24a-A-1</v>
      </c>
      <c r="AC509" s="8" t="str">
        <f aca="false">CONCATENATE(AB509,"-BR")</f>
        <v>M5-MyM-24a-A-1-BR</v>
      </c>
      <c r="AD509" s="5" t="s">
        <v>46</v>
      </c>
      <c r="AE509" s="5"/>
      <c r="AF509" s="5"/>
    </row>
    <row r="510" customFormat="false" ht="75" hidden="false" customHeight="true" outlineLevel="0" collapsed="false">
      <c r="A510" s="5" t="s">
        <v>3161</v>
      </c>
      <c r="B510" s="6" t="s">
        <v>3162</v>
      </c>
      <c r="C510" s="5" t="s">
        <v>58</v>
      </c>
      <c r="D510" s="5" t="s">
        <v>35</v>
      </c>
      <c r="E510" s="5"/>
      <c r="F510" s="6" t="s">
        <v>3200</v>
      </c>
      <c r="G510" s="6"/>
      <c r="H510" s="6" t="s">
        <v>3201</v>
      </c>
      <c r="I510" s="5" t="s">
        <v>38</v>
      </c>
      <c r="J510" s="5" t="s">
        <v>52</v>
      </c>
      <c r="K510" s="6" t="s">
        <v>3202</v>
      </c>
      <c r="L510" s="6" t="s">
        <v>3203</v>
      </c>
      <c r="M510" s="5" t="s">
        <v>41</v>
      </c>
      <c r="N510" s="6" t="s">
        <v>3181</v>
      </c>
      <c r="O510" s="6" t="s">
        <v>3182</v>
      </c>
      <c r="P510" s="8"/>
      <c r="Q510" s="5"/>
      <c r="R510" s="8"/>
      <c r="S510" s="8"/>
      <c r="T510" s="8"/>
      <c r="U510" s="8"/>
      <c r="V510" s="8"/>
      <c r="W510" s="8"/>
      <c r="X510" s="8"/>
      <c r="Y510" s="5" t="s">
        <v>1918</v>
      </c>
      <c r="Z510" s="10" t="str">
        <f aca="false">REPLACE(AA510,SEARCH("M5-",AA510),LEN(AB510),AC510)</f>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AA510" s="8" t="s">
        <v>3204</v>
      </c>
      <c r="AB510" s="8" t="str">
        <f aca="false">IF(D510&lt;&gt;"No hacer",CONCATENATE(A510,"-",LEFT(C510),"-",IF(A509&lt;&gt;A510,1,IF(C509=C510,RIGHT(AB509)+1,1))))</f>
        <v>M5-MyM-24a-A-2</v>
      </c>
      <c r="AC510" s="8" t="str">
        <f aca="false">CONCATENATE(AB510,"-BR")</f>
        <v>M5-MyM-24a-A-2-BR</v>
      </c>
      <c r="AD510" s="5" t="s">
        <v>46</v>
      </c>
      <c r="AE510" s="5"/>
      <c r="AF510" s="5"/>
    </row>
    <row r="511" customFormat="false" ht="75" hidden="false" customHeight="true" outlineLevel="0" collapsed="false">
      <c r="A511" s="5" t="s">
        <v>3161</v>
      </c>
      <c r="B511" s="6" t="s">
        <v>3162</v>
      </c>
      <c r="C511" s="5" t="s">
        <v>58</v>
      </c>
      <c r="D511" s="5" t="s">
        <v>35</v>
      </c>
      <c r="E511" s="5"/>
      <c r="F511" s="6" t="s">
        <v>3205</v>
      </c>
      <c r="G511" s="6"/>
      <c r="H511" s="6" t="s">
        <v>3206</v>
      </c>
      <c r="I511" s="5" t="s">
        <v>38</v>
      </c>
      <c r="J511" s="5" t="s">
        <v>52</v>
      </c>
      <c r="K511" s="6" t="s">
        <v>3207</v>
      </c>
      <c r="L511" s="6" t="s">
        <v>3208</v>
      </c>
      <c r="M511" s="5" t="s">
        <v>41</v>
      </c>
      <c r="N511" s="6" t="s">
        <v>3087</v>
      </c>
      <c r="O511" s="8" t="s">
        <v>3209</v>
      </c>
      <c r="P511" s="6" t="s">
        <v>3176</v>
      </c>
      <c r="Q511" s="5"/>
      <c r="R511" s="8"/>
      <c r="S511" s="8"/>
      <c r="T511" s="8"/>
      <c r="U511" s="8"/>
      <c r="V511" s="8"/>
      <c r="W511" s="8"/>
      <c r="X511" s="9"/>
      <c r="Y511" s="5" t="s">
        <v>1918</v>
      </c>
      <c r="Z511" s="10" t="str">
        <f aca="false">REPLACE(AA511,SEARCH("M5-",AA511),LEN(AB511),AC511)</f>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AA511" s="8" t="s">
        <v>3210</v>
      </c>
      <c r="AB511" s="8" t="str">
        <f aca="false">IF(D511&lt;&gt;"No hacer",CONCATENATE(A511,"-",LEFT(C511),"-",IF(A510&lt;&gt;A511,1,IF(C510=C511,RIGHT(AB510)+1,1))))</f>
        <v>M5-MyM-24a-A-3</v>
      </c>
      <c r="AC511" s="8" t="str">
        <f aca="false">CONCATENATE(AB511,"-BR")</f>
        <v>M5-MyM-24a-A-3-BR</v>
      </c>
      <c r="AD511" s="5" t="s">
        <v>46</v>
      </c>
      <c r="AE511" s="5"/>
      <c r="AF511" s="5"/>
    </row>
    <row r="512" customFormat="false" ht="75" hidden="false" customHeight="true" outlineLevel="0" collapsed="false">
      <c r="A512" s="5" t="s">
        <v>3161</v>
      </c>
      <c r="B512" s="6" t="s">
        <v>3162</v>
      </c>
      <c r="C512" s="5" t="s">
        <v>58</v>
      </c>
      <c r="D512" s="5" t="s">
        <v>35</v>
      </c>
      <c r="E512" s="5"/>
      <c r="F512" s="6" t="s">
        <v>3211</v>
      </c>
      <c r="G512" s="6"/>
      <c r="H512" s="6" t="s">
        <v>3212</v>
      </c>
      <c r="I512" s="5" t="s">
        <v>38</v>
      </c>
      <c r="J512" s="5" t="s">
        <v>52</v>
      </c>
      <c r="K512" s="6" t="s">
        <v>3213</v>
      </c>
      <c r="L512" s="6" t="s">
        <v>3214</v>
      </c>
      <c r="M512" s="5" t="s">
        <v>41</v>
      </c>
      <c r="N512" s="6" t="s">
        <v>3087</v>
      </c>
      <c r="O512" s="6" t="s">
        <v>3187</v>
      </c>
      <c r="P512" s="6" t="s">
        <v>3188</v>
      </c>
      <c r="Q512" s="5"/>
      <c r="R512" s="8"/>
      <c r="S512" s="8"/>
      <c r="T512" s="8"/>
      <c r="U512" s="8"/>
      <c r="V512" s="8"/>
      <c r="W512" s="8"/>
      <c r="X512" s="8"/>
      <c r="Y512" s="5" t="s">
        <v>1918</v>
      </c>
      <c r="Z512" s="10" t="str">
        <f aca="false">REPLACE(AA512,SEARCH("M5-",AA512),LEN(AB512),AC512)</f>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2" s="8" t="s">
        <v>3215</v>
      </c>
      <c r="AB512" s="8" t="str">
        <f aca="false">IF(D512&lt;&gt;"No hacer",CONCATENATE(A512,"-",LEFT(C512),"-",IF(A511&lt;&gt;A512,1,IF(C511=C512,RIGHT(AB511)+1,1))))</f>
        <v>M5-MyM-24a-A-4</v>
      </c>
      <c r="AC512" s="8" t="str">
        <f aca="false">CONCATENATE(AB512,"-BR")</f>
        <v>M5-MyM-24a-A-4-BR</v>
      </c>
      <c r="AD512" s="5" t="s">
        <v>46</v>
      </c>
      <c r="AE512" s="5"/>
      <c r="AF512" s="5"/>
    </row>
    <row r="513" customFormat="false" ht="75" hidden="false" customHeight="true" outlineLevel="0" collapsed="false">
      <c r="A513" s="5" t="s">
        <v>3161</v>
      </c>
      <c r="B513" s="6" t="s">
        <v>3162</v>
      </c>
      <c r="C513" s="5" t="s">
        <v>58</v>
      </c>
      <c r="D513" s="5" t="s">
        <v>35</v>
      </c>
      <c r="E513" s="5"/>
      <c r="F513" s="6" t="s">
        <v>3216</v>
      </c>
      <c r="G513" s="6"/>
      <c r="H513" s="6" t="s">
        <v>3217</v>
      </c>
      <c r="I513" s="5" t="s">
        <v>38</v>
      </c>
      <c r="J513" s="5" t="s">
        <v>52</v>
      </c>
      <c r="K513" s="6" t="s">
        <v>3218</v>
      </c>
      <c r="L513" s="6" t="s">
        <v>3214</v>
      </c>
      <c r="M513" s="5" t="s">
        <v>41</v>
      </c>
      <c r="N513" s="6" t="s">
        <v>3087</v>
      </c>
      <c r="O513" s="6" t="s">
        <v>3187</v>
      </c>
      <c r="P513" s="6" t="s">
        <v>3188</v>
      </c>
      <c r="Q513" s="5"/>
      <c r="R513" s="8"/>
      <c r="S513" s="8"/>
      <c r="T513" s="8"/>
      <c r="U513" s="8"/>
      <c r="V513" s="8"/>
      <c r="W513" s="8"/>
      <c r="X513" s="8"/>
      <c r="Y513" s="5" t="s">
        <v>1918</v>
      </c>
      <c r="Z513" s="10" t="str">
        <f aca="false">REPLACE(AA513,SEARCH("M5-",AA513),LEN(AB513),AC513)</f>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3" s="8" t="s">
        <v>3219</v>
      </c>
      <c r="AB513" s="8" t="str">
        <f aca="false">IF(D513&lt;&gt;"No hacer",CONCATENATE(A513,"-",LEFT(C513),"-",IF(A512&lt;&gt;A513,1,IF(C512=C513,RIGHT(AB512)+1,1))))</f>
        <v>M5-MyM-24a-A-5</v>
      </c>
      <c r="AC513" s="8" t="str">
        <f aca="false">CONCATENATE(AB513,"-BR")</f>
        <v>M5-MyM-24a-A-5-BR</v>
      </c>
      <c r="AD513" s="5" t="s">
        <v>46</v>
      </c>
      <c r="AE513" s="5"/>
      <c r="AF513" s="5"/>
    </row>
    <row r="514" customFormat="false" ht="75" hidden="false" customHeight="true" outlineLevel="0" collapsed="false">
      <c r="A514" s="5" t="s">
        <v>3220</v>
      </c>
      <c r="B514" s="6" t="s">
        <v>3221</v>
      </c>
      <c r="C514" s="5" t="s">
        <v>34</v>
      </c>
      <c r="D514" s="5" t="s">
        <v>35</v>
      </c>
      <c r="E514" s="5"/>
      <c r="F514" s="6" t="s">
        <v>3222</v>
      </c>
      <c r="G514" s="6"/>
      <c r="H514" s="6" t="s">
        <v>3223</v>
      </c>
      <c r="I514" s="5" t="s">
        <v>38</v>
      </c>
      <c r="J514" s="5" t="s">
        <v>346</v>
      </c>
      <c r="K514" s="6" t="s">
        <v>3224</v>
      </c>
      <c r="L514" s="6" t="s">
        <v>3225</v>
      </c>
      <c r="M514" s="5" t="s">
        <v>41</v>
      </c>
      <c r="N514" s="6" t="s">
        <v>3226</v>
      </c>
      <c r="O514" s="6" t="s">
        <v>3227</v>
      </c>
      <c r="P514" s="6" t="s">
        <v>3228</v>
      </c>
      <c r="Q514" s="5" t="s">
        <v>51</v>
      </c>
      <c r="R514" s="8"/>
      <c r="S514" s="8"/>
      <c r="T514" s="8"/>
      <c r="U514" s="8"/>
      <c r="V514" s="8"/>
      <c r="W514" s="8"/>
      <c r="X514" s="8"/>
      <c r="Y514" s="5" t="s">
        <v>1918</v>
      </c>
      <c r="Z514" s="10" t="str">
        <f aca="false">REPLACE(AA514,SEARCH("M5-",AA514),LEN(AB514),AC514)</f>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AA514" s="8" t="s">
        <v>3229</v>
      </c>
      <c r="AB514" s="8" t="str">
        <f aca="false">IF(D514&lt;&gt;"No hacer",CONCATENATE(A514,"-",LEFT(C514),"-",IF(A513&lt;&gt;A514,1,IF(C513=C514,RIGHT(AB513)+1,1))))</f>
        <v>M5-MyM-10c-I-1</v>
      </c>
      <c r="AC514" s="8" t="str">
        <f aca="false">CONCATENATE(AB514,"-BR")</f>
        <v>M5-MyM-10c-I-1-BR</v>
      </c>
      <c r="AD514" s="5" t="s">
        <v>46</v>
      </c>
      <c r="AE514" s="5"/>
      <c r="AF514" s="5"/>
    </row>
    <row r="515" customFormat="false" ht="75" hidden="false" customHeight="true" outlineLevel="0" collapsed="false">
      <c r="A515" s="5" t="s">
        <v>3220</v>
      </c>
      <c r="B515" s="6" t="s">
        <v>3221</v>
      </c>
      <c r="C515" s="5" t="s">
        <v>48</v>
      </c>
      <c r="D515" s="5" t="s">
        <v>35</v>
      </c>
      <c r="E515" s="5"/>
      <c r="F515" s="6" t="s">
        <v>3230</v>
      </c>
      <c r="G515" s="6"/>
      <c r="H515" s="6"/>
      <c r="I515" s="5" t="s">
        <v>38</v>
      </c>
      <c r="J515" s="5" t="s">
        <v>52</v>
      </c>
      <c r="K515" s="6" t="s">
        <v>3231</v>
      </c>
      <c r="L515" s="6" t="s">
        <v>3232</v>
      </c>
      <c r="M515" s="5" t="s">
        <v>41</v>
      </c>
      <c r="N515" s="6" t="s">
        <v>3226</v>
      </c>
      <c r="O515" s="6" t="s">
        <v>3233</v>
      </c>
      <c r="P515" s="8"/>
      <c r="Q515" s="5" t="s">
        <v>51</v>
      </c>
      <c r="R515" s="8"/>
      <c r="S515" s="8"/>
      <c r="T515" s="8"/>
      <c r="U515" s="8"/>
      <c r="V515" s="8"/>
      <c r="W515" s="8"/>
      <c r="X515" s="8"/>
      <c r="Y515" s="5" t="s">
        <v>1918</v>
      </c>
      <c r="Z515" s="10" t="str">
        <f aca="false">REPLACE(AA515,SEARCH("M5-",AA515),LEN(AB515),AC515)</f>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AA515" s="8" t="s">
        <v>3234</v>
      </c>
      <c r="AB515" s="8" t="str">
        <f aca="false">IF(D515&lt;&gt;"No hacer",CONCATENATE(A515,"-",LEFT(C515),"-",IF(A514&lt;&gt;A515,1,IF(C514=C515,RIGHT(AB514)+1,1))))</f>
        <v>M5-MyM-10c-E-1</v>
      </c>
      <c r="AC515" s="8" t="str">
        <f aca="false">CONCATENATE(AB515,"-BR")</f>
        <v>M5-MyM-10c-E-1-BR</v>
      </c>
      <c r="AD515" s="5" t="s">
        <v>46</v>
      </c>
      <c r="AE515" s="5"/>
      <c r="AF515" s="5"/>
    </row>
    <row r="516" customFormat="false" ht="75" hidden="false" customHeight="true" outlineLevel="0" collapsed="false">
      <c r="A516" s="5" t="s">
        <v>3220</v>
      </c>
      <c r="B516" s="6" t="s">
        <v>3221</v>
      </c>
      <c r="C516" s="5" t="s">
        <v>48</v>
      </c>
      <c r="D516" s="5" t="s">
        <v>35</v>
      </c>
      <c r="E516" s="5"/>
      <c r="F516" s="6" t="s">
        <v>3235</v>
      </c>
      <c r="G516" s="6"/>
      <c r="H516" s="6"/>
      <c r="I516" s="5" t="s">
        <v>38</v>
      </c>
      <c r="J516" s="5" t="s">
        <v>52</v>
      </c>
      <c r="K516" s="6" t="s">
        <v>3236</v>
      </c>
      <c r="L516" s="6" t="s">
        <v>3237</v>
      </c>
      <c r="M516" s="5" t="s">
        <v>41</v>
      </c>
      <c r="N516" s="6" t="s">
        <v>3226</v>
      </c>
      <c r="O516" s="6" t="s">
        <v>3238</v>
      </c>
      <c r="P516" s="6"/>
      <c r="Q516" s="5" t="s">
        <v>51</v>
      </c>
      <c r="R516" s="8"/>
      <c r="S516" s="8"/>
      <c r="T516" s="8"/>
      <c r="U516" s="8"/>
      <c r="V516" s="8"/>
      <c r="W516" s="8"/>
      <c r="X516" s="8"/>
      <c r="Y516" s="5" t="s">
        <v>1918</v>
      </c>
      <c r="Z516" s="10" t="str">
        <f aca="false">REPLACE(AA516,SEARCH("M5-",AA516),LEN(AB516),AC516)</f>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AA516" s="8" t="s">
        <v>3239</v>
      </c>
      <c r="AB516" s="8" t="str">
        <f aca="false">IF(D516&lt;&gt;"No hacer",CONCATENATE(A516,"-",LEFT(C516),"-",IF(A515&lt;&gt;A516,1,IF(C515=C516,RIGHT(AB515)+1,1))))</f>
        <v>M5-MyM-10c-E-2</v>
      </c>
      <c r="AC516" s="8" t="str">
        <f aca="false">CONCATENATE(AB516,"-BR")</f>
        <v>M5-MyM-10c-E-2-BR</v>
      </c>
      <c r="AD516" s="5" t="s">
        <v>46</v>
      </c>
      <c r="AE516" s="5"/>
      <c r="AF516" s="5"/>
    </row>
    <row r="517" customFormat="false" ht="75" hidden="false" customHeight="true" outlineLevel="0" collapsed="false">
      <c r="A517" s="5" t="s">
        <v>3220</v>
      </c>
      <c r="B517" s="6" t="s">
        <v>3221</v>
      </c>
      <c r="C517" s="5" t="s">
        <v>48</v>
      </c>
      <c r="D517" s="5" t="s">
        <v>35</v>
      </c>
      <c r="E517" s="5"/>
      <c r="F517" s="6" t="s">
        <v>3240</v>
      </c>
      <c r="G517" s="6"/>
      <c r="H517" s="6"/>
      <c r="I517" s="5" t="s">
        <v>38</v>
      </c>
      <c r="J517" s="5" t="s">
        <v>52</v>
      </c>
      <c r="K517" s="6" t="s">
        <v>3241</v>
      </c>
      <c r="L517" s="6" t="s">
        <v>3242</v>
      </c>
      <c r="M517" s="5" t="s">
        <v>41</v>
      </c>
      <c r="N517" s="6" t="s">
        <v>3226</v>
      </c>
      <c r="O517" s="6" t="s">
        <v>3243</v>
      </c>
      <c r="P517" s="6"/>
      <c r="Q517" s="5"/>
      <c r="R517" s="8"/>
      <c r="S517" s="8"/>
      <c r="T517" s="8"/>
      <c r="U517" s="8"/>
      <c r="V517" s="8"/>
      <c r="W517" s="8"/>
      <c r="X517" s="8"/>
      <c r="Y517" s="5" t="s">
        <v>1918</v>
      </c>
      <c r="Z517" s="10" t="str">
        <f aca="false">REPLACE(AA517,SEARCH("M5-",AA517),LEN(AB517),AC517)</f>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AA517" s="8" t="s">
        <v>3244</v>
      </c>
      <c r="AB517" s="8" t="str">
        <f aca="false">IF(D517&lt;&gt;"No hacer",CONCATENATE(A517,"-",LEFT(C517),"-",IF(A516&lt;&gt;A517,1,IF(C516=C517,RIGHT(AB516)+1,1))))</f>
        <v>M5-MyM-10c-E-3</v>
      </c>
      <c r="AC517" s="8" t="str">
        <f aca="false">CONCATENATE(AB517,"-BR")</f>
        <v>M5-MyM-10c-E-3-BR</v>
      </c>
      <c r="AD517" s="5" t="s">
        <v>46</v>
      </c>
      <c r="AE517" s="5"/>
      <c r="AF517" s="5"/>
    </row>
    <row r="518" customFormat="false" ht="75" hidden="false" customHeight="true" outlineLevel="0" collapsed="false">
      <c r="A518" s="5" t="s">
        <v>3220</v>
      </c>
      <c r="B518" s="6" t="s">
        <v>3221</v>
      </c>
      <c r="C518" s="5" t="s">
        <v>58</v>
      </c>
      <c r="D518" s="5" t="s">
        <v>35</v>
      </c>
      <c r="E518" s="5"/>
      <c r="F518" s="6" t="s">
        <v>3245</v>
      </c>
      <c r="G518" s="6"/>
      <c r="H518" s="6" t="s">
        <v>3246</v>
      </c>
      <c r="I518" s="5" t="s">
        <v>38</v>
      </c>
      <c r="J518" s="5" t="s">
        <v>52</v>
      </c>
      <c r="K518" s="6" t="s">
        <v>3247</v>
      </c>
      <c r="L518" s="7" t="s">
        <v>3248</v>
      </c>
      <c r="M518" s="5" t="s">
        <v>63</v>
      </c>
      <c r="N518" s="8"/>
      <c r="O518" s="8"/>
      <c r="P518" s="8"/>
      <c r="Q518" s="5"/>
      <c r="R518" s="8"/>
      <c r="S518" s="8" t="s">
        <v>3249</v>
      </c>
      <c r="T518" s="8" t="s">
        <v>3250</v>
      </c>
      <c r="U518" s="8" t="s">
        <v>3251</v>
      </c>
      <c r="V518" s="8" t="s">
        <v>3252</v>
      </c>
      <c r="W518" s="8"/>
      <c r="X518" s="8"/>
      <c r="Y518" s="5" t="s">
        <v>1918</v>
      </c>
      <c r="Z518" s="10" t="str">
        <f aca="false">REPLACE(AA518,SEARCH("M5-",AA518),LEN(AB518),AC518)</f>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AA518" s="8" t="s">
        <v>3253</v>
      </c>
      <c r="AB518" s="8" t="str">
        <f aca="false">IF(D518&lt;&gt;"No hacer",CONCATENATE(A518,"-",LEFT(C518),"-",IF(A517&lt;&gt;A518,1,IF(C517=C518,RIGHT(AB517)+1,1))))</f>
        <v>M5-MyM-10c-A-1</v>
      </c>
      <c r="AC518" s="8" t="str">
        <f aca="false">CONCATENATE(AB518,"-BR")</f>
        <v>M5-MyM-10c-A-1-BR</v>
      </c>
      <c r="AD518" s="5" t="s">
        <v>46</v>
      </c>
      <c r="AE518" s="5"/>
      <c r="AF518" s="5"/>
    </row>
    <row r="519" customFormat="false" ht="75" hidden="false" customHeight="true" outlineLevel="0" collapsed="false">
      <c r="A519" s="5" t="s">
        <v>3220</v>
      </c>
      <c r="B519" s="6" t="s">
        <v>3221</v>
      </c>
      <c r="C519" s="5" t="s">
        <v>58</v>
      </c>
      <c r="D519" s="5" t="s">
        <v>35</v>
      </c>
      <c r="E519" s="5"/>
      <c r="F519" s="6" t="s">
        <v>3254</v>
      </c>
      <c r="G519" s="6"/>
      <c r="H519" s="6" t="s">
        <v>3255</v>
      </c>
      <c r="I519" s="5" t="s">
        <v>38</v>
      </c>
      <c r="J519" s="5" t="s">
        <v>52</v>
      </c>
      <c r="K519" s="6" t="s">
        <v>3256</v>
      </c>
      <c r="L519" s="6" t="s">
        <v>3257</v>
      </c>
      <c r="M519" s="5" t="s">
        <v>63</v>
      </c>
      <c r="N519" s="8"/>
      <c r="O519" s="8"/>
      <c r="P519" s="8"/>
      <c r="Q519" s="5"/>
      <c r="R519" s="8"/>
      <c r="S519" s="8" t="s">
        <v>3258</v>
      </c>
      <c r="T519" s="8" t="s">
        <v>3259</v>
      </c>
      <c r="U519" s="8" t="s">
        <v>3251</v>
      </c>
      <c r="V519" s="8" t="s">
        <v>3260</v>
      </c>
      <c r="W519" s="8"/>
      <c r="X519" s="8"/>
      <c r="Y519" s="5" t="s">
        <v>1918</v>
      </c>
      <c r="Z519" s="10" t="str">
        <f aca="false">REPLACE(AA519,SEARCH("M5-",AA519),LEN(AB519),AC519)</f>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AA519" s="8" t="s">
        <v>3261</v>
      </c>
      <c r="AB519" s="8" t="str">
        <f aca="false">IF(D519&lt;&gt;"No hacer",CONCATENATE(A519,"-",LEFT(C519),"-",IF(A518&lt;&gt;A519,1,IF(C518=C519,RIGHT(AB518)+1,1))))</f>
        <v>M5-MyM-10c-A-2</v>
      </c>
      <c r="AC519" s="8" t="str">
        <f aca="false">CONCATENATE(AB519,"-BR")</f>
        <v>M5-MyM-10c-A-2-BR</v>
      </c>
      <c r="AD519" s="5" t="s">
        <v>46</v>
      </c>
      <c r="AE519" s="5"/>
      <c r="AF519" s="5"/>
    </row>
    <row r="520" customFormat="false" ht="75" hidden="false" customHeight="true" outlineLevel="0" collapsed="false">
      <c r="A520" s="5" t="s">
        <v>3220</v>
      </c>
      <c r="B520" s="6" t="s">
        <v>3221</v>
      </c>
      <c r="C520" s="5" t="s">
        <v>58</v>
      </c>
      <c r="D520" s="5" t="s">
        <v>35</v>
      </c>
      <c r="E520" s="5"/>
      <c r="F520" s="6" t="s">
        <v>3262</v>
      </c>
      <c r="G520" s="6"/>
      <c r="H520" s="6" t="s">
        <v>3263</v>
      </c>
      <c r="I520" s="5" t="s">
        <v>38</v>
      </c>
      <c r="J520" s="5" t="s">
        <v>52</v>
      </c>
      <c r="K520" s="6" t="s">
        <v>3264</v>
      </c>
      <c r="L520" s="6" t="s">
        <v>3265</v>
      </c>
      <c r="M520" s="5" t="s">
        <v>63</v>
      </c>
      <c r="N520" s="8"/>
      <c r="O520" s="8"/>
      <c r="P520" s="8"/>
      <c r="Q520" s="5"/>
      <c r="R520" s="8"/>
      <c r="S520" s="8" t="s">
        <v>3266</v>
      </c>
      <c r="T520" s="8" t="s">
        <v>3267</v>
      </c>
      <c r="U520" s="8" t="s">
        <v>3251</v>
      </c>
      <c r="V520" s="8" t="s">
        <v>3268</v>
      </c>
      <c r="W520" s="8"/>
      <c r="X520" s="8"/>
      <c r="Y520" s="5" t="s">
        <v>1918</v>
      </c>
      <c r="Z520" s="10" t="str">
        <f aca="false">REPLACE(AA520,SEARCH("M5-",AA520),LEN(AB520),AC520)</f>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AA520" s="8" t="s">
        <v>3269</v>
      </c>
      <c r="AB520" s="8" t="str">
        <f aca="false">IF(D520&lt;&gt;"No hacer",CONCATENATE(A520,"-",LEFT(C520),"-",IF(A519&lt;&gt;A520,1,IF(C519=C520,RIGHT(AB519)+1,1))))</f>
        <v>M5-MyM-10c-A-3</v>
      </c>
      <c r="AC520" s="8" t="str">
        <f aca="false">CONCATENATE(AB520,"-BR")</f>
        <v>M5-MyM-10c-A-3-BR</v>
      </c>
      <c r="AD520" s="5" t="s">
        <v>46</v>
      </c>
      <c r="AE520" s="5"/>
      <c r="AF520" s="5"/>
    </row>
    <row r="521" customFormat="false" ht="75" hidden="false" customHeight="true" outlineLevel="0" collapsed="false">
      <c r="A521" s="5" t="s">
        <v>3220</v>
      </c>
      <c r="B521" s="6" t="s">
        <v>3221</v>
      </c>
      <c r="C521" s="5" t="s">
        <v>58</v>
      </c>
      <c r="D521" s="5" t="s">
        <v>35</v>
      </c>
      <c r="E521" s="5"/>
      <c r="F521" s="6" t="s">
        <v>3270</v>
      </c>
      <c r="G521" s="6"/>
      <c r="H521" s="6" t="s">
        <v>3271</v>
      </c>
      <c r="I521" s="5" t="s">
        <v>38</v>
      </c>
      <c r="J521" s="5" t="s">
        <v>52</v>
      </c>
      <c r="K521" s="6" t="s">
        <v>3272</v>
      </c>
      <c r="L521" s="6" t="s">
        <v>3273</v>
      </c>
      <c r="M521" s="5" t="s">
        <v>63</v>
      </c>
      <c r="N521" s="8"/>
      <c r="O521" s="8"/>
      <c r="P521" s="8"/>
      <c r="Q521" s="5"/>
      <c r="R521" s="8"/>
      <c r="S521" s="8" t="s">
        <v>3274</v>
      </c>
      <c r="T521" s="8" t="s">
        <v>3275</v>
      </c>
      <c r="U521" s="8" t="s">
        <v>3251</v>
      </c>
      <c r="V521" s="8" t="s">
        <v>3276</v>
      </c>
      <c r="W521" s="8"/>
      <c r="X521" s="8"/>
      <c r="Y521" s="5" t="s">
        <v>1918</v>
      </c>
      <c r="Z521" s="10" t="str">
        <f aca="false">REPLACE(AA521,SEARCH("M5-",AA521),LEN(AB521),AC521)</f>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AA521" s="8" t="s">
        <v>3277</v>
      </c>
      <c r="AB521" s="8" t="str">
        <f aca="false">IF(D521&lt;&gt;"No hacer",CONCATENATE(A521,"-",LEFT(C521),"-",IF(A520&lt;&gt;A521,1,IF(C520=C521,RIGHT(AB520)+1,1))))</f>
        <v>M5-MyM-10c-A-4</v>
      </c>
      <c r="AC521" s="8" t="str">
        <f aca="false">CONCATENATE(AB521,"-BR")</f>
        <v>M5-MyM-10c-A-4-BR</v>
      </c>
      <c r="AD521" s="5" t="s">
        <v>46</v>
      </c>
      <c r="AE521" s="5"/>
      <c r="AF521" s="5"/>
    </row>
    <row r="522" customFormat="false" ht="75" hidden="false" customHeight="true" outlineLevel="0" collapsed="false">
      <c r="A522" s="5" t="s">
        <v>3220</v>
      </c>
      <c r="B522" s="6" t="s">
        <v>3221</v>
      </c>
      <c r="C522" s="5" t="s">
        <v>58</v>
      </c>
      <c r="D522" s="5" t="s">
        <v>35</v>
      </c>
      <c r="E522" s="5"/>
      <c r="F522" s="6" t="s">
        <v>3278</v>
      </c>
      <c r="G522" s="6"/>
      <c r="H522" s="6" t="s">
        <v>3279</v>
      </c>
      <c r="I522" s="5" t="s">
        <v>38</v>
      </c>
      <c r="J522" s="5" t="s">
        <v>52</v>
      </c>
      <c r="K522" s="6" t="s">
        <v>3280</v>
      </c>
      <c r="L522" s="6" t="s">
        <v>3281</v>
      </c>
      <c r="M522" s="5" t="s">
        <v>63</v>
      </c>
      <c r="N522" s="8"/>
      <c r="O522" s="8"/>
      <c r="P522" s="8"/>
      <c r="Q522" s="5"/>
      <c r="R522" s="8"/>
      <c r="S522" s="8" t="s">
        <v>3282</v>
      </c>
      <c r="T522" s="8" t="s">
        <v>3283</v>
      </c>
      <c r="U522" s="8" t="s">
        <v>3251</v>
      </c>
      <c r="V522" s="8" t="s">
        <v>3284</v>
      </c>
      <c r="W522" s="8"/>
      <c r="X522" s="8"/>
      <c r="Y522" s="5" t="s">
        <v>1918</v>
      </c>
      <c r="Z522" s="10" t="str">
        <f aca="false">REPLACE(AA522,SEARCH("M5-",AA522),LEN(AB522),AC522)</f>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AA522" s="8" t="s">
        <v>3285</v>
      </c>
      <c r="AB522" s="8" t="str">
        <f aca="false">IF(D522&lt;&gt;"No hacer",CONCATENATE(A522,"-",LEFT(C522),"-",IF(A521&lt;&gt;A522,1,IF(C521=C522,RIGHT(AB521)+1,1))))</f>
        <v>M5-MyM-10c-A-5</v>
      </c>
      <c r="AC522" s="8" t="str">
        <f aca="false">CONCATENATE(AB522,"-BR")</f>
        <v>M5-MyM-10c-A-5-BR</v>
      </c>
      <c r="AD522" s="5" t="s">
        <v>46</v>
      </c>
      <c r="AE522" s="5"/>
      <c r="AF522" s="5"/>
    </row>
    <row r="523" customFormat="false" ht="75" hidden="false" customHeight="true" outlineLevel="0" collapsed="false">
      <c r="A523" s="5" t="s">
        <v>3286</v>
      </c>
      <c r="B523" s="6" t="s">
        <v>3287</v>
      </c>
      <c r="C523" s="5" t="s">
        <v>34</v>
      </c>
      <c r="D523" s="5" t="s">
        <v>35</v>
      </c>
      <c r="E523" s="5"/>
      <c r="F523" s="6" t="s">
        <v>3288</v>
      </c>
      <c r="G523" s="6"/>
      <c r="H523" s="6"/>
      <c r="I523" s="5" t="s">
        <v>38</v>
      </c>
      <c r="J523" s="5" t="s">
        <v>239</v>
      </c>
      <c r="K523" s="6" t="s">
        <v>3289</v>
      </c>
      <c r="L523" s="6" t="s">
        <v>3290</v>
      </c>
      <c r="M523" s="5" t="s">
        <v>41</v>
      </c>
      <c r="N523" s="6" t="s">
        <v>3291</v>
      </c>
      <c r="O523" s="6" t="s">
        <v>3292</v>
      </c>
      <c r="P523" s="6" t="s">
        <v>3293</v>
      </c>
      <c r="Q523" s="5" t="s">
        <v>51</v>
      </c>
      <c r="R523" s="8"/>
      <c r="S523" s="8"/>
      <c r="T523" s="8"/>
      <c r="U523" s="8"/>
      <c r="V523" s="8"/>
      <c r="W523" s="8"/>
      <c r="X523" s="8"/>
      <c r="Y523" s="5" t="s">
        <v>1918</v>
      </c>
      <c r="Z523" s="10" t="str">
        <f aca="false">REPLACE(AA523,SEARCH("M5-",AA523),LEN(AB523),AC523)</f>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AA523" s="6" t="s">
        <v>3294</v>
      </c>
      <c r="AB523" s="8" t="str">
        <f aca="false">IF(D523&lt;&gt;"No hacer",CONCATENATE(A523,"-",LEFT(C523),"-",IF(A522&lt;&gt;A523,1,IF(C522=C523,RIGHT(AB522)+1,1))))</f>
        <v>M5-MyM-10d-I-1</v>
      </c>
      <c r="AC523" s="8" t="str">
        <f aca="false">CONCATENATE(AB523,"-BR")</f>
        <v>M5-MyM-10d-I-1-BR</v>
      </c>
      <c r="AD523" s="5" t="s">
        <v>46</v>
      </c>
      <c r="AE523" s="5"/>
      <c r="AF523" s="5"/>
    </row>
    <row r="524" customFormat="false" ht="75" hidden="false" customHeight="true" outlineLevel="0" collapsed="false">
      <c r="A524" s="5" t="s">
        <v>3286</v>
      </c>
      <c r="B524" s="6" t="s">
        <v>3287</v>
      </c>
      <c r="C524" s="5" t="s">
        <v>34</v>
      </c>
      <c r="D524" s="5" t="s">
        <v>35</v>
      </c>
      <c r="E524" s="5"/>
      <c r="F524" s="6" t="s">
        <v>3295</v>
      </c>
      <c r="G524" s="6"/>
      <c r="H524" s="6" t="s">
        <v>3296</v>
      </c>
      <c r="I524" s="5" t="s">
        <v>38</v>
      </c>
      <c r="J524" s="5" t="s">
        <v>654</v>
      </c>
      <c r="K524" s="6" t="s">
        <v>3297</v>
      </c>
      <c r="L524" s="6" t="s">
        <v>3298</v>
      </c>
      <c r="M524" s="5" t="s">
        <v>41</v>
      </c>
      <c r="N524" s="6" t="s">
        <v>3291</v>
      </c>
      <c r="O524" s="6" t="s">
        <v>3299</v>
      </c>
      <c r="P524" s="6" t="s">
        <v>3300</v>
      </c>
      <c r="Q524" s="5" t="s">
        <v>51</v>
      </c>
      <c r="R524" s="8"/>
      <c r="S524" s="8"/>
      <c r="T524" s="8"/>
      <c r="U524" s="8"/>
      <c r="V524" s="8"/>
      <c r="W524" s="8"/>
      <c r="X524" s="8"/>
      <c r="Y524" s="5" t="s">
        <v>1918</v>
      </c>
      <c r="Z524" s="10" t="str">
        <f aca="false">REPLACE(AA524,SEARCH("M5-",AA524),LEN(AB524),AC524)</f>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AA524" s="6" t="s">
        <v>3301</v>
      </c>
      <c r="AB524" s="8" t="str">
        <f aca="false">IF(D524&lt;&gt;"No hacer",CONCATENATE(A524,"-",LEFT(C524),"-",IF(A523&lt;&gt;A524,1,IF(C523=C524,RIGHT(AB523)+1,1))))</f>
        <v>M5-MyM-10d-I-2</v>
      </c>
      <c r="AC524" s="8" t="str">
        <f aca="false">CONCATENATE(AB524,"-BR")</f>
        <v>M5-MyM-10d-I-2-BR</v>
      </c>
      <c r="AD524" s="5" t="s">
        <v>46</v>
      </c>
      <c r="AE524" s="5"/>
      <c r="AF524" s="5"/>
    </row>
    <row r="525" customFormat="false" ht="75" hidden="false" customHeight="true" outlineLevel="0" collapsed="false">
      <c r="A525" s="5" t="s">
        <v>3286</v>
      </c>
      <c r="B525" s="6" t="s">
        <v>3287</v>
      </c>
      <c r="C525" s="5" t="s">
        <v>48</v>
      </c>
      <c r="D525" s="5" t="s">
        <v>35</v>
      </c>
      <c r="E525" s="5"/>
      <c r="F525" s="6" t="s">
        <v>3302</v>
      </c>
      <c r="G525" s="6"/>
      <c r="H525" s="6" t="s">
        <v>3303</v>
      </c>
      <c r="I525" s="5" t="s">
        <v>38</v>
      </c>
      <c r="J525" s="5" t="s">
        <v>52</v>
      </c>
      <c r="K525" s="6" t="s">
        <v>3304</v>
      </c>
      <c r="L525" s="6" t="s">
        <v>3305</v>
      </c>
      <c r="M525" s="5" t="s">
        <v>63</v>
      </c>
      <c r="N525" s="26" t="s">
        <v>3291</v>
      </c>
      <c r="O525" s="26" t="s">
        <v>3306</v>
      </c>
      <c r="P525" s="26" t="s">
        <v>3307</v>
      </c>
      <c r="Q525" s="5"/>
      <c r="R525" s="8"/>
      <c r="S525" s="8" t="s">
        <v>3308</v>
      </c>
      <c r="T525" s="8" t="s">
        <v>3309</v>
      </c>
      <c r="U525" s="8" t="s">
        <v>3310</v>
      </c>
      <c r="V525" s="8" t="s">
        <v>3311</v>
      </c>
      <c r="W525" s="8" t="s">
        <v>3312</v>
      </c>
      <c r="X525" s="8"/>
      <c r="Y525" s="5" t="s">
        <v>1918</v>
      </c>
      <c r="Z525" s="10" t="str">
        <f aca="false">REPLACE(AA525,SEARCH("M5-",AA525),LEN(AB525),AC525)</f>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AA525" s="6" t="s">
        <v>3313</v>
      </c>
      <c r="AB525" s="8" t="str">
        <f aca="false">IF(D525&lt;&gt;"No hacer",CONCATENATE(A525,"-",LEFT(C525),"-",IF(A524&lt;&gt;A525,1,IF(C524=C525,RIGHT(AB524)+1,1))))</f>
        <v>M5-MyM-10d-E-1</v>
      </c>
      <c r="AC525" s="8" t="str">
        <f aca="false">CONCATENATE(AB525,"-BR")</f>
        <v>M5-MyM-10d-E-1-BR</v>
      </c>
      <c r="AD525" s="5" t="s">
        <v>46</v>
      </c>
      <c r="AE525" s="5"/>
      <c r="AF525" s="5"/>
    </row>
    <row r="526" customFormat="false" ht="75" hidden="false" customHeight="true" outlineLevel="0" collapsed="false">
      <c r="A526" s="5" t="s">
        <v>3286</v>
      </c>
      <c r="B526" s="6" t="s">
        <v>3287</v>
      </c>
      <c r="C526" s="5" t="s">
        <v>48</v>
      </c>
      <c r="D526" s="5" t="s">
        <v>35</v>
      </c>
      <c r="E526" s="5"/>
      <c r="F526" s="6" t="s">
        <v>3314</v>
      </c>
      <c r="G526" s="6"/>
      <c r="H526" s="6" t="s">
        <v>3303</v>
      </c>
      <c r="I526" s="5" t="s">
        <v>38</v>
      </c>
      <c r="J526" s="5" t="s">
        <v>52</v>
      </c>
      <c r="K526" s="6" t="s">
        <v>3315</v>
      </c>
      <c r="L526" s="6" t="s">
        <v>3316</v>
      </c>
      <c r="M526" s="5" t="s">
        <v>63</v>
      </c>
      <c r="N526" s="26" t="s">
        <v>3291</v>
      </c>
      <c r="O526" s="26" t="s">
        <v>3317</v>
      </c>
      <c r="P526" s="26" t="s">
        <v>3318</v>
      </c>
      <c r="Q526" s="5"/>
      <c r="R526" s="8"/>
      <c r="S526" s="8" t="s">
        <v>3319</v>
      </c>
      <c r="T526" s="8" t="s">
        <v>3320</v>
      </c>
      <c r="U526" s="8" t="s">
        <v>3321</v>
      </c>
      <c r="V526" s="8" t="s">
        <v>3322</v>
      </c>
      <c r="W526" s="8" t="s">
        <v>3323</v>
      </c>
      <c r="X526" s="8"/>
      <c r="Y526" s="5" t="s">
        <v>1918</v>
      </c>
      <c r="Z526" s="10" t="str">
        <f aca="false">REPLACE(AA526,SEARCH("M5-",AA526),LEN(AB526),AC526)</f>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AA526" s="6" t="s">
        <v>3324</v>
      </c>
      <c r="AB526" s="8" t="str">
        <f aca="false">IF(D526&lt;&gt;"No hacer",CONCATENATE(A526,"-",LEFT(C526),"-",IF(A525&lt;&gt;A526,1,IF(C525=C526,RIGHT(AB525)+1,1))))</f>
        <v>M5-MyM-10d-E-2</v>
      </c>
      <c r="AC526" s="8" t="str">
        <f aca="false">CONCATENATE(AB526,"-BR")</f>
        <v>M5-MyM-10d-E-2-BR</v>
      </c>
      <c r="AD526" s="5" t="s">
        <v>46</v>
      </c>
      <c r="AE526" s="5"/>
      <c r="AF526" s="5"/>
    </row>
    <row r="527" customFormat="false" ht="75" hidden="false" customHeight="true" outlineLevel="0" collapsed="false">
      <c r="A527" s="5" t="s">
        <v>3286</v>
      </c>
      <c r="B527" s="6" t="s">
        <v>3287</v>
      </c>
      <c r="C527" s="5" t="s">
        <v>48</v>
      </c>
      <c r="D527" s="5" t="s">
        <v>35</v>
      </c>
      <c r="E527" s="5"/>
      <c r="F527" s="6" t="s">
        <v>3325</v>
      </c>
      <c r="G527" s="6"/>
      <c r="H527" s="6" t="s">
        <v>3326</v>
      </c>
      <c r="I527" s="5" t="s">
        <v>38</v>
      </c>
      <c r="J527" s="5" t="s">
        <v>52</v>
      </c>
      <c r="K527" s="6" t="s">
        <v>3304</v>
      </c>
      <c r="L527" s="6" t="s">
        <v>2960</v>
      </c>
      <c r="M527" s="5" t="s">
        <v>63</v>
      </c>
      <c r="N527" s="26" t="s">
        <v>3291</v>
      </c>
      <c r="O527" s="26" t="s">
        <v>3327</v>
      </c>
      <c r="P527" s="26" t="s">
        <v>2962</v>
      </c>
      <c r="Q527" s="5"/>
      <c r="R527" s="8"/>
      <c r="S527" s="8" t="s">
        <v>3328</v>
      </c>
      <c r="T527" s="8" t="s">
        <v>3329</v>
      </c>
      <c r="U527" s="8" t="s">
        <v>3330</v>
      </c>
      <c r="V527" s="8" t="s">
        <v>3331</v>
      </c>
      <c r="W527" s="8" t="s">
        <v>3332</v>
      </c>
      <c r="X527" s="8"/>
      <c r="Y527" s="5" t="s">
        <v>1918</v>
      </c>
      <c r="Z527" s="10" t="str">
        <f aca="false">REPLACE(AA527,SEARCH("M5-",AA527),LEN(AB527),AC527)</f>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AA527" s="6" t="s">
        <v>3333</v>
      </c>
      <c r="AB527" s="8" t="str">
        <f aca="false">IF(D527&lt;&gt;"No hacer",CONCATENATE(A527,"-",LEFT(C527),"-",IF(A526&lt;&gt;A527,1,IF(C526=C527,RIGHT(AB526)+1,1))))</f>
        <v>M5-MyM-10d-E-3</v>
      </c>
      <c r="AC527" s="8" t="str">
        <f aca="false">CONCATENATE(AB527,"-BR")</f>
        <v>M5-MyM-10d-E-3-BR</v>
      </c>
      <c r="AD527" s="5" t="s">
        <v>46</v>
      </c>
      <c r="AE527" s="5"/>
      <c r="AF527" s="5"/>
    </row>
    <row r="528" customFormat="false" ht="75" hidden="false" customHeight="true" outlineLevel="0" collapsed="false">
      <c r="A528" s="5" t="s">
        <v>3286</v>
      </c>
      <c r="B528" s="6" t="s">
        <v>3287</v>
      </c>
      <c r="C528" s="5" t="s">
        <v>48</v>
      </c>
      <c r="D528" s="5" t="s">
        <v>35</v>
      </c>
      <c r="E528" s="5"/>
      <c r="F528" s="6" t="s">
        <v>3334</v>
      </c>
      <c r="G528" s="6"/>
      <c r="H528" s="6" t="s">
        <v>3326</v>
      </c>
      <c r="I528" s="5" t="s">
        <v>38</v>
      </c>
      <c r="J528" s="5" t="s">
        <v>52</v>
      </c>
      <c r="K528" s="6" t="s">
        <v>3315</v>
      </c>
      <c r="L528" s="6" t="s">
        <v>3335</v>
      </c>
      <c r="M528" s="5" t="s">
        <v>63</v>
      </c>
      <c r="N528" s="26" t="s">
        <v>3291</v>
      </c>
      <c r="O528" s="26" t="s">
        <v>3336</v>
      </c>
      <c r="P528" s="26" t="s">
        <v>3337</v>
      </c>
      <c r="Q528" s="5"/>
      <c r="R528" s="8"/>
      <c r="S528" s="8" t="s">
        <v>3338</v>
      </c>
      <c r="T528" s="8" t="s">
        <v>3339</v>
      </c>
      <c r="U528" s="8" t="s">
        <v>3340</v>
      </c>
      <c r="V528" s="8" t="s">
        <v>3341</v>
      </c>
      <c r="W528" s="8" t="s">
        <v>3342</v>
      </c>
      <c r="X528" s="8" t="s">
        <v>3343</v>
      </c>
      <c r="Y528" s="5" t="s">
        <v>1918</v>
      </c>
      <c r="Z528" s="10" t="str">
        <f aca="false">REPLACE(AA528,SEARCH("M5-",AA528),LEN(AB528),AC528)</f>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AA528" s="6" t="s">
        <v>3344</v>
      </c>
      <c r="AB528" s="8" t="str">
        <f aca="false">IF(D528&lt;&gt;"No hacer",CONCATENATE(A528,"-",LEFT(C528),"-",IF(A527&lt;&gt;A528,1,IF(C527=C528,RIGHT(AB527)+1,1))))</f>
        <v>M5-MyM-10d-E-4</v>
      </c>
      <c r="AC528" s="8" t="str">
        <f aca="false">CONCATENATE(AB528,"-BR")</f>
        <v>M5-MyM-10d-E-4-BR</v>
      </c>
      <c r="AD528" s="5" t="s">
        <v>46</v>
      </c>
      <c r="AE528" s="5"/>
      <c r="AF528" s="5"/>
    </row>
    <row r="529" customFormat="false" ht="75" hidden="false" customHeight="true" outlineLevel="0" collapsed="false">
      <c r="A529" s="5" t="s">
        <v>3286</v>
      </c>
      <c r="B529" s="6" t="s">
        <v>3287</v>
      </c>
      <c r="C529" s="5" t="s">
        <v>58</v>
      </c>
      <c r="D529" s="5" t="s">
        <v>35</v>
      </c>
      <c r="E529" s="5"/>
      <c r="F529" s="6" t="s">
        <v>3345</v>
      </c>
      <c r="G529" s="6"/>
      <c r="H529" s="6" t="s">
        <v>3346</v>
      </c>
      <c r="I529" s="5" t="s">
        <v>38</v>
      </c>
      <c r="J529" s="5" t="s">
        <v>52</v>
      </c>
      <c r="K529" s="6" t="s">
        <v>3347</v>
      </c>
      <c r="L529" s="6" t="s">
        <v>3348</v>
      </c>
      <c r="M529" s="5" t="s">
        <v>63</v>
      </c>
      <c r="N529" s="8"/>
      <c r="O529" s="8"/>
      <c r="P529" s="8"/>
      <c r="Q529" s="5"/>
      <c r="R529" s="8"/>
      <c r="S529" s="8" t="s">
        <v>3349</v>
      </c>
      <c r="T529" s="8" t="s">
        <v>3350</v>
      </c>
      <c r="U529" s="8" t="s">
        <v>3310</v>
      </c>
      <c r="V529" s="8" t="s">
        <v>3351</v>
      </c>
      <c r="W529" s="8" t="s">
        <v>3352</v>
      </c>
      <c r="X529" s="8"/>
      <c r="Y529" s="5" t="s">
        <v>1918</v>
      </c>
      <c r="Z529" s="10" t="str">
        <f aca="false">REPLACE(AA529,SEARCH("M5-",AA529),LEN(AB529),AC529)</f>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29" s="6" t="s">
        <v>3353</v>
      </c>
      <c r="AB529" s="8" t="str">
        <f aca="false">IF(D529&lt;&gt;"No hacer",CONCATENATE(A529,"-",LEFT(C529),"-",IF(A528&lt;&gt;A529,1,IF(C528=C529,RIGHT(AB528)+1,1))))</f>
        <v>M5-MyM-10d-A-1</v>
      </c>
      <c r="AC529" s="8" t="str">
        <f aca="false">CONCATENATE(AB529,"-BR")</f>
        <v>M5-MyM-10d-A-1-BR</v>
      </c>
      <c r="AD529" s="5" t="s">
        <v>46</v>
      </c>
      <c r="AE529" s="5"/>
      <c r="AF529" s="5"/>
    </row>
    <row r="530" customFormat="false" ht="75" hidden="false" customHeight="true" outlineLevel="0" collapsed="false">
      <c r="A530" s="5" t="s">
        <v>3286</v>
      </c>
      <c r="B530" s="6" t="s">
        <v>3287</v>
      </c>
      <c r="C530" s="5" t="s">
        <v>58</v>
      </c>
      <c r="D530" s="5" t="s">
        <v>35</v>
      </c>
      <c r="E530" s="5"/>
      <c r="F530" s="6" t="s">
        <v>3354</v>
      </c>
      <c r="G530" s="6"/>
      <c r="H530" s="6" t="s">
        <v>3355</v>
      </c>
      <c r="I530" s="5" t="s">
        <v>38</v>
      </c>
      <c r="J530" s="5" t="s">
        <v>52</v>
      </c>
      <c r="K530" s="6" t="s">
        <v>3356</v>
      </c>
      <c r="L530" s="6" t="s">
        <v>3357</v>
      </c>
      <c r="M530" s="5" t="s">
        <v>63</v>
      </c>
      <c r="N530" s="8"/>
      <c r="O530" s="8"/>
      <c r="P530" s="8"/>
      <c r="Q530" s="5"/>
      <c r="R530" s="8"/>
      <c r="S530" s="8" t="s">
        <v>3358</v>
      </c>
      <c r="T530" s="8" t="s">
        <v>3359</v>
      </c>
      <c r="U530" s="8" t="s">
        <v>3321</v>
      </c>
      <c r="V530" s="8" t="s">
        <v>3360</v>
      </c>
      <c r="W530" s="8"/>
      <c r="X530" s="8"/>
      <c r="Y530" s="5" t="s">
        <v>1918</v>
      </c>
      <c r="Z530" s="10" t="str">
        <f aca="false">REPLACE(AA530,SEARCH("M5-",AA530),LEN(AB530),AC530)</f>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AA530" s="6" t="s">
        <v>3361</v>
      </c>
      <c r="AB530" s="8" t="str">
        <f aca="false">IF(D530&lt;&gt;"No hacer",CONCATENATE(A530,"-",LEFT(C530),"-",IF(A529&lt;&gt;A530,1,IF(C529=C530,RIGHT(AB529)+1,1))))</f>
        <v>M5-MyM-10d-A-2</v>
      </c>
      <c r="AC530" s="8" t="str">
        <f aca="false">CONCATENATE(AB530,"-BR")</f>
        <v>M5-MyM-10d-A-2-BR</v>
      </c>
      <c r="AD530" s="5" t="s">
        <v>46</v>
      </c>
      <c r="AE530" s="5"/>
      <c r="AF530" s="5"/>
    </row>
    <row r="531" customFormat="false" ht="75" hidden="false" customHeight="true" outlineLevel="0" collapsed="false">
      <c r="A531" s="5" t="s">
        <v>3286</v>
      </c>
      <c r="B531" s="6" t="s">
        <v>3287</v>
      </c>
      <c r="C531" s="5" t="s">
        <v>58</v>
      </c>
      <c r="D531" s="5" t="s">
        <v>35</v>
      </c>
      <c r="E531" s="5"/>
      <c r="F531" s="6" t="s">
        <v>3362</v>
      </c>
      <c r="G531" s="6"/>
      <c r="H531" s="6" t="s">
        <v>3363</v>
      </c>
      <c r="I531" s="5" t="s">
        <v>38</v>
      </c>
      <c r="J531" s="5" t="s">
        <v>52</v>
      </c>
      <c r="K531" s="6" t="s">
        <v>3364</v>
      </c>
      <c r="L531" s="6" t="s">
        <v>3365</v>
      </c>
      <c r="M531" s="5" t="s">
        <v>63</v>
      </c>
      <c r="N531" s="8"/>
      <c r="O531" s="8"/>
      <c r="P531" s="8"/>
      <c r="Q531" s="5"/>
      <c r="R531" s="8"/>
      <c r="S531" s="8" t="s">
        <v>3366</v>
      </c>
      <c r="T531" s="8" t="s">
        <v>3367</v>
      </c>
      <c r="U531" s="8" t="s">
        <v>3340</v>
      </c>
      <c r="V531" s="8" t="s">
        <v>3368</v>
      </c>
      <c r="W531" s="8" t="s">
        <v>3369</v>
      </c>
      <c r="X531" s="8" t="s">
        <v>3370</v>
      </c>
      <c r="Y531" s="5" t="s">
        <v>1918</v>
      </c>
      <c r="Z531" s="10" t="str">
        <f aca="false">REPLACE(AA531,SEARCH("M5-",AA531),LEN(AB531),AC531)</f>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AA531" s="6" t="s">
        <v>3371</v>
      </c>
      <c r="AB531" s="8" t="str">
        <f aca="false">IF(D531&lt;&gt;"No hacer",CONCATENATE(A531,"-",LEFT(C531),"-",IF(A530&lt;&gt;A531,1,IF(C530=C531,RIGHT(AB530)+1,1))))</f>
        <v>M5-MyM-10d-A-3</v>
      </c>
      <c r="AC531" s="8" t="str">
        <f aca="false">CONCATENATE(AB531,"-BR")</f>
        <v>M5-MyM-10d-A-3-BR</v>
      </c>
      <c r="AD531" s="5" t="s">
        <v>46</v>
      </c>
      <c r="AE531" s="5"/>
      <c r="AF531" s="5"/>
    </row>
    <row r="532" customFormat="false" ht="75" hidden="false" customHeight="true" outlineLevel="0" collapsed="false">
      <c r="A532" s="5" t="s">
        <v>3286</v>
      </c>
      <c r="B532" s="6" t="s">
        <v>3287</v>
      </c>
      <c r="C532" s="5" t="s">
        <v>58</v>
      </c>
      <c r="D532" s="5" t="s">
        <v>35</v>
      </c>
      <c r="E532" s="5"/>
      <c r="F532" s="6" t="s">
        <v>3372</v>
      </c>
      <c r="G532" s="6"/>
      <c r="H532" s="6" t="s">
        <v>3373</v>
      </c>
      <c r="I532" s="5" t="s">
        <v>38</v>
      </c>
      <c r="J532" s="5" t="s">
        <v>52</v>
      </c>
      <c r="K532" s="6" t="s">
        <v>3374</v>
      </c>
      <c r="L532" s="6" t="s">
        <v>3375</v>
      </c>
      <c r="M532" s="5" t="s">
        <v>63</v>
      </c>
      <c r="N532" s="8"/>
      <c r="O532" s="8"/>
      <c r="P532" s="8"/>
      <c r="Q532" s="5"/>
      <c r="R532" s="8"/>
      <c r="S532" s="8" t="s">
        <v>3376</v>
      </c>
      <c r="T532" s="8" t="s">
        <v>3377</v>
      </c>
      <c r="U532" s="8" t="s">
        <v>3378</v>
      </c>
      <c r="V532" s="8" t="s">
        <v>3379</v>
      </c>
      <c r="W532" s="8"/>
      <c r="X532" s="8"/>
      <c r="Y532" s="5" t="s">
        <v>1918</v>
      </c>
      <c r="Z532" s="10" t="str">
        <f aca="false">REPLACE(AA532,SEARCH("M5-",AA532),LEN(AB532),AC532)</f>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AA532" s="6" t="s">
        <v>3380</v>
      </c>
      <c r="AB532" s="8" t="str">
        <f aca="false">IF(D532&lt;&gt;"No hacer",CONCATENATE(A532,"-",LEFT(C532),"-",IF(A531&lt;&gt;A532,1,IF(C531=C532,RIGHT(AB531)+1,1))))</f>
        <v>M5-MyM-10d-A-4</v>
      </c>
      <c r="AC532" s="8" t="str">
        <f aca="false">CONCATENATE(AB532,"-BR")</f>
        <v>M5-MyM-10d-A-4-BR</v>
      </c>
      <c r="AD532" s="5" t="s">
        <v>46</v>
      </c>
      <c r="AE532" s="5"/>
      <c r="AF532" s="5"/>
    </row>
    <row r="533" customFormat="false" ht="75" hidden="false" customHeight="true" outlineLevel="0" collapsed="false">
      <c r="A533" s="5" t="s">
        <v>3286</v>
      </c>
      <c r="B533" s="6" t="s">
        <v>3287</v>
      </c>
      <c r="C533" s="5" t="s">
        <v>58</v>
      </c>
      <c r="D533" s="5" t="s">
        <v>35</v>
      </c>
      <c r="E533" s="5"/>
      <c r="F533" s="6" t="s">
        <v>3381</v>
      </c>
      <c r="G533" s="6"/>
      <c r="H533" s="6" t="s">
        <v>3382</v>
      </c>
      <c r="I533" s="5" t="s">
        <v>38</v>
      </c>
      <c r="J533" s="5" t="s">
        <v>52</v>
      </c>
      <c r="K533" s="6" t="s">
        <v>3383</v>
      </c>
      <c r="L533" s="6" t="s">
        <v>3384</v>
      </c>
      <c r="M533" s="5" t="s">
        <v>63</v>
      </c>
      <c r="N533" s="8"/>
      <c r="O533" s="8"/>
      <c r="P533" s="8"/>
      <c r="Q533" s="5"/>
      <c r="R533" s="8"/>
      <c r="S533" s="8" t="s">
        <v>3385</v>
      </c>
      <c r="T533" s="8" t="s">
        <v>3386</v>
      </c>
      <c r="U533" s="8" t="s">
        <v>3310</v>
      </c>
      <c r="V533" s="8" t="s">
        <v>3387</v>
      </c>
      <c r="W533" s="8" t="s">
        <v>3388</v>
      </c>
      <c r="X533" s="8"/>
      <c r="Y533" s="5" t="s">
        <v>1918</v>
      </c>
      <c r="Z533" s="10" t="str">
        <f aca="false">REPLACE(AA533,SEARCH("M5-",AA533),LEN(AB533),AC533)</f>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33" s="6" t="s">
        <v>3389</v>
      </c>
      <c r="AB533" s="8" t="str">
        <f aca="false">IF(D533&lt;&gt;"No hacer",CONCATENATE(A533,"-",LEFT(C533),"-",IF(A532&lt;&gt;A533,1,IF(C532=C533,RIGHT(AB532)+1,1))))</f>
        <v>M5-MyM-10d-A-5</v>
      </c>
      <c r="AC533" s="8" t="str">
        <f aca="false">CONCATENATE(AB533,"-BR")</f>
        <v>M5-MyM-10d-A-5-BR</v>
      </c>
      <c r="AD533" s="5" t="s">
        <v>46</v>
      </c>
      <c r="AE533" s="5"/>
      <c r="AF533" s="5"/>
    </row>
    <row r="534" customFormat="false" ht="75" hidden="false" customHeight="true" outlineLevel="0" collapsed="false">
      <c r="A534" s="5" t="s">
        <v>3390</v>
      </c>
      <c r="B534" s="6" t="s">
        <v>3391</v>
      </c>
      <c r="C534" s="5" t="s">
        <v>34</v>
      </c>
      <c r="D534" s="5" t="s">
        <v>35</v>
      </c>
      <c r="E534" s="5"/>
      <c r="F534" s="6" t="s">
        <v>3392</v>
      </c>
      <c r="G534" s="6"/>
      <c r="H534" s="6" t="s">
        <v>3393</v>
      </c>
      <c r="I534" s="5" t="s">
        <v>51</v>
      </c>
      <c r="J534" s="5" t="s">
        <v>654</v>
      </c>
      <c r="K534" s="6" t="s">
        <v>3394</v>
      </c>
      <c r="L534" s="6" t="s">
        <v>40</v>
      </c>
      <c r="M534" s="5" t="s">
        <v>41</v>
      </c>
      <c r="N534" s="6" t="s">
        <v>3395</v>
      </c>
      <c r="O534" s="6" t="s">
        <v>3396</v>
      </c>
      <c r="P534" s="8"/>
      <c r="Q534" s="5"/>
      <c r="R534" s="8"/>
      <c r="S534" s="8"/>
      <c r="T534" s="8"/>
      <c r="U534" s="8"/>
      <c r="V534" s="8"/>
      <c r="W534" s="8"/>
      <c r="X534" s="8"/>
      <c r="Y534" s="5" t="s">
        <v>1918</v>
      </c>
      <c r="Z534" s="10" t="str">
        <f aca="false">REPLACE(AA534,SEARCH("M5-",AA534),LEN(AB534),AC534)</f>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AA534" s="8" t="s">
        <v>3397</v>
      </c>
      <c r="AB534" s="8" t="str">
        <f aca="false">IF(D534&lt;&gt;"No hacer",CONCATENATE(A534,"-",LEFT(C534),"-",IF(A533&lt;&gt;A534,1,IF(C533=C534,RIGHT(AB533)+1,1))))</f>
        <v>M5-MyM-10e-I-1</v>
      </c>
      <c r="AC534" s="8" t="str">
        <f aca="false">CONCATENATE(AB534,"-BR")</f>
        <v>M5-MyM-10e-I-1-BR</v>
      </c>
      <c r="AD534" s="5" t="s">
        <v>46</v>
      </c>
      <c r="AE534" s="5"/>
      <c r="AF534" s="5"/>
    </row>
    <row r="535" customFormat="false" ht="75" hidden="false" customHeight="true" outlineLevel="0" collapsed="false">
      <c r="A535" s="5" t="s">
        <v>3390</v>
      </c>
      <c r="B535" s="6" t="s">
        <v>3391</v>
      </c>
      <c r="C535" s="5" t="s">
        <v>34</v>
      </c>
      <c r="D535" s="5" t="s">
        <v>35</v>
      </c>
      <c r="E535" s="5"/>
      <c r="F535" s="8" t="s">
        <v>3398</v>
      </c>
      <c r="G535" s="8"/>
      <c r="H535" s="6" t="s">
        <v>3393</v>
      </c>
      <c r="I535" s="5" t="s">
        <v>51</v>
      </c>
      <c r="J535" s="5" t="s">
        <v>654</v>
      </c>
      <c r="K535" s="6" t="s">
        <v>3399</v>
      </c>
      <c r="L535" s="6" t="s">
        <v>40</v>
      </c>
      <c r="M535" s="5" t="s">
        <v>41</v>
      </c>
      <c r="N535" s="6" t="s">
        <v>3395</v>
      </c>
      <c r="O535" s="6" t="s">
        <v>3400</v>
      </c>
      <c r="P535" s="8"/>
      <c r="Q535" s="5"/>
      <c r="R535" s="8"/>
      <c r="S535" s="8"/>
      <c r="T535" s="8"/>
      <c r="U535" s="8"/>
      <c r="V535" s="8"/>
      <c r="W535" s="8"/>
      <c r="X535" s="8"/>
      <c r="Y535" s="5" t="s">
        <v>1918</v>
      </c>
      <c r="Z535" s="10" t="str">
        <f aca="false">REPLACE(AA535,SEARCH("M5-",AA535),LEN(AB535),AC535)</f>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AA535" s="8" t="s">
        <v>3401</v>
      </c>
      <c r="AB535" s="8" t="str">
        <f aca="false">IF(D535&lt;&gt;"No hacer",CONCATENATE(A535,"-",LEFT(C535),"-",IF(A534&lt;&gt;A535,1,IF(C534=C535,RIGHT(AB534)+1,1))))</f>
        <v>M5-MyM-10e-I-2</v>
      </c>
      <c r="AC535" s="8" t="str">
        <f aca="false">CONCATENATE(AB535,"-BR")</f>
        <v>M5-MyM-10e-I-2-BR</v>
      </c>
      <c r="AD535" s="5" t="s">
        <v>46</v>
      </c>
      <c r="AE535" s="5"/>
      <c r="AF535" s="5"/>
    </row>
    <row r="536" customFormat="false" ht="75" hidden="false" customHeight="true" outlineLevel="0" collapsed="false">
      <c r="A536" s="5" t="s">
        <v>3390</v>
      </c>
      <c r="B536" s="6" t="s">
        <v>3391</v>
      </c>
      <c r="C536" s="5" t="s">
        <v>48</v>
      </c>
      <c r="D536" s="5" t="s">
        <v>35</v>
      </c>
      <c r="E536" s="5"/>
      <c r="F536" s="6" t="s">
        <v>3402</v>
      </c>
      <c r="G536" s="6"/>
      <c r="H536" s="6" t="s">
        <v>3403</v>
      </c>
      <c r="I536" s="5" t="s">
        <v>51</v>
      </c>
      <c r="J536" s="5" t="s">
        <v>297</v>
      </c>
      <c r="K536" s="6" t="s">
        <v>40</v>
      </c>
      <c r="L536" s="6" t="s">
        <v>40</v>
      </c>
      <c r="M536" s="5" t="s">
        <v>41</v>
      </c>
      <c r="N536" s="6" t="s">
        <v>3395</v>
      </c>
      <c r="O536" s="6" t="s">
        <v>3404</v>
      </c>
      <c r="P536" s="8"/>
      <c r="Q536" s="5"/>
      <c r="R536" s="8"/>
      <c r="S536" s="8"/>
      <c r="T536" s="8"/>
      <c r="U536" s="8"/>
      <c r="V536" s="8"/>
      <c r="W536" s="8"/>
      <c r="X536" s="8"/>
      <c r="Y536" s="5" t="s">
        <v>1918</v>
      </c>
      <c r="Z536" s="10" t="str">
        <f aca="false">REPLACE(AA536,SEARCH("M5-",AA536),LEN(AB536),AC536)</f>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6" s="8" t="s">
        <v>3405</v>
      </c>
      <c r="AB536" s="8" t="str">
        <f aca="false">IF(D536&lt;&gt;"No hacer",CONCATENATE(A536,"-",LEFT(C536),"-",IF(A535&lt;&gt;A536,1,IF(C535=C536,RIGHT(AB535)+1,1))))</f>
        <v>M5-MyM-10e-E-1</v>
      </c>
      <c r="AC536" s="8" t="str">
        <f aca="false">CONCATENATE(AB536,"-BR")</f>
        <v>M5-MyM-10e-E-1-BR</v>
      </c>
      <c r="AD536" s="5" t="s">
        <v>46</v>
      </c>
      <c r="AE536" s="5"/>
      <c r="AF536" s="5"/>
    </row>
    <row r="537" customFormat="false" ht="75" hidden="false" customHeight="true" outlineLevel="0" collapsed="false">
      <c r="A537" s="5" t="s">
        <v>3390</v>
      </c>
      <c r="B537" s="6" t="s">
        <v>3391</v>
      </c>
      <c r="C537" s="5" t="s">
        <v>48</v>
      </c>
      <c r="D537" s="5" t="s">
        <v>35</v>
      </c>
      <c r="E537" s="5"/>
      <c r="F537" s="6" t="s">
        <v>3406</v>
      </c>
      <c r="G537" s="6"/>
      <c r="H537" s="6" t="s">
        <v>3403</v>
      </c>
      <c r="I537" s="5" t="s">
        <v>51</v>
      </c>
      <c r="J537" s="5" t="s">
        <v>297</v>
      </c>
      <c r="K537" s="6" t="s">
        <v>40</v>
      </c>
      <c r="L537" s="6" t="s">
        <v>40</v>
      </c>
      <c r="M537" s="5" t="s">
        <v>41</v>
      </c>
      <c r="N537" s="6" t="s">
        <v>3395</v>
      </c>
      <c r="O537" s="6" t="s">
        <v>3407</v>
      </c>
      <c r="P537" s="8"/>
      <c r="Q537" s="5"/>
      <c r="R537" s="8"/>
      <c r="S537" s="8"/>
      <c r="T537" s="8"/>
      <c r="U537" s="8"/>
      <c r="V537" s="8"/>
      <c r="W537" s="8"/>
      <c r="X537" s="8"/>
      <c r="Y537" s="5" t="s">
        <v>1918</v>
      </c>
      <c r="Z537" s="10" t="str">
        <f aca="false">REPLACE(AA537,SEARCH("M5-",AA537),LEN(AB537),AC537)</f>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7" s="8" t="s">
        <v>3408</v>
      </c>
      <c r="AB537" s="8" t="str">
        <f aca="false">IF(D537&lt;&gt;"No hacer",CONCATENATE(A537,"-",LEFT(C537),"-",IF(A536&lt;&gt;A537,1,IF(C536=C537,RIGHT(AB536)+1,1))))</f>
        <v>M5-MyM-10e-E-2</v>
      </c>
      <c r="AC537" s="8" t="str">
        <f aca="false">CONCATENATE(AB537,"-BR")</f>
        <v>M5-MyM-10e-E-2-BR</v>
      </c>
      <c r="AD537" s="5" t="s">
        <v>46</v>
      </c>
      <c r="AE537" s="5"/>
      <c r="AF537" s="5"/>
    </row>
    <row r="538" customFormat="false" ht="75" hidden="false" customHeight="true" outlineLevel="0" collapsed="false">
      <c r="A538" s="5" t="s">
        <v>3390</v>
      </c>
      <c r="B538" s="6" t="s">
        <v>3391</v>
      </c>
      <c r="C538" s="5" t="s">
        <v>48</v>
      </c>
      <c r="D538" s="5" t="s">
        <v>35</v>
      </c>
      <c r="E538" s="5"/>
      <c r="F538" s="6" t="s">
        <v>3409</v>
      </c>
      <c r="G538" s="6"/>
      <c r="H538" s="6" t="s">
        <v>3403</v>
      </c>
      <c r="I538" s="5" t="s">
        <v>51</v>
      </c>
      <c r="J538" s="5" t="s">
        <v>297</v>
      </c>
      <c r="K538" s="6" t="s">
        <v>40</v>
      </c>
      <c r="L538" s="6" t="s">
        <v>40</v>
      </c>
      <c r="M538" s="5" t="s">
        <v>41</v>
      </c>
      <c r="N538" s="6" t="s">
        <v>3395</v>
      </c>
      <c r="O538" s="6" t="s">
        <v>3410</v>
      </c>
      <c r="P538" s="8"/>
      <c r="Q538" s="5"/>
      <c r="R538" s="8"/>
      <c r="S538" s="8"/>
      <c r="T538" s="8"/>
      <c r="U538" s="8"/>
      <c r="V538" s="8"/>
      <c r="W538" s="8"/>
      <c r="X538" s="8"/>
      <c r="Y538" s="5" t="s">
        <v>1918</v>
      </c>
      <c r="Z538" s="10" t="str">
        <f aca="false">REPLACE(AA538,SEARCH("M5-",AA538),LEN(AB538),AC538)</f>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AA538" s="8" t="s">
        <v>3411</v>
      </c>
      <c r="AB538" s="8" t="str">
        <f aca="false">IF(D538&lt;&gt;"No hacer",CONCATENATE(A538,"-",LEFT(C538),"-",IF(A537&lt;&gt;A538,1,IF(C537=C538,RIGHT(AB537)+1,1))))</f>
        <v>M5-MyM-10e-E-3</v>
      </c>
      <c r="AC538" s="8" t="str">
        <f aca="false">CONCATENATE(AB538,"-BR")</f>
        <v>M5-MyM-10e-E-3-BR</v>
      </c>
      <c r="AD538" s="5" t="s">
        <v>46</v>
      </c>
      <c r="AE538" s="5"/>
      <c r="AF538" s="5"/>
    </row>
    <row r="539" customFormat="false" ht="75" hidden="false" customHeight="true" outlineLevel="0" collapsed="false">
      <c r="A539" s="5" t="s">
        <v>3412</v>
      </c>
      <c r="B539" s="6" t="s">
        <v>3413</v>
      </c>
      <c r="C539" s="5" t="s">
        <v>34</v>
      </c>
      <c r="D539" s="5" t="s">
        <v>35</v>
      </c>
      <c r="E539" s="5"/>
      <c r="F539" s="6" t="s">
        <v>3414</v>
      </c>
      <c r="G539" s="6"/>
      <c r="H539" s="6" t="s">
        <v>3415</v>
      </c>
      <c r="I539" s="5" t="s">
        <v>38</v>
      </c>
      <c r="J539" s="5" t="s">
        <v>654</v>
      </c>
      <c r="K539" s="6" t="s">
        <v>3416</v>
      </c>
      <c r="L539" s="6" t="s">
        <v>3417</v>
      </c>
      <c r="M539" s="5" t="s">
        <v>41</v>
      </c>
      <c r="N539" s="6" t="s">
        <v>3418</v>
      </c>
      <c r="O539" s="6" t="s">
        <v>3419</v>
      </c>
      <c r="P539" s="6"/>
      <c r="Q539" s="5"/>
      <c r="R539" s="8"/>
      <c r="S539" s="8"/>
      <c r="T539" s="8"/>
      <c r="U539" s="8"/>
      <c r="V539" s="8"/>
      <c r="W539" s="8"/>
      <c r="X539" s="8"/>
      <c r="Y539" s="5" t="s">
        <v>1918</v>
      </c>
      <c r="Z539" s="10" t="str">
        <f aca="false">REPLACE(AA539,SEARCH("M5-",AA539),LEN(AB539),AC539)</f>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AA539" s="8" t="s">
        <v>3420</v>
      </c>
      <c r="AB539" s="8" t="str">
        <f aca="false">IF(D539&lt;&gt;"No hacer",CONCATENATE(A539,"-",LEFT(C539),"-",IF(A538&lt;&gt;A539,1,IF(C538=C539,RIGHT(AB538)+1,1))))</f>
        <v>M5-MyM-11b-I-1</v>
      </c>
      <c r="AC539" s="8" t="str">
        <f aca="false">CONCATENATE(AB539,"-BR")</f>
        <v>M5-MyM-11b-I-1-BR</v>
      </c>
      <c r="AD539" s="5" t="s">
        <v>46</v>
      </c>
      <c r="AE539" s="5"/>
      <c r="AF539" s="5"/>
    </row>
    <row r="540" customFormat="false" ht="75" hidden="false" customHeight="true" outlineLevel="0" collapsed="false">
      <c r="A540" s="5" t="s">
        <v>3412</v>
      </c>
      <c r="B540" s="6" t="s">
        <v>3413</v>
      </c>
      <c r="C540" s="5" t="s">
        <v>34</v>
      </c>
      <c r="D540" s="5" t="s">
        <v>35</v>
      </c>
      <c r="E540" s="5"/>
      <c r="F540" s="6" t="s">
        <v>3421</v>
      </c>
      <c r="G540" s="6"/>
      <c r="H540" s="6" t="s">
        <v>3415</v>
      </c>
      <c r="I540" s="5" t="s">
        <v>38</v>
      </c>
      <c r="J540" s="5" t="s">
        <v>654</v>
      </c>
      <c r="K540" s="6" t="s">
        <v>3422</v>
      </c>
      <c r="L540" s="6" t="s">
        <v>3423</v>
      </c>
      <c r="M540" s="5" t="s">
        <v>41</v>
      </c>
      <c r="N540" s="6" t="s">
        <v>3418</v>
      </c>
      <c r="O540" s="6" t="s">
        <v>3424</v>
      </c>
      <c r="P540" s="8" t="s">
        <v>3425</v>
      </c>
      <c r="Q540" s="5"/>
      <c r="R540" s="8"/>
      <c r="S540" s="8"/>
      <c r="T540" s="8"/>
      <c r="U540" s="8"/>
      <c r="V540" s="8"/>
      <c r="W540" s="8"/>
      <c r="X540" s="8"/>
      <c r="Y540" s="5" t="s">
        <v>1918</v>
      </c>
      <c r="Z540" s="10" t="str">
        <f aca="false">REPLACE(AA540,SEARCH("M5-",AA540),LEN(AB540),AC540)</f>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AA540" s="8" t="s">
        <v>3426</v>
      </c>
      <c r="AB540" s="8" t="str">
        <f aca="false">IF(D540&lt;&gt;"No hacer",CONCATENATE(A540,"-",LEFT(C540),"-",IF(A539&lt;&gt;A540,1,IF(C539=C540,RIGHT(AB539)+1,1))))</f>
        <v>M5-MyM-11b-I-2</v>
      </c>
      <c r="AC540" s="8" t="str">
        <f aca="false">CONCATENATE(AB540,"-BR")</f>
        <v>M5-MyM-11b-I-2-BR</v>
      </c>
      <c r="AD540" s="5" t="s">
        <v>46</v>
      </c>
      <c r="AE540" s="5"/>
      <c r="AF540" s="5"/>
    </row>
    <row r="541" customFormat="false" ht="75" hidden="false" customHeight="true" outlineLevel="0" collapsed="false">
      <c r="A541" s="5" t="s">
        <v>3412</v>
      </c>
      <c r="B541" s="6" t="s">
        <v>3413</v>
      </c>
      <c r="C541" s="5" t="s">
        <v>34</v>
      </c>
      <c r="D541" s="5" t="s">
        <v>35</v>
      </c>
      <c r="E541" s="5"/>
      <c r="F541" s="6" t="s">
        <v>3427</v>
      </c>
      <c r="G541" s="6"/>
      <c r="H541" s="6" t="s">
        <v>3415</v>
      </c>
      <c r="I541" s="5" t="s">
        <v>38</v>
      </c>
      <c r="J541" s="5" t="s">
        <v>654</v>
      </c>
      <c r="K541" s="6" t="s">
        <v>3428</v>
      </c>
      <c r="L541" s="6" t="s">
        <v>3429</v>
      </c>
      <c r="M541" s="5" t="s">
        <v>41</v>
      </c>
      <c r="N541" s="6" t="s">
        <v>3418</v>
      </c>
      <c r="O541" s="6" t="s">
        <v>3430</v>
      </c>
      <c r="P541" s="6"/>
      <c r="Q541" s="5"/>
      <c r="R541" s="8"/>
      <c r="S541" s="8"/>
      <c r="T541" s="8"/>
      <c r="U541" s="8"/>
      <c r="V541" s="8"/>
      <c r="W541" s="8"/>
      <c r="X541" s="8"/>
      <c r="Y541" s="5" t="s">
        <v>1918</v>
      </c>
      <c r="Z541" s="10" t="str">
        <f aca="false">REPLACE(AA541,SEARCH("M5-",AA541),LEN(AB541),AC541)</f>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AA541" s="8" t="s">
        <v>3431</v>
      </c>
      <c r="AB541" s="8" t="str">
        <f aca="false">IF(D541&lt;&gt;"No hacer",CONCATENATE(A541,"-",LEFT(C541),"-",IF(A540&lt;&gt;A541,1,IF(C540=C541,RIGHT(AB540)+1,1))))</f>
        <v>M5-MyM-11b-I-3</v>
      </c>
      <c r="AC541" s="8" t="str">
        <f aca="false">CONCATENATE(AB541,"-BR")</f>
        <v>M5-MyM-11b-I-3-BR</v>
      </c>
      <c r="AD541" s="5" t="s">
        <v>46</v>
      </c>
      <c r="AE541" s="5"/>
      <c r="AF541" s="5"/>
    </row>
    <row r="542" customFormat="false" ht="75" hidden="false" customHeight="true" outlineLevel="0" collapsed="false">
      <c r="A542" s="5" t="s">
        <v>3412</v>
      </c>
      <c r="B542" s="6" t="s">
        <v>3413</v>
      </c>
      <c r="C542" s="5" t="s">
        <v>34</v>
      </c>
      <c r="D542" s="5" t="s">
        <v>35</v>
      </c>
      <c r="E542" s="5"/>
      <c r="F542" s="6" t="s">
        <v>3432</v>
      </c>
      <c r="G542" s="6"/>
      <c r="H542" s="6" t="s">
        <v>3415</v>
      </c>
      <c r="I542" s="5" t="s">
        <v>38</v>
      </c>
      <c r="J542" s="5" t="s">
        <v>654</v>
      </c>
      <c r="K542" s="6" t="s">
        <v>3433</v>
      </c>
      <c r="L542" s="6" t="s">
        <v>3434</v>
      </c>
      <c r="M542" s="5" t="s">
        <v>41</v>
      </c>
      <c r="N542" s="6" t="s">
        <v>3418</v>
      </c>
      <c r="O542" s="6" t="s">
        <v>3435</v>
      </c>
      <c r="P542" s="8" t="s">
        <v>3436</v>
      </c>
      <c r="Q542" s="5"/>
      <c r="R542" s="8"/>
      <c r="S542" s="8"/>
      <c r="T542" s="8"/>
      <c r="U542" s="8"/>
      <c r="V542" s="8"/>
      <c r="W542" s="8"/>
      <c r="X542" s="8"/>
      <c r="Y542" s="5" t="s">
        <v>1918</v>
      </c>
      <c r="Z542" s="10" t="str">
        <f aca="false">REPLACE(AA542,SEARCH("M5-",AA542),LEN(AB542),AC542)</f>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AA542" s="8" t="s">
        <v>3437</v>
      </c>
      <c r="AB542" s="8" t="str">
        <f aca="false">IF(D542&lt;&gt;"No hacer",CONCATENATE(A542,"-",LEFT(C542),"-",IF(A541&lt;&gt;A542,1,IF(C541=C542,RIGHT(AB541)+1,1))))</f>
        <v>M5-MyM-11b-I-4</v>
      </c>
      <c r="AC542" s="8" t="str">
        <f aca="false">CONCATENATE(AB542,"-BR")</f>
        <v>M5-MyM-11b-I-4-BR</v>
      </c>
      <c r="AD542" s="5" t="s">
        <v>46</v>
      </c>
      <c r="AE542" s="5"/>
      <c r="AF542" s="5"/>
    </row>
    <row r="543" customFormat="false" ht="75" hidden="false" customHeight="true" outlineLevel="0" collapsed="false">
      <c r="A543" s="5" t="s">
        <v>3412</v>
      </c>
      <c r="B543" s="6" t="s">
        <v>3413</v>
      </c>
      <c r="C543" s="5" t="s">
        <v>48</v>
      </c>
      <c r="D543" s="5" t="s">
        <v>35</v>
      </c>
      <c r="E543" s="5"/>
      <c r="F543" s="6" t="s">
        <v>3438</v>
      </c>
      <c r="G543" s="6"/>
      <c r="H543" s="6" t="s">
        <v>3439</v>
      </c>
      <c r="I543" s="5" t="s">
        <v>38</v>
      </c>
      <c r="J543" s="5" t="s">
        <v>52</v>
      </c>
      <c r="K543" s="6" t="s">
        <v>3440</v>
      </c>
      <c r="L543" s="6" t="s">
        <v>3441</v>
      </c>
      <c r="M543" s="5" t="s">
        <v>41</v>
      </c>
      <c r="N543" s="6" t="s">
        <v>3418</v>
      </c>
      <c r="O543" s="6" t="s">
        <v>3442</v>
      </c>
      <c r="P543" s="8" t="s">
        <v>3443</v>
      </c>
      <c r="Q543" s="5"/>
      <c r="R543" s="8"/>
      <c r="S543" s="8"/>
      <c r="T543" s="8"/>
      <c r="U543" s="8"/>
      <c r="V543" s="8"/>
      <c r="W543" s="8"/>
      <c r="X543" s="8"/>
      <c r="Y543" s="5" t="s">
        <v>1918</v>
      </c>
      <c r="Z543" s="10" t="str">
        <f aca="false">REPLACE(AA543,SEARCH("M5-",AA543),LEN(AB543),AC543)</f>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AA543" s="8" t="s">
        <v>3444</v>
      </c>
      <c r="AB543" s="8" t="str">
        <f aca="false">IF(D543&lt;&gt;"No hacer",CONCATENATE(A543,"-",LEFT(C543),"-",IF(A542&lt;&gt;A543,1,IF(C542=C543,RIGHT(AB542)+1,1))))</f>
        <v>M5-MyM-11b-E-1</v>
      </c>
      <c r="AC543" s="8" t="str">
        <f aca="false">CONCATENATE(AB543,"-BR")</f>
        <v>M5-MyM-11b-E-1-BR</v>
      </c>
      <c r="AD543" s="5" t="s">
        <v>46</v>
      </c>
      <c r="AE543" s="5"/>
      <c r="AF543" s="5"/>
    </row>
    <row r="544" customFormat="false" ht="75" hidden="false" customHeight="true" outlineLevel="0" collapsed="false">
      <c r="A544" s="5" t="s">
        <v>3412</v>
      </c>
      <c r="B544" s="6" t="s">
        <v>3413</v>
      </c>
      <c r="C544" s="5" t="s">
        <v>48</v>
      </c>
      <c r="D544" s="5" t="s">
        <v>35</v>
      </c>
      <c r="E544" s="5"/>
      <c r="F544" s="6" t="s">
        <v>3445</v>
      </c>
      <c r="G544" s="6"/>
      <c r="H544" s="6" t="s">
        <v>3439</v>
      </c>
      <c r="I544" s="5" t="s">
        <v>38</v>
      </c>
      <c r="J544" s="5" t="s">
        <v>52</v>
      </c>
      <c r="K544" s="6" t="s">
        <v>3446</v>
      </c>
      <c r="L544" s="6" t="s">
        <v>3447</v>
      </c>
      <c r="M544" s="5" t="s">
        <v>41</v>
      </c>
      <c r="N544" s="6" t="s">
        <v>3418</v>
      </c>
      <c r="O544" s="6" t="s">
        <v>3448</v>
      </c>
      <c r="P544" s="8" t="s">
        <v>3449</v>
      </c>
      <c r="Q544" s="5"/>
      <c r="R544" s="8"/>
      <c r="S544" s="8"/>
      <c r="T544" s="8"/>
      <c r="U544" s="8"/>
      <c r="V544" s="8"/>
      <c r="W544" s="8"/>
      <c r="X544" s="8"/>
      <c r="Y544" s="5" t="s">
        <v>1918</v>
      </c>
      <c r="Z544" s="10" t="str">
        <f aca="false">REPLACE(AA544,SEARCH("M5-",AA544),LEN(AB544),AC544)</f>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AA544" s="8" t="s">
        <v>3450</v>
      </c>
      <c r="AB544" s="8" t="str">
        <f aca="false">IF(D544&lt;&gt;"No hacer",CONCATENATE(A544,"-",LEFT(C544),"-",IF(A543&lt;&gt;A544,1,IF(C543=C544,RIGHT(AB543)+1,1))))</f>
        <v>M5-MyM-11b-E-2</v>
      </c>
      <c r="AC544" s="8" t="str">
        <f aca="false">CONCATENATE(AB544,"-BR")</f>
        <v>M5-MyM-11b-E-2-BR</v>
      </c>
      <c r="AD544" s="5" t="s">
        <v>46</v>
      </c>
      <c r="AE544" s="5"/>
      <c r="AF544" s="5"/>
    </row>
    <row r="545" customFormat="false" ht="75" hidden="false" customHeight="true" outlineLevel="0" collapsed="false">
      <c r="A545" s="5" t="s">
        <v>3412</v>
      </c>
      <c r="B545" s="6" t="s">
        <v>3413</v>
      </c>
      <c r="C545" s="5" t="s">
        <v>58</v>
      </c>
      <c r="D545" s="5" t="s">
        <v>35</v>
      </c>
      <c r="E545" s="5"/>
      <c r="F545" s="6" t="s">
        <v>3451</v>
      </c>
      <c r="G545" s="6"/>
      <c r="H545" s="6" t="s">
        <v>3452</v>
      </c>
      <c r="I545" s="5" t="s">
        <v>38</v>
      </c>
      <c r="J545" s="5" t="s">
        <v>52</v>
      </c>
      <c r="K545" s="6" t="s">
        <v>3453</v>
      </c>
      <c r="L545" s="6" t="s">
        <v>3454</v>
      </c>
      <c r="M545" s="5" t="s">
        <v>41</v>
      </c>
      <c r="N545" s="6" t="s">
        <v>3418</v>
      </c>
      <c r="O545" s="8" t="s">
        <v>3455</v>
      </c>
      <c r="P545" s="8"/>
      <c r="Q545" s="5"/>
      <c r="R545" s="8"/>
      <c r="S545" s="8"/>
      <c r="T545" s="8"/>
      <c r="U545" s="8"/>
      <c r="V545" s="8"/>
      <c r="W545" s="8"/>
      <c r="X545" s="8"/>
      <c r="Y545" s="5" t="s">
        <v>1918</v>
      </c>
      <c r="Z545" s="10" t="str">
        <f aca="false">REPLACE(AA545,SEARCH("M5-",AA545),LEN(AB545),AC545)</f>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AA545" s="8" t="s">
        <v>3456</v>
      </c>
      <c r="AB545" s="8" t="str">
        <f aca="false">IF(D545&lt;&gt;"No hacer",CONCATENATE(A545,"-",LEFT(C545),"-",IF(A544&lt;&gt;A545,1,IF(C544=C545,RIGHT(AB544)+1,1))))</f>
        <v>M5-MyM-11b-A-1</v>
      </c>
      <c r="AC545" s="8" t="str">
        <f aca="false">CONCATENATE(AB545,"-BR")</f>
        <v>M5-MyM-11b-A-1-BR</v>
      </c>
      <c r="AD545" s="5" t="s">
        <v>46</v>
      </c>
      <c r="AE545" s="5"/>
      <c r="AF545" s="5"/>
    </row>
    <row r="546" customFormat="false" ht="75" hidden="false" customHeight="true" outlineLevel="0" collapsed="false">
      <c r="A546" s="5" t="s">
        <v>3412</v>
      </c>
      <c r="B546" s="6" t="s">
        <v>3413</v>
      </c>
      <c r="C546" s="5" t="s">
        <v>58</v>
      </c>
      <c r="D546" s="5" t="s">
        <v>35</v>
      </c>
      <c r="E546" s="19"/>
      <c r="F546" s="8" t="s">
        <v>3457</v>
      </c>
      <c r="G546" s="8"/>
      <c r="H546" s="6" t="s">
        <v>3458</v>
      </c>
      <c r="I546" s="5" t="s">
        <v>38</v>
      </c>
      <c r="J546" s="5" t="s">
        <v>52</v>
      </c>
      <c r="K546" s="6" t="s">
        <v>3459</v>
      </c>
      <c r="L546" s="6" t="s">
        <v>3460</v>
      </c>
      <c r="M546" s="5" t="s">
        <v>41</v>
      </c>
      <c r="N546" s="6" t="s">
        <v>3418</v>
      </c>
      <c r="O546" s="6" t="s">
        <v>3461</v>
      </c>
      <c r="P546" s="8" t="s">
        <v>3462</v>
      </c>
      <c r="Q546" s="5"/>
      <c r="R546" s="8"/>
      <c r="S546" s="8"/>
      <c r="T546" s="8"/>
      <c r="U546" s="8"/>
      <c r="V546" s="8"/>
      <c r="W546" s="8"/>
      <c r="X546" s="8"/>
      <c r="Y546" s="5" t="s">
        <v>1918</v>
      </c>
      <c r="Z546" s="10" t="str">
        <f aca="false">REPLACE(AA546,SEARCH("M5-",AA546),LEN(AB546),AC546)</f>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AA546" s="8" t="s">
        <v>3463</v>
      </c>
      <c r="AB546" s="8" t="str">
        <f aca="false">IF(D546&lt;&gt;"No hacer",CONCATENATE(A546,"-",LEFT(C546),"-",IF(A545&lt;&gt;A546,1,IF(C545=C546,RIGHT(AB545)+1,1))))</f>
        <v>M5-MyM-11b-A-2</v>
      </c>
      <c r="AC546" s="8" t="str">
        <f aca="false">CONCATENATE(AB546,"-BR")</f>
        <v>M5-MyM-11b-A-2-BR</v>
      </c>
      <c r="AD546" s="5" t="s">
        <v>46</v>
      </c>
      <c r="AE546" s="5"/>
      <c r="AF546" s="5"/>
    </row>
    <row r="547" customFormat="false" ht="75" hidden="false" customHeight="true" outlineLevel="0" collapsed="false">
      <c r="A547" s="5" t="s">
        <v>3412</v>
      </c>
      <c r="B547" s="6" t="s">
        <v>3413</v>
      </c>
      <c r="C547" s="5" t="s">
        <v>58</v>
      </c>
      <c r="D547" s="5" t="s">
        <v>35</v>
      </c>
      <c r="E547" s="5"/>
      <c r="F547" s="6" t="s">
        <v>3464</v>
      </c>
      <c r="G547" s="6"/>
      <c r="H547" s="6" t="s">
        <v>3465</v>
      </c>
      <c r="I547" s="5" t="s">
        <v>38</v>
      </c>
      <c r="J547" s="5" t="s">
        <v>52</v>
      </c>
      <c r="K547" s="6" t="s">
        <v>3466</v>
      </c>
      <c r="L547" s="6" t="s">
        <v>3467</v>
      </c>
      <c r="M547" s="5" t="s">
        <v>41</v>
      </c>
      <c r="N547" s="6" t="s">
        <v>3418</v>
      </c>
      <c r="O547" s="6" t="s">
        <v>3468</v>
      </c>
      <c r="P547" s="6"/>
      <c r="Q547" s="5"/>
      <c r="R547" s="8"/>
      <c r="S547" s="8"/>
      <c r="T547" s="8"/>
      <c r="U547" s="8"/>
      <c r="V547" s="8"/>
      <c r="W547" s="8"/>
      <c r="X547" s="8"/>
      <c r="Y547" s="5" t="s">
        <v>1918</v>
      </c>
      <c r="Z547" s="10" t="str">
        <f aca="false">REPLACE(AA547,SEARCH("M5-",AA547),LEN(AB547),AC547)</f>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AA547" s="8" t="s">
        <v>3469</v>
      </c>
      <c r="AB547" s="8" t="str">
        <f aca="false">IF(D547&lt;&gt;"No hacer",CONCATENATE(A547,"-",LEFT(C547),"-",IF(A546&lt;&gt;A547,1,IF(C546=C547,RIGHT(AB546)+1,1))))</f>
        <v>M5-MyM-11b-A-3</v>
      </c>
      <c r="AC547" s="8" t="str">
        <f aca="false">CONCATENATE(AB547,"-BR")</f>
        <v>M5-MyM-11b-A-3-BR</v>
      </c>
      <c r="AD547" s="5" t="s">
        <v>46</v>
      </c>
      <c r="AE547" s="5"/>
      <c r="AF547" s="5"/>
    </row>
    <row r="548" customFormat="false" ht="75" hidden="false" customHeight="true" outlineLevel="0" collapsed="false">
      <c r="A548" s="5" t="s">
        <v>3412</v>
      </c>
      <c r="B548" s="6" t="s">
        <v>3413</v>
      </c>
      <c r="C548" s="5" t="s">
        <v>58</v>
      </c>
      <c r="D548" s="5" t="s">
        <v>35</v>
      </c>
      <c r="E548" s="5"/>
      <c r="F548" s="6" t="s">
        <v>3470</v>
      </c>
      <c r="G548" s="6"/>
      <c r="H548" s="6" t="s">
        <v>3471</v>
      </c>
      <c r="I548" s="5" t="s">
        <v>38</v>
      </c>
      <c r="J548" s="5" t="s">
        <v>52</v>
      </c>
      <c r="K548" s="6" t="s">
        <v>3472</v>
      </c>
      <c r="L548" s="6" t="s">
        <v>3473</v>
      </c>
      <c r="M548" s="5" t="s">
        <v>41</v>
      </c>
      <c r="N548" s="6" t="s">
        <v>3418</v>
      </c>
      <c r="O548" s="6" t="s">
        <v>3474</v>
      </c>
      <c r="P548" s="6" t="s">
        <v>3475</v>
      </c>
      <c r="Q548" s="5"/>
      <c r="R548" s="8"/>
      <c r="S548" s="8"/>
      <c r="T548" s="8"/>
      <c r="U548" s="8"/>
      <c r="V548" s="8"/>
      <c r="W548" s="8"/>
      <c r="X548" s="8"/>
      <c r="Y548" s="5" t="s">
        <v>1918</v>
      </c>
      <c r="Z548" s="10" t="str">
        <f aca="false">REPLACE(AA548,SEARCH("M5-",AA548),LEN(AB548),AC548)</f>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AA548" s="8" t="s">
        <v>3476</v>
      </c>
      <c r="AB548" s="8" t="str">
        <f aca="false">IF(D548&lt;&gt;"No hacer",CONCATENATE(A548,"-",LEFT(C548),"-",IF(A547&lt;&gt;A548,1,IF(C547=C548,RIGHT(AB547)+1,1))))</f>
        <v>M5-MyM-11b-A-4</v>
      </c>
      <c r="AC548" s="8" t="str">
        <f aca="false">CONCATENATE(AB548,"-BR")</f>
        <v>M5-MyM-11b-A-4-BR</v>
      </c>
      <c r="AD548" s="5" t="s">
        <v>46</v>
      </c>
      <c r="AE548" s="5"/>
      <c r="AF548" s="5"/>
    </row>
    <row r="549" customFormat="false" ht="75" hidden="false" customHeight="true" outlineLevel="0" collapsed="false">
      <c r="A549" s="5" t="s">
        <v>3412</v>
      </c>
      <c r="B549" s="6" t="s">
        <v>3413</v>
      </c>
      <c r="C549" s="5" t="s">
        <v>58</v>
      </c>
      <c r="D549" s="5" t="s">
        <v>35</v>
      </c>
      <c r="E549" s="5"/>
      <c r="F549" s="6" t="s">
        <v>3477</v>
      </c>
      <c r="G549" s="6"/>
      <c r="H549" s="6" t="s">
        <v>3478</v>
      </c>
      <c r="I549" s="5" t="s">
        <v>38</v>
      </c>
      <c r="J549" s="5" t="s">
        <v>52</v>
      </c>
      <c r="K549" s="6" t="s">
        <v>3479</v>
      </c>
      <c r="L549" s="6" t="s">
        <v>3480</v>
      </c>
      <c r="M549" s="5" t="s">
        <v>41</v>
      </c>
      <c r="N549" s="6" t="s">
        <v>3418</v>
      </c>
      <c r="O549" s="6" t="s">
        <v>3481</v>
      </c>
      <c r="P549" s="8"/>
      <c r="Q549" s="5"/>
      <c r="R549" s="8"/>
      <c r="S549" s="8"/>
      <c r="T549" s="8"/>
      <c r="U549" s="8"/>
      <c r="V549" s="8"/>
      <c r="W549" s="8"/>
      <c r="X549" s="8"/>
      <c r="Y549" s="5" t="s">
        <v>1918</v>
      </c>
      <c r="Z549" s="10" t="str">
        <f aca="false">REPLACE(AA549,SEARCH("M5-",AA549),LEN(AB549),AC549)</f>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AA549" s="8" t="s">
        <v>3482</v>
      </c>
      <c r="AB549" s="8" t="str">
        <f aca="false">IF(D549&lt;&gt;"No hacer",CONCATENATE(A549,"-",LEFT(C549),"-",IF(A548&lt;&gt;A549,1,IF(C548=C549,RIGHT(AB548)+1,1))))</f>
        <v>M5-MyM-11b-A-5</v>
      </c>
      <c r="AC549" s="8" t="str">
        <f aca="false">CONCATENATE(AB549,"-BR")</f>
        <v>M5-MyM-11b-A-5-BR</v>
      </c>
      <c r="AD549" s="5" t="s">
        <v>46</v>
      </c>
      <c r="AE549" s="5"/>
      <c r="AF549" s="5"/>
    </row>
    <row r="550" customFormat="false" ht="75" hidden="false" customHeight="true" outlineLevel="0" collapsed="false">
      <c r="A550" s="5" t="s">
        <v>3483</v>
      </c>
      <c r="B550" s="6" t="s">
        <v>3484</v>
      </c>
      <c r="C550" s="5" t="s">
        <v>34</v>
      </c>
      <c r="D550" s="5" t="s">
        <v>35</v>
      </c>
      <c r="E550" s="5"/>
      <c r="F550" s="6" t="s">
        <v>3485</v>
      </c>
      <c r="G550" s="6"/>
      <c r="H550" s="6"/>
      <c r="I550" s="5" t="s">
        <v>38</v>
      </c>
      <c r="J550" s="5" t="s">
        <v>297</v>
      </c>
      <c r="K550" s="6" t="s">
        <v>3486</v>
      </c>
      <c r="L550" s="6" t="s">
        <v>40</v>
      </c>
      <c r="M550" s="5" t="s">
        <v>41</v>
      </c>
      <c r="N550" s="8" t="s">
        <v>3487</v>
      </c>
      <c r="O550" s="6" t="s">
        <v>3488</v>
      </c>
      <c r="P550" s="8"/>
      <c r="Q550" s="5"/>
      <c r="R550" s="8"/>
      <c r="S550" s="8"/>
      <c r="T550" s="8"/>
      <c r="U550" s="8"/>
      <c r="V550" s="8"/>
      <c r="W550" s="8"/>
      <c r="X550" s="8"/>
      <c r="Y550" s="5" t="s">
        <v>1918</v>
      </c>
      <c r="Z550" s="10" t="str">
        <f aca="false">REPLACE(AA550,SEARCH("M5-",AA550),LEN(AB550),AC550)</f>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AA550" s="10" t="s">
        <v>3489</v>
      </c>
      <c r="AB550" s="8" t="str">
        <f aca="false">IF(D550&lt;&gt;"No hacer",CONCATENATE(A550,"-",LEFT(C550),"-",IF(A549&lt;&gt;A550,1,IF(C549=C550,RIGHT(AB549)+1,1))))</f>
        <v>M5-MyM-12a-I-1</v>
      </c>
      <c r="AC550" s="8" t="str">
        <f aca="false">CONCATENATE(AB550,"-BR")</f>
        <v>M5-MyM-12a-I-1-BR</v>
      </c>
      <c r="AD550" s="5" t="s">
        <v>46</v>
      </c>
      <c r="AE550" s="5" t="s">
        <v>351</v>
      </c>
      <c r="AF550" s="5"/>
    </row>
    <row r="551" customFormat="false" ht="75" hidden="false" customHeight="true" outlineLevel="0" collapsed="false">
      <c r="A551" s="6" t="s">
        <v>3483</v>
      </c>
      <c r="B551" s="6" t="s">
        <v>3484</v>
      </c>
      <c r="C551" s="5" t="s">
        <v>48</v>
      </c>
      <c r="D551" s="5" t="s">
        <v>35</v>
      </c>
      <c r="E551" s="5"/>
      <c r="F551" s="6" t="s">
        <v>3490</v>
      </c>
      <c r="G551" s="6"/>
      <c r="H551" s="6"/>
      <c r="I551" s="5" t="s">
        <v>38</v>
      </c>
      <c r="J551" s="5" t="s">
        <v>2053</v>
      </c>
      <c r="K551" s="6" t="s">
        <v>3491</v>
      </c>
      <c r="L551" s="7" t="s">
        <v>40</v>
      </c>
      <c r="M551" s="5" t="s">
        <v>41</v>
      </c>
      <c r="N551" s="8" t="s">
        <v>3487</v>
      </c>
      <c r="O551" s="6" t="s">
        <v>3492</v>
      </c>
      <c r="P551" s="8"/>
      <c r="Q551" s="5"/>
      <c r="R551" s="8"/>
      <c r="S551" s="8"/>
      <c r="T551" s="8"/>
      <c r="U551" s="8"/>
      <c r="V551" s="8"/>
      <c r="W551" s="8"/>
      <c r="X551" s="8"/>
      <c r="Y551" s="5" t="s">
        <v>1918</v>
      </c>
      <c r="Z551" s="10" t="str">
        <f aca="false">REPLACE(AA551,SEARCH("M5-",AA551),LEN(AB551),AC551)</f>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AA551" s="10" t="s">
        <v>3493</v>
      </c>
      <c r="AB551" s="8" t="str">
        <f aca="false">IF(D551&lt;&gt;"No hacer",CONCATENATE(A551,"-",LEFT(C551),"-",IF(A550&lt;&gt;A551,1,IF(C550=C551,RIGHT(AB550)+1,1))))</f>
        <v>M5-MyM-12a-E-1</v>
      </c>
      <c r="AC551" s="8" t="str">
        <f aca="false">CONCATENATE(AB551,"-BR")</f>
        <v>M5-MyM-12a-E-1-BR</v>
      </c>
      <c r="AD551" s="5" t="s">
        <v>46</v>
      </c>
      <c r="AE551" s="5" t="s">
        <v>351</v>
      </c>
      <c r="AF551" s="5"/>
    </row>
    <row r="552" customFormat="false" ht="75" hidden="false" customHeight="true" outlineLevel="0" collapsed="false">
      <c r="A552" s="5" t="s">
        <v>3494</v>
      </c>
      <c r="B552" s="6" t="s">
        <v>3495</v>
      </c>
      <c r="C552" s="5" t="s">
        <v>34</v>
      </c>
      <c r="D552" s="5" t="s">
        <v>35</v>
      </c>
      <c r="E552" s="5"/>
      <c r="F552" s="6" t="s">
        <v>3496</v>
      </c>
      <c r="G552" s="6"/>
      <c r="H552" s="6"/>
      <c r="I552" s="5" t="s">
        <v>38</v>
      </c>
      <c r="J552" s="5" t="s">
        <v>297</v>
      </c>
      <c r="K552" s="6" t="s">
        <v>3497</v>
      </c>
      <c r="L552" s="6" t="s">
        <v>3498</v>
      </c>
      <c r="M552" s="5" t="s">
        <v>41</v>
      </c>
      <c r="N552" s="8" t="s">
        <v>3499</v>
      </c>
      <c r="O552" s="6" t="s">
        <v>3500</v>
      </c>
      <c r="P552" s="8" t="s">
        <v>3501</v>
      </c>
      <c r="Q552" s="5" t="s">
        <v>51</v>
      </c>
      <c r="R552" s="8"/>
      <c r="S552" s="8"/>
      <c r="T552" s="8"/>
      <c r="U552" s="8"/>
      <c r="V552" s="8"/>
      <c r="W552" s="8"/>
      <c r="X552" s="8"/>
      <c r="Y552" s="5" t="s">
        <v>1918</v>
      </c>
      <c r="Z552" s="10" t="str">
        <f aca="false">REPLACE(AA552,SEARCH("M5-",AA552),LEN(AB552),AC552)</f>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AA552" s="10" t="s">
        <v>3502</v>
      </c>
      <c r="AB552" s="8" t="str">
        <f aca="false">IF(D552&lt;&gt;"No hacer",CONCATENATE(A552,"-",LEFT(C552),"-",IF(A551&lt;&gt;A552,1,IF(C551=C552,RIGHT(AB551)+1,1))))</f>
        <v>M5-MyM-31a-I-1</v>
      </c>
      <c r="AC552" s="8" t="str">
        <f aca="false">CONCATENATE(AB552,"-BR")</f>
        <v>M5-MyM-31a-I-1-BR</v>
      </c>
      <c r="AD552" s="5" t="s">
        <v>46</v>
      </c>
      <c r="AE552" s="5" t="s">
        <v>351</v>
      </c>
      <c r="AF552" s="5"/>
    </row>
    <row r="553" customFormat="false" ht="75" hidden="false" customHeight="true" outlineLevel="0" collapsed="false">
      <c r="A553" s="5" t="s">
        <v>3494</v>
      </c>
      <c r="B553" s="6" t="s">
        <v>3495</v>
      </c>
      <c r="C553" s="5" t="s">
        <v>48</v>
      </c>
      <c r="D553" s="5" t="s">
        <v>35</v>
      </c>
      <c r="E553" s="16"/>
      <c r="F553" s="6" t="s">
        <v>3503</v>
      </c>
      <c r="G553" s="6"/>
      <c r="H553" s="6"/>
      <c r="I553" s="5" t="s">
        <v>38</v>
      </c>
      <c r="J553" s="5" t="s">
        <v>52</v>
      </c>
      <c r="K553" s="6" t="s">
        <v>3504</v>
      </c>
      <c r="L553" s="6" t="s">
        <v>3505</v>
      </c>
      <c r="M553" s="5" t="s">
        <v>41</v>
      </c>
      <c r="N553" s="8" t="s">
        <v>3499</v>
      </c>
      <c r="O553" s="6" t="s">
        <v>3506</v>
      </c>
      <c r="P553" s="6"/>
      <c r="Q553" s="5" t="s">
        <v>51</v>
      </c>
      <c r="R553" s="8"/>
      <c r="S553" s="8"/>
      <c r="T553" s="8"/>
      <c r="U553" s="8"/>
      <c r="V553" s="8"/>
      <c r="W553" s="8"/>
      <c r="X553" s="8"/>
      <c r="Y553" s="5" t="s">
        <v>1918</v>
      </c>
      <c r="Z553" s="10" t="str">
        <f aca="false">REPLACE(AA553,SEARCH("M5-",AA553),LEN(AB553),AC553)</f>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3" s="10" t="s">
        <v>3507</v>
      </c>
      <c r="AB553" s="8" t="str">
        <f aca="false">IF(D553&lt;&gt;"No hacer",CONCATENATE(A553,"-",LEFT(C553),"-",IF(A552&lt;&gt;A553,1,IF(C552=C553,RIGHT(AB552)+1,1))))</f>
        <v>M5-MyM-31a-E-1</v>
      </c>
      <c r="AC553" s="8" t="str">
        <f aca="false">CONCATENATE(AB553,"-BR")</f>
        <v>M5-MyM-31a-E-1-BR</v>
      </c>
      <c r="AD553" s="5" t="s">
        <v>46</v>
      </c>
      <c r="AE553" s="5" t="s">
        <v>351</v>
      </c>
      <c r="AF553" s="5"/>
    </row>
    <row r="554" customFormat="false" ht="75" hidden="false" customHeight="true" outlineLevel="0" collapsed="false">
      <c r="A554" s="5" t="s">
        <v>3494</v>
      </c>
      <c r="B554" s="6" t="s">
        <v>3495</v>
      </c>
      <c r="C554" s="5" t="s">
        <v>48</v>
      </c>
      <c r="D554" s="5" t="s">
        <v>35</v>
      </c>
      <c r="E554" s="16"/>
      <c r="F554" s="6" t="s">
        <v>3508</v>
      </c>
      <c r="G554" s="6"/>
      <c r="H554" s="6"/>
      <c r="I554" s="5" t="s">
        <v>38</v>
      </c>
      <c r="J554" s="5" t="s">
        <v>52</v>
      </c>
      <c r="K554" s="6" t="s">
        <v>3509</v>
      </c>
      <c r="L554" s="6" t="s">
        <v>3510</v>
      </c>
      <c r="M554" s="5" t="s">
        <v>41</v>
      </c>
      <c r="N554" s="8" t="s">
        <v>3499</v>
      </c>
      <c r="O554" s="6" t="s">
        <v>3511</v>
      </c>
      <c r="P554" s="6"/>
      <c r="Q554" s="5" t="s">
        <v>51</v>
      </c>
      <c r="R554" s="8"/>
      <c r="S554" s="8"/>
      <c r="T554" s="8"/>
      <c r="U554" s="8"/>
      <c r="V554" s="8"/>
      <c r="W554" s="8"/>
      <c r="X554" s="8"/>
      <c r="Y554" s="5" t="s">
        <v>1918</v>
      </c>
      <c r="Z554" s="10" t="str">
        <f aca="false">REPLACE(AA554,SEARCH("M5-",AA554),LEN(AB554),AC554)</f>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4" s="10" t="s">
        <v>3512</v>
      </c>
      <c r="AB554" s="8" t="str">
        <f aca="false">IF(D554&lt;&gt;"No hacer",CONCATENATE(A554,"-",LEFT(C554),"-",IF(A553&lt;&gt;A554,1,IF(C553=C554,RIGHT(AB553)+1,1))))</f>
        <v>M5-MyM-31a-E-2</v>
      </c>
      <c r="AC554" s="8" t="str">
        <f aca="false">CONCATENATE(AB554,"-BR")</f>
        <v>M5-MyM-31a-E-2-BR</v>
      </c>
      <c r="AD554" s="5" t="s">
        <v>46</v>
      </c>
      <c r="AE554" s="5" t="s">
        <v>351</v>
      </c>
      <c r="AF554" s="5"/>
    </row>
    <row r="555" customFormat="false" ht="75" hidden="false" customHeight="true" outlineLevel="0" collapsed="false">
      <c r="A555" s="5" t="s">
        <v>3494</v>
      </c>
      <c r="B555" s="6" t="s">
        <v>3495</v>
      </c>
      <c r="C555" s="5" t="s">
        <v>48</v>
      </c>
      <c r="D555" s="5" t="s">
        <v>35</v>
      </c>
      <c r="E555" s="16"/>
      <c r="F555" s="6" t="s">
        <v>3513</v>
      </c>
      <c r="G555" s="6"/>
      <c r="H555" s="6"/>
      <c r="I555" s="5" t="s">
        <v>38</v>
      </c>
      <c r="J555" s="5" t="s">
        <v>52</v>
      </c>
      <c r="K555" s="6" t="s">
        <v>3514</v>
      </c>
      <c r="L555" s="6" t="s">
        <v>3515</v>
      </c>
      <c r="M555" s="5" t="s">
        <v>41</v>
      </c>
      <c r="N555" s="8" t="s">
        <v>3499</v>
      </c>
      <c r="O555" s="6" t="s">
        <v>3516</v>
      </c>
      <c r="P555" s="6"/>
      <c r="Q555" s="5" t="s">
        <v>51</v>
      </c>
      <c r="R555" s="8"/>
      <c r="S555" s="8"/>
      <c r="T555" s="8"/>
      <c r="U555" s="8"/>
      <c r="V555" s="8"/>
      <c r="W555" s="8"/>
      <c r="X555" s="8"/>
      <c r="Y555" s="5" t="s">
        <v>1918</v>
      </c>
      <c r="Z555" s="10" t="str">
        <f aca="false">REPLACE(AA555,SEARCH("M5-",AA555),LEN(AB555),AC555)</f>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AA555" s="10" t="s">
        <v>3517</v>
      </c>
      <c r="AB555" s="8" t="str">
        <f aca="false">IF(D555&lt;&gt;"No hacer",CONCATENATE(A555,"-",LEFT(C555),"-",IF(A554&lt;&gt;A555,1,IF(C554=C555,RIGHT(AB554)+1,1))))</f>
        <v>M5-MyM-31a-E-3</v>
      </c>
      <c r="AC555" s="8" t="str">
        <f aca="false">CONCATENATE(AB555,"-BR")</f>
        <v>M5-MyM-31a-E-3-BR</v>
      </c>
      <c r="AD555" s="5" t="s">
        <v>46</v>
      </c>
      <c r="AE555" s="5" t="s">
        <v>351</v>
      </c>
      <c r="AF555" s="5"/>
    </row>
    <row r="556" customFormat="false" ht="75" hidden="false" customHeight="true" outlineLevel="0" collapsed="false">
      <c r="A556" s="5" t="s">
        <v>3494</v>
      </c>
      <c r="B556" s="6" t="s">
        <v>3495</v>
      </c>
      <c r="C556" s="5" t="s">
        <v>58</v>
      </c>
      <c r="D556" s="16" t="s">
        <v>35</v>
      </c>
      <c r="E556" s="16"/>
      <c r="F556" s="6" t="s">
        <v>3518</v>
      </c>
      <c r="G556" s="6"/>
      <c r="H556" s="6"/>
      <c r="I556" s="5" t="s">
        <v>38</v>
      </c>
      <c r="J556" s="5" t="s">
        <v>52</v>
      </c>
      <c r="K556" s="6" t="s">
        <v>3519</v>
      </c>
      <c r="L556" s="6" t="s">
        <v>2227</v>
      </c>
      <c r="M556" s="5" t="s">
        <v>63</v>
      </c>
      <c r="N556" s="8"/>
      <c r="O556" s="8"/>
      <c r="P556" s="8"/>
      <c r="Q556" s="5" t="s">
        <v>51</v>
      </c>
      <c r="R556" s="8"/>
      <c r="S556" s="8" t="s">
        <v>3520</v>
      </c>
      <c r="T556" s="8" t="s">
        <v>3521</v>
      </c>
      <c r="U556" s="8" t="s">
        <v>3522</v>
      </c>
      <c r="V556" s="8" t="s">
        <v>3523</v>
      </c>
      <c r="W556" s="8"/>
      <c r="X556" s="8"/>
      <c r="Y556" s="5" t="s">
        <v>1918</v>
      </c>
      <c r="Z556" s="10" t="str">
        <f aca="false">REPLACE(AA556,SEARCH("M5-",AA556),LEN(AB556),AC556)</f>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AA556" s="10" t="s">
        <v>3524</v>
      </c>
      <c r="AB556" s="8" t="str">
        <f aca="false">IF(D556&lt;&gt;"No hacer",CONCATENATE(A556,"-",LEFT(C556),"-",IF(A555&lt;&gt;A556,1,IF(C555=C556,RIGHT(AB555)+1,1))))</f>
        <v>M5-MyM-31a-A-1</v>
      </c>
      <c r="AC556" s="8" t="str">
        <f aca="false">CONCATENATE(AB556,"-BR")</f>
        <v>M5-MyM-31a-A-1-BR</v>
      </c>
      <c r="AD556" s="5" t="s">
        <v>46</v>
      </c>
      <c r="AE556" s="5" t="s">
        <v>351</v>
      </c>
      <c r="AF556" s="5"/>
    </row>
    <row r="557" customFormat="false" ht="75" hidden="false" customHeight="true" outlineLevel="0" collapsed="false">
      <c r="A557" s="5" t="s">
        <v>3494</v>
      </c>
      <c r="B557" s="6" t="s">
        <v>3495</v>
      </c>
      <c r="C557" s="5" t="s">
        <v>58</v>
      </c>
      <c r="D557" s="5" t="s">
        <v>35</v>
      </c>
      <c r="E557" s="16"/>
      <c r="F557" s="6" t="s">
        <v>3525</v>
      </c>
      <c r="G557" s="6"/>
      <c r="H557" s="6"/>
      <c r="I557" s="5" t="s">
        <v>38</v>
      </c>
      <c r="J557" s="5" t="s">
        <v>52</v>
      </c>
      <c r="K557" s="6" t="s">
        <v>3526</v>
      </c>
      <c r="L557" s="6" t="s">
        <v>1981</v>
      </c>
      <c r="M557" s="5" t="s">
        <v>63</v>
      </c>
      <c r="N557" s="8"/>
      <c r="O557" s="8"/>
      <c r="P557" s="8"/>
      <c r="Q557" s="5" t="s">
        <v>51</v>
      </c>
      <c r="R557" s="8"/>
      <c r="S557" s="8" t="s">
        <v>3527</v>
      </c>
      <c r="T557" s="8" t="s">
        <v>3528</v>
      </c>
      <c r="U557" s="8" t="s">
        <v>3522</v>
      </c>
      <c r="V557" s="8" t="s">
        <v>3529</v>
      </c>
      <c r="W557" s="8"/>
      <c r="X557" s="8"/>
      <c r="Y557" s="5" t="s">
        <v>1918</v>
      </c>
      <c r="Z557" s="10" t="str">
        <f aca="false">REPLACE(AA557,SEARCH("M5-",AA557),LEN(AB557),AC557)</f>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AA557" s="10" t="s">
        <v>3530</v>
      </c>
      <c r="AB557" s="8" t="str">
        <f aca="false">IF(D557&lt;&gt;"No hacer",CONCATENATE(A557,"-",LEFT(C557),"-",IF(A556&lt;&gt;A557,1,IF(C556=C557,RIGHT(AB556)+1,1))))</f>
        <v>M5-MyM-31a-A-2</v>
      </c>
      <c r="AC557" s="8" t="str">
        <f aca="false">CONCATENATE(AB557,"-BR")</f>
        <v>M5-MyM-31a-A-2-BR</v>
      </c>
      <c r="AD557" s="5" t="s">
        <v>46</v>
      </c>
      <c r="AE557" s="5" t="s">
        <v>351</v>
      </c>
      <c r="AF557" s="5"/>
    </row>
    <row r="558" customFormat="false" ht="75" hidden="false" customHeight="true" outlineLevel="0" collapsed="false">
      <c r="A558" s="5" t="s">
        <v>3494</v>
      </c>
      <c r="B558" s="6" t="s">
        <v>3495</v>
      </c>
      <c r="C558" s="5" t="s">
        <v>58</v>
      </c>
      <c r="D558" s="5" t="s">
        <v>35</v>
      </c>
      <c r="E558" s="5"/>
      <c r="F558" s="6" t="s">
        <v>3531</v>
      </c>
      <c r="G558" s="6"/>
      <c r="H558" s="6"/>
      <c r="I558" s="5" t="s">
        <v>38</v>
      </c>
      <c r="J558" s="5" t="s">
        <v>52</v>
      </c>
      <c r="K558" s="6" t="s">
        <v>3532</v>
      </c>
      <c r="L558" s="6" t="s">
        <v>1981</v>
      </c>
      <c r="M558" s="5" t="s">
        <v>63</v>
      </c>
      <c r="N558" s="8"/>
      <c r="O558" s="8"/>
      <c r="P558" s="8"/>
      <c r="Q558" s="5" t="s">
        <v>51</v>
      </c>
      <c r="R558" s="8"/>
      <c r="S558" s="8" t="s">
        <v>3533</v>
      </c>
      <c r="T558" s="8" t="s">
        <v>3534</v>
      </c>
      <c r="U558" s="8" t="s">
        <v>3522</v>
      </c>
      <c r="V558" s="8" t="s">
        <v>3535</v>
      </c>
      <c r="W558" s="8"/>
      <c r="X558" s="8"/>
      <c r="Y558" s="5" t="s">
        <v>1918</v>
      </c>
      <c r="Z558" s="10" t="str">
        <f aca="false">REPLACE(AA558,SEARCH("M5-",AA558),LEN(AB558),AC558)</f>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AA558" s="10" t="s">
        <v>3536</v>
      </c>
      <c r="AB558" s="8" t="str">
        <f aca="false">IF(D558&lt;&gt;"No hacer",CONCATENATE(A558,"-",LEFT(C558),"-",IF(A557&lt;&gt;A558,1,IF(C557=C558,RIGHT(AB557)+1,1))))</f>
        <v>M5-MyM-31a-A-3</v>
      </c>
      <c r="AC558" s="8" t="str">
        <f aca="false">CONCATENATE(AB558,"-BR")</f>
        <v>M5-MyM-31a-A-3-BR</v>
      </c>
      <c r="AD558" s="5" t="s">
        <v>46</v>
      </c>
      <c r="AE558" s="5" t="s">
        <v>351</v>
      </c>
      <c r="AF558" s="5"/>
    </row>
    <row r="559" customFormat="false" ht="75" hidden="false" customHeight="true" outlineLevel="0" collapsed="false">
      <c r="A559" s="5" t="s">
        <v>3494</v>
      </c>
      <c r="B559" s="6" t="s">
        <v>3495</v>
      </c>
      <c r="C559" s="5" t="s">
        <v>58</v>
      </c>
      <c r="D559" s="5" t="s">
        <v>35</v>
      </c>
      <c r="E559" s="5"/>
      <c r="F559" s="6" t="s">
        <v>3537</v>
      </c>
      <c r="G559" s="6"/>
      <c r="H559" s="6"/>
      <c r="I559" s="5" t="s">
        <v>38</v>
      </c>
      <c r="J559" s="5" t="s">
        <v>52</v>
      </c>
      <c r="K559" s="6" t="s">
        <v>3538</v>
      </c>
      <c r="L559" s="6" t="s">
        <v>1974</v>
      </c>
      <c r="M559" s="5" t="s">
        <v>63</v>
      </c>
      <c r="N559" s="8"/>
      <c r="O559" s="8"/>
      <c r="P559" s="8"/>
      <c r="Q559" s="5" t="s">
        <v>51</v>
      </c>
      <c r="R559" s="8"/>
      <c r="S559" s="8" t="s">
        <v>3539</v>
      </c>
      <c r="T559" s="8" t="s">
        <v>3540</v>
      </c>
      <c r="U559" s="8" t="s">
        <v>3522</v>
      </c>
      <c r="V559" s="8" t="s">
        <v>3541</v>
      </c>
      <c r="W559" s="8"/>
      <c r="X559" s="8"/>
      <c r="Y559" s="5" t="s">
        <v>1918</v>
      </c>
      <c r="Z559" s="10" t="str">
        <f aca="false">REPLACE(AA559,SEARCH("M5-",AA559),LEN(AB559),AC559)</f>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AA559" s="10" t="s">
        <v>3542</v>
      </c>
      <c r="AB559" s="8" t="str">
        <f aca="false">IF(D559&lt;&gt;"No hacer",CONCATENATE(A559,"-",LEFT(C559),"-",IF(A558&lt;&gt;A559,1,IF(C558=C559,RIGHT(AB558)+1,1))))</f>
        <v>M5-MyM-31a-A-4</v>
      </c>
      <c r="AC559" s="8" t="str">
        <f aca="false">CONCATENATE(AB559,"-BR")</f>
        <v>M5-MyM-31a-A-4-BR</v>
      </c>
      <c r="AD559" s="5" t="s">
        <v>46</v>
      </c>
      <c r="AE559" s="5" t="s">
        <v>351</v>
      </c>
      <c r="AF559" s="5"/>
    </row>
    <row r="560" customFormat="false" ht="75" hidden="false" customHeight="true" outlineLevel="0" collapsed="false">
      <c r="A560" s="5" t="s">
        <v>3494</v>
      </c>
      <c r="B560" s="6" t="s">
        <v>3495</v>
      </c>
      <c r="C560" s="5" t="s">
        <v>58</v>
      </c>
      <c r="D560" s="5" t="s">
        <v>35</v>
      </c>
      <c r="E560" s="16"/>
      <c r="F560" s="6" t="s">
        <v>3543</v>
      </c>
      <c r="G560" s="6"/>
      <c r="H560" s="6"/>
      <c r="I560" s="5" t="s">
        <v>38</v>
      </c>
      <c r="J560" s="5" t="s">
        <v>52</v>
      </c>
      <c r="K560" s="6" t="s">
        <v>3544</v>
      </c>
      <c r="L560" s="6" t="s">
        <v>1974</v>
      </c>
      <c r="M560" s="5" t="s">
        <v>63</v>
      </c>
      <c r="N560" s="8"/>
      <c r="O560" s="8"/>
      <c r="P560" s="8"/>
      <c r="Q560" s="5" t="s">
        <v>51</v>
      </c>
      <c r="R560" s="8"/>
      <c r="S560" s="8" t="s">
        <v>3545</v>
      </c>
      <c r="T560" s="8" t="s">
        <v>3546</v>
      </c>
      <c r="U560" s="8" t="s">
        <v>3522</v>
      </c>
      <c r="V560" s="8" t="s">
        <v>3547</v>
      </c>
      <c r="W560" s="8"/>
      <c r="X560" s="8"/>
      <c r="Y560" s="5" t="s">
        <v>1918</v>
      </c>
      <c r="Z560" s="10" t="str">
        <f aca="false">REPLACE(AA560,SEARCH("M5-",AA560),LEN(AB560),AC560)</f>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AA560" s="10" t="s">
        <v>3548</v>
      </c>
      <c r="AB560" s="8" t="str">
        <f aca="false">IF(D560&lt;&gt;"No hacer",CONCATENATE(A560,"-",LEFT(C560),"-",IF(A559&lt;&gt;A560,1,IF(C559=C560,RIGHT(AB559)+1,1))))</f>
        <v>M5-MyM-31a-A-5</v>
      </c>
      <c r="AC560" s="8" t="str">
        <f aca="false">CONCATENATE(AB560,"-BR")</f>
        <v>M5-MyM-31a-A-5-BR</v>
      </c>
      <c r="AD560" s="5" t="s">
        <v>46</v>
      </c>
      <c r="AE560" s="5" t="s">
        <v>351</v>
      </c>
      <c r="AF560" s="5"/>
    </row>
    <row r="561" customFormat="false" ht="75" hidden="false" customHeight="true" outlineLevel="0" collapsed="false">
      <c r="A561" s="5" t="s">
        <v>3549</v>
      </c>
      <c r="B561" s="6" t="s">
        <v>3550</v>
      </c>
      <c r="C561" s="5" t="s">
        <v>34</v>
      </c>
      <c r="D561" s="5" t="s">
        <v>35</v>
      </c>
      <c r="E561" s="5"/>
      <c r="F561" s="6" t="s">
        <v>3551</v>
      </c>
      <c r="G561" s="6"/>
      <c r="H561" s="6"/>
      <c r="I561" s="5" t="s">
        <v>38</v>
      </c>
      <c r="J561" s="5" t="s">
        <v>654</v>
      </c>
      <c r="K561" s="6" t="s">
        <v>3552</v>
      </c>
      <c r="L561" s="6" t="s">
        <v>3553</v>
      </c>
      <c r="M561" s="5" t="s">
        <v>41</v>
      </c>
      <c r="N561" s="8" t="s">
        <v>3554</v>
      </c>
      <c r="O561" s="6" t="s">
        <v>3555</v>
      </c>
      <c r="P561" s="8"/>
      <c r="Q561" s="5" t="s">
        <v>51</v>
      </c>
      <c r="R561" s="8"/>
      <c r="S561" s="8"/>
      <c r="T561" s="8"/>
      <c r="U561" s="8"/>
      <c r="V561" s="8"/>
      <c r="W561" s="8"/>
      <c r="X561" s="8"/>
      <c r="Y561" s="5" t="s">
        <v>1918</v>
      </c>
      <c r="Z561" s="10" t="str">
        <f aca="false">REPLACE(AA561,SEARCH("M5-",AA561),LEN(AB561),AC561)</f>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AA561" s="8" t="s">
        <v>3556</v>
      </c>
      <c r="AB561" s="8" t="str">
        <f aca="false">IF(D561&lt;&gt;"No hacer",CONCATENATE(A561,"-",LEFT(C561),"-",IF(A560&lt;&gt;A561,1,IF(C560=C561,RIGHT(AB560)+1,1))))</f>
        <v>M5-MyM-20a-I-1</v>
      </c>
      <c r="AC561" s="8" t="str">
        <f aca="false">CONCATENATE(AB561,"-BR")</f>
        <v>M5-MyM-20a-I-1-BR</v>
      </c>
      <c r="AD561" s="5" t="s">
        <v>46</v>
      </c>
      <c r="AE561" s="5"/>
      <c r="AF561" s="5"/>
    </row>
    <row r="562" customFormat="false" ht="75" hidden="false" customHeight="true" outlineLevel="0" collapsed="false">
      <c r="A562" s="5" t="s">
        <v>3549</v>
      </c>
      <c r="B562" s="6" t="s">
        <v>3550</v>
      </c>
      <c r="C562" s="5" t="s">
        <v>34</v>
      </c>
      <c r="D562" s="5" t="s">
        <v>35</v>
      </c>
      <c r="E562" s="5"/>
      <c r="F562" s="6" t="s">
        <v>3557</v>
      </c>
      <c r="G562" s="6"/>
      <c r="H562" s="6"/>
      <c r="I562" s="5" t="s">
        <v>38</v>
      </c>
      <c r="J562" s="5" t="s">
        <v>654</v>
      </c>
      <c r="K562" s="6" t="s">
        <v>3552</v>
      </c>
      <c r="L562" s="6" t="s">
        <v>3558</v>
      </c>
      <c r="M562" s="5" t="s">
        <v>41</v>
      </c>
      <c r="N562" s="8" t="s">
        <v>3554</v>
      </c>
      <c r="O562" s="6" t="s">
        <v>3559</v>
      </c>
      <c r="P562" s="8"/>
      <c r="Q562" s="5" t="s">
        <v>51</v>
      </c>
      <c r="R562" s="8"/>
      <c r="S562" s="8"/>
      <c r="T562" s="8"/>
      <c r="U562" s="8"/>
      <c r="V562" s="8"/>
      <c r="W562" s="8"/>
      <c r="X562" s="8"/>
      <c r="Y562" s="5" t="s">
        <v>1918</v>
      </c>
      <c r="Z562" s="10" t="str">
        <f aca="false">REPLACE(AA562,SEARCH("M5-",AA562),LEN(AB562),AC562)</f>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AA562" s="12" t="s">
        <v>3560</v>
      </c>
      <c r="AB562" s="8" t="str">
        <f aca="false">IF(D562&lt;&gt;"No hacer",CONCATENATE(A562,"-",LEFT(C562),"-",IF(A561&lt;&gt;A562,1,IF(C561=C562,RIGHT(AB561)+1,1))))</f>
        <v>M5-MyM-20a-I-2</v>
      </c>
      <c r="AC562" s="8" t="str">
        <f aca="false">CONCATENATE(AB562,"-BR")</f>
        <v>M5-MyM-20a-I-2-BR</v>
      </c>
      <c r="AD562" s="5" t="s">
        <v>46</v>
      </c>
      <c r="AE562" s="5"/>
      <c r="AF562" s="5"/>
    </row>
    <row r="563" customFormat="false" ht="75" hidden="false" customHeight="true" outlineLevel="0" collapsed="false">
      <c r="A563" s="5" t="s">
        <v>3549</v>
      </c>
      <c r="B563" s="6" t="s">
        <v>3550</v>
      </c>
      <c r="C563" s="5" t="s">
        <v>48</v>
      </c>
      <c r="D563" s="5" t="s">
        <v>35</v>
      </c>
      <c r="E563" s="16"/>
      <c r="F563" s="6" t="s">
        <v>3561</v>
      </c>
      <c r="G563" s="6"/>
      <c r="H563" s="6"/>
      <c r="I563" s="5" t="s">
        <v>38</v>
      </c>
      <c r="J563" s="5" t="s">
        <v>52</v>
      </c>
      <c r="K563" s="6" t="s">
        <v>3562</v>
      </c>
      <c r="L563" s="6" t="s">
        <v>2227</v>
      </c>
      <c r="M563" s="5" t="s">
        <v>41</v>
      </c>
      <c r="N563" s="8" t="s">
        <v>3563</v>
      </c>
      <c r="O563" s="6" t="s">
        <v>3564</v>
      </c>
      <c r="P563" s="8"/>
      <c r="Q563" s="5"/>
      <c r="R563" s="8"/>
      <c r="S563" s="8"/>
      <c r="T563" s="8"/>
      <c r="U563" s="8"/>
      <c r="V563" s="8"/>
      <c r="W563" s="8"/>
      <c r="X563" s="8"/>
      <c r="Y563" s="5" t="s">
        <v>1918</v>
      </c>
      <c r="Z563" s="10" t="str">
        <f aca="false">REPLACE(AA563,SEARCH("M5-",AA563),LEN(AB563),AC563)</f>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AA563" s="8" t="s">
        <v>3565</v>
      </c>
      <c r="AB563" s="8" t="str">
        <f aca="false">IF(D563&lt;&gt;"No hacer",CONCATENATE(A563,"-",LEFT(C563),"-",IF(A562&lt;&gt;A563,1,IF(C562=C563,RIGHT(AB562)+1,1))))</f>
        <v>M5-MyM-20a-E-1</v>
      </c>
      <c r="AC563" s="8" t="str">
        <f aca="false">CONCATENATE(AB563,"-BR")</f>
        <v>M5-MyM-20a-E-1-BR</v>
      </c>
      <c r="AD563" s="5" t="s">
        <v>46</v>
      </c>
      <c r="AE563" s="5"/>
      <c r="AF563" s="5"/>
    </row>
    <row r="564" customFormat="false" ht="75" hidden="false" customHeight="true" outlineLevel="0" collapsed="false">
      <c r="A564" s="5" t="s">
        <v>3549</v>
      </c>
      <c r="B564" s="6" t="s">
        <v>3550</v>
      </c>
      <c r="C564" s="5" t="s">
        <v>48</v>
      </c>
      <c r="D564" s="5" t="s">
        <v>35</v>
      </c>
      <c r="E564" s="16"/>
      <c r="F564" s="6" t="s">
        <v>3566</v>
      </c>
      <c r="G564" s="6"/>
      <c r="H564" s="6"/>
      <c r="I564" s="5" t="s">
        <v>38</v>
      </c>
      <c r="J564" s="5" t="s">
        <v>52</v>
      </c>
      <c r="K564" s="6" t="s">
        <v>3562</v>
      </c>
      <c r="L564" s="6" t="s">
        <v>1974</v>
      </c>
      <c r="M564" s="5" t="s">
        <v>41</v>
      </c>
      <c r="N564" s="8" t="s">
        <v>3567</v>
      </c>
      <c r="O564" s="6" t="s">
        <v>3568</v>
      </c>
      <c r="P564" s="8"/>
      <c r="Q564" s="5"/>
      <c r="R564" s="8"/>
      <c r="S564" s="8"/>
      <c r="T564" s="8"/>
      <c r="U564" s="8"/>
      <c r="V564" s="8"/>
      <c r="W564" s="8"/>
      <c r="X564" s="8"/>
      <c r="Y564" s="5" t="s">
        <v>1918</v>
      </c>
      <c r="Z564" s="10" t="str">
        <f aca="false">REPLACE(AA564,SEARCH("M5-",AA564),LEN(AB564),AC564)</f>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AA564" s="8" t="s">
        <v>3569</v>
      </c>
      <c r="AB564" s="8" t="str">
        <f aca="false">IF(D564&lt;&gt;"No hacer",CONCATENATE(A564,"-",LEFT(C564),"-",IF(A563&lt;&gt;A564,1,IF(C563=C564,RIGHT(AB563)+1,1))))</f>
        <v>M5-MyM-20a-E-2</v>
      </c>
      <c r="AC564" s="8" t="str">
        <f aca="false">CONCATENATE(AB564,"-BR")</f>
        <v>M5-MyM-20a-E-2-BR</v>
      </c>
      <c r="AD564" s="5" t="s">
        <v>46</v>
      </c>
      <c r="AE564" s="5"/>
      <c r="AF564" s="5"/>
    </row>
    <row r="565" customFormat="false" ht="75" hidden="false" customHeight="true" outlineLevel="0" collapsed="false">
      <c r="A565" s="5" t="s">
        <v>3549</v>
      </c>
      <c r="B565" s="6" t="s">
        <v>3550</v>
      </c>
      <c r="C565" s="5" t="s">
        <v>58</v>
      </c>
      <c r="D565" s="5" t="s">
        <v>35</v>
      </c>
      <c r="E565" s="16"/>
      <c r="F565" s="6" t="s">
        <v>3570</v>
      </c>
      <c r="G565" s="6"/>
      <c r="H565" s="6"/>
      <c r="I565" s="5" t="s">
        <v>38</v>
      </c>
      <c r="J565" s="5" t="s">
        <v>52</v>
      </c>
      <c r="K565" s="6" t="s">
        <v>3562</v>
      </c>
      <c r="L565" s="6" t="s">
        <v>2227</v>
      </c>
      <c r="M565" s="5" t="s">
        <v>63</v>
      </c>
      <c r="N565" s="8"/>
      <c r="O565" s="8"/>
      <c r="P565" s="8"/>
      <c r="Q565" s="5"/>
      <c r="R565" s="8"/>
      <c r="S565" s="8" t="s">
        <v>3571</v>
      </c>
      <c r="T565" s="8" t="s">
        <v>3572</v>
      </c>
      <c r="U565" s="8" t="s">
        <v>3573</v>
      </c>
      <c r="V565" s="8" t="s">
        <v>3574</v>
      </c>
      <c r="W565" s="8"/>
      <c r="X565" s="8"/>
      <c r="Y565" s="5" t="s">
        <v>1918</v>
      </c>
      <c r="Z565" s="10" t="str">
        <f aca="false">REPLACE(AA565,SEARCH("M5-",AA565),LEN(AB565),AC565)</f>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AA565" s="8" t="s">
        <v>3575</v>
      </c>
      <c r="AB565" s="8" t="str">
        <f aca="false">IF(D565&lt;&gt;"No hacer",CONCATENATE(A565,"-",LEFT(C565),"-",IF(A564&lt;&gt;A565,1,IF(C564=C565,RIGHT(AB564)+1,1))))</f>
        <v>M5-MyM-20a-A-1</v>
      </c>
      <c r="AC565" s="8" t="str">
        <f aca="false">CONCATENATE(AB565,"-BR")</f>
        <v>M5-MyM-20a-A-1-BR</v>
      </c>
      <c r="AD565" s="5" t="s">
        <v>46</v>
      </c>
      <c r="AE565" s="5"/>
      <c r="AF565" s="5"/>
    </row>
    <row r="566" customFormat="false" ht="75" hidden="false" customHeight="true" outlineLevel="0" collapsed="false">
      <c r="A566" s="5" t="s">
        <v>3549</v>
      </c>
      <c r="B566" s="6" t="s">
        <v>3550</v>
      </c>
      <c r="C566" s="5" t="s">
        <v>58</v>
      </c>
      <c r="D566" s="5" t="s">
        <v>35</v>
      </c>
      <c r="E566" s="5"/>
      <c r="F566" s="6" t="s">
        <v>3576</v>
      </c>
      <c r="G566" s="6"/>
      <c r="H566" s="6"/>
      <c r="I566" s="5" t="s">
        <v>38</v>
      </c>
      <c r="J566" s="5" t="s">
        <v>52</v>
      </c>
      <c r="K566" s="6" t="s">
        <v>3577</v>
      </c>
      <c r="L566" s="6" t="s">
        <v>3578</v>
      </c>
      <c r="M566" s="5" t="s">
        <v>63</v>
      </c>
      <c r="N566" s="8"/>
      <c r="O566" s="8"/>
      <c r="P566" s="8"/>
      <c r="Q566" s="5"/>
      <c r="R566" s="8"/>
      <c r="S566" s="8" t="s">
        <v>3579</v>
      </c>
      <c r="T566" s="8" t="s">
        <v>3580</v>
      </c>
      <c r="U566" s="8" t="s">
        <v>3581</v>
      </c>
      <c r="V566" s="8" t="s">
        <v>3582</v>
      </c>
      <c r="W566" s="8"/>
      <c r="X566" s="8"/>
      <c r="Y566" s="5" t="s">
        <v>1918</v>
      </c>
      <c r="Z566" s="10" t="str">
        <f aca="false">REPLACE(AA566,SEARCH("M5-",AA566),LEN(AB566),AC566)</f>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AA566" s="8" t="s">
        <v>3583</v>
      </c>
      <c r="AB566" s="8" t="str">
        <f aca="false">IF(D566&lt;&gt;"No hacer",CONCATENATE(A566,"-",LEFT(C566),"-",IF(A565&lt;&gt;A566,1,IF(C565=C566,RIGHT(AB565)+1,1))))</f>
        <v>M5-MyM-20a-A-2</v>
      </c>
      <c r="AC566" s="8" t="str">
        <f aca="false">CONCATENATE(AB566,"-BR")</f>
        <v>M5-MyM-20a-A-2-BR</v>
      </c>
      <c r="AD566" s="5" t="s">
        <v>46</v>
      </c>
      <c r="AE566" s="5"/>
      <c r="AF566" s="5"/>
    </row>
    <row r="567" customFormat="false" ht="75" hidden="false" customHeight="true" outlineLevel="0" collapsed="false">
      <c r="A567" s="5" t="s">
        <v>3549</v>
      </c>
      <c r="B567" s="6" t="s">
        <v>3550</v>
      </c>
      <c r="C567" s="5" t="s">
        <v>58</v>
      </c>
      <c r="D567" s="5" t="s">
        <v>35</v>
      </c>
      <c r="E567" s="16"/>
      <c r="F567" s="6" t="s">
        <v>3584</v>
      </c>
      <c r="G567" s="6"/>
      <c r="H567" s="6"/>
      <c r="I567" s="5" t="s">
        <v>38</v>
      </c>
      <c r="J567" s="5" t="s">
        <v>52</v>
      </c>
      <c r="K567" s="6" t="s">
        <v>3585</v>
      </c>
      <c r="L567" s="6" t="s">
        <v>1974</v>
      </c>
      <c r="M567" s="5" t="s">
        <v>63</v>
      </c>
      <c r="N567" s="8"/>
      <c r="O567" s="8"/>
      <c r="P567" s="8"/>
      <c r="Q567" s="5"/>
      <c r="R567" s="8"/>
      <c r="S567" s="8" t="s">
        <v>3586</v>
      </c>
      <c r="T567" s="8" t="s">
        <v>3587</v>
      </c>
      <c r="U567" s="8" t="s">
        <v>3588</v>
      </c>
      <c r="V567" s="8" t="s">
        <v>3589</v>
      </c>
      <c r="W567" s="8"/>
      <c r="X567" s="8"/>
      <c r="Y567" s="5" t="s">
        <v>1918</v>
      </c>
      <c r="Z567" s="10" t="str">
        <f aca="false">REPLACE(AA567,SEARCH("M5-",AA567),LEN(AB567),AC567)</f>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7" s="8" t="s">
        <v>3590</v>
      </c>
      <c r="AB567" s="8" t="str">
        <f aca="false">IF(D567&lt;&gt;"No hacer",CONCATENATE(A567,"-",LEFT(C567),"-",IF(A566&lt;&gt;A567,1,IF(C566=C567,RIGHT(AB566)+1,1))))</f>
        <v>M5-MyM-20a-A-3</v>
      </c>
      <c r="AC567" s="8" t="str">
        <f aca="false">CONCATENATE(AB567,"-BR")</f>
        <v>M5-MyM-20a-A-3-BR</v>
      </c>
      <c r="AD567" s="5" t="s">
        <v>46</v>
      </c>
      <c r="AE567" s="5"/>
      <c r="AF567" s="5"/>
    </row>
    <row r="568" customFormat="false" ht="75" hidden="false" customHeight="true" outlineLevel="0" collapsed="false">
      <c r="A568" s="5" t="s">
        <v>3549</v>
      </c>
      <c r="B568" s="6" t="s">
        <v>3550</v>
      </c>
      <c r="C568" s="5" t="s">
        <v>58</v>
      </c>
      <c r="D568" s="5" t="s">
        <v>35</v>
      </c>
      <c r="E568" s="5"/>
      <c r="F568" s="6" t="s">
        <v>3591</v>
      </c>
      <c r="G568" s="6"/>
      <c r="H568" s="6"/>
      <c r="I568" s="5" t="s">
        <v>38</v>
      </c>
      <c r="J568" s="5" t="s">
        <v>52</v>
      </c>
      <c r="K568" s="6" t="s">
        <v>3592</v>
      </c>
      <c r="L568" s="6" t="s">
        <v>1974</v>
      </c>
      <c r="M568" s="5" t="s">
        <v>63</v>
      </c>
      <c r="N568" s="8"/>
      <c r="O568" s="8"/>
      <c r="P568" s="8"/>
      <c r="Q568" s="5"/>
      <c r="R568" s="8"/>
      <c r="S568" s="8" t="s">
        <v>3593</v>
      </c>
      <c r="T568" s="8" t="s">
        <v>3587</v>
      </c>
      <c r="U568" s="8" t="s">
        <v>3588</v>
      </c>
      <c r="V568" s="8" t="s">
        <v>3594</v>
      </c>
      <c r="W568" s="8"/>
      <c r="X568" s="8"/>
      <c r="Y568" s="5" t="s">
        <v>1918</v>
      </c>
      <c r="Z568" s="10" t="str">
        <f aca="false">REPLACE(AA568,SEARCH("M5-",AA568),LEN(AB568),AC568)</f>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8" s="8" t="s">
        <v>3595</v>
      </c>
      <c r="AB568" s="8" t="str">
        <f aca="false">IF(D568&lt;&gt;"No hacer",CONCATENATE(A568,"-",LEFT(C568),"-",IF(A567&lt;&gt;A568,1,IF(C567=C568,RIGHT(AB567)+1,1))))</f>
        <v>M5-MyM-20a-A-4</v>
      </c>
      <c r="AC568" s="8" t="str">
        <f aca="false">CONCATENATE(AB568,"-BR")</f>
        <v>M5-MyM-20a-A-4-BR</v>
      </c>
      <c r="AD568" s="5" t="s">
        <v>46</v>
      </c>
      <c r="AE568" s="5"/>
      <c r="AF568" s="5"/>
    </row>
    <row r="569" customFormat="false" ht="75" hidden="false" customHeight="true" outlineLevel="0" collapsed="false">
      <c r="A569" s="5" t="s">
        <v>3549</v>
      </c>
      <c r="B569" s="6" t="s">
        <v>3550</v>
      </c>
      <c r="C569" s="5" t="s">
        <v>58</v>
      </c>
      <c r="D569" s="5" t="s">
        <v>35</v>
      </c>
      <c r="E569" s="5"/>
      <c r="F569" s="6" t="s">
        <v>3596</v>
      </c>
      <c r="G569" s="6"/>
      <c r="H569" s="6"/>
      <c r="I569" s="5" t="s">
        <v>38</v>
      </c>
      <c r="J569" s="5" t="s">
        <v>52</v>
      </c>
      <c r="K569" s="6" t="s">
        <v>3597</v>
      </c>
      <c r="L569" s="6" t="s">
        <v>2227</v>
      </c>
      <c r="M569" s="5" t="s">
        <v>63</v>
      </c>
      <c r="N569" s="8"/>
      <c r="O569" s="8"/>
      <c r="P569" s="8"/>
      <c r="Q569" s="5"/>
      <c r="R569" s="8"/>
      <c r="S569" s="8" t="s">
        <v>3598</v>
      </c>
      <c r="T569" s="8" t="s">
        <v>3599</v>
      </c>
      <c r="U569" s="8" t="s">
        <v>3573</v>
      </c>
      <c r="V569" s="8" t="s">
        <v>3600</v>
      </c>
      <c r="W569" s="8"/>
      <c r="X569" s="8"/>
      <c r="Y569" s="5" t="s">
        <v>1918</v>
      </c>
      <c r="Z569" s="10" t="str">
        <f aca="false">REPLACE(AA569,SEARCH("M5-",AA569),LEN(AB569),AC569)</f>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AA569" s="8" t="s">
        <v>3601</v>
      </c>
      <c r="AB569" s="8" t="str">
        <f aca="false">IF(D569&lt;&gt;"No hacer",CONCATENATE(A569,"-",LEFT(C569),"-",IF(A568&lt;&gt;A569,1,IF(C568=C569,RIGHT(AB568)+1,1))))</f>
        <v>M5-MyM-20a-A-5</v>
      </c>
      <c r="AC569" s="8" t="str">
        <f aca="false">CONCATENATE(AB569,"-BR")</f>
        <v>M5-MyM-20a-A-5-BR</v>
      </c>
      <c r="AD569" s="5" t="s">
        <v>46</v>
      </c>
      <c r="AE569" s="5"/>
      <c r="AF569" s="5"/>
    </row>
    <row r="570" customFormat="false" ht="75" hidden="false" customHeight="true" outlineLevel="0" collapsed="false">
      <c r="A570" s="5" t="s">
        <v>3602</v>
      </c>
      <c r="B570" s="6" t="s">
        <v>3603</v>
      </c>
      <c r="C570" s="5" t="s">
        <v>34</v>
      </c>
      <c r="D570" s="5" t="s">
        <v>35</v>
      </c>
      <c r="E570" s="5"/>
      <c r="F570" s="6" t="s">
        <v>3604</v>
      </c>
      <c r="G570" s="6"/>
      <c r="H570" s="6"/>
      <c r="I570" s="5" t="s">
        <v>38</v>
      </c>
      <c r="J570" s="5" t="s">
        <v>586</v>
      </c>
      <c r="K570" s="6" t="s">
        <v>3605</v>
      </c>
      <c r="L570" s="6" t="s">
        <v>3606</v>
      </c>
      <c r="M570" s="5" t="s">
        <v>41</v>
      </c>
      <c r="N570" s="8" t="s">
        <v>3607</v>
      </c>
      <c r="O570" s="6" t="s">
        <v>3608</v>
      </c>
      <c r="P570" s="8" t="s">
        <v>3609</v>
      </c>
      <c r="Q570" s="5" t="s">
        <v>51</v>
      </c>
      <c r="R570" s="8"/>
      <c r="S570" s="8"/>
      <c r="T570" s="8"/>
      <c r="U570" s="8"/>
      <c r="V570" s="8"/>
      <c r="W570" s="8"/>
      <c r="X570" s="8"/>
      <c r="Y570" s="5" t="s">
        <v>1918</v>
      </c>
      <c r="Z570" s="10" t="str">
        <f aca="false">REPLACE(AA570,SEARCH("M5-",AA570),LEN(AB570),AC570)</f>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AA570" s="8" t="s">
        <v>3610</v>
      </c>
      <c r="AB570" s="8" t="str">
        <f aca="false">IF(D570&lt;&gt;"No hacer",CONCATENATE(A570,"-",LEFT(C570),"-",IF(A569&lt;&gt;A570,1,IF(C569=C570,RIGHT(AB569)+1,1))))</f>
        <v>M5-MyM-21a-I-1</v>
      </c>
      <c r="AC570" s="8" t="str">
        <f aca="false">CONCATENATE(AB570,"-BR")</f>
        <v>M5-MyM-21a-I-1-BR</v>
      </c>
      <c r="AD570" s="5" t="s">
        <v>46</v>
      </c>
      <c r="AE570" s="5"/>
      <c r="AF570" s="5"/>
    </row>
    <row r="571" customFormat="false" ht="75" hidden="false" customHeight="true" outlineLevel="0" collapsed="false">
      <c r="A571" s="5" t="s">
        <v>3602</v>
      </c>
      <c r="B571" s="6" t="s">
        <v>3603</v>
      </c>
      <c r="C571" s="5" t="s">
        <v>48</v>
      </c>
      <c r="D571" s="5" t="s">
        <v>35</v>
      </c>
      <c r="E571" s="5"/>
      <c r="F571" s="6" t="s">
        <v>3611</v>
      </c>
      <c r="G571" s="6"/>
      <c r="H571" s="6"/>
      <c r="I571" s="5" t="s">
        <v>38</v>
      </c>
      <c r="J571" s="5" t="s">
        <v>52</v>
      </c>
      <c r="K571" s="6" t="s">
        <v>3612</v>
      </c>
      <c r="L571" s="6" t="s">
        <v>3613</v>
      </c>
      <c r="M571" s="5" t="s">
        <v>41</v>
      </c>
      <c r="N571" s="8" t="s">
        <v>3607</v>
      </c>
      <c r="O571" s="6" t="s">
        <v>3614</v>
      </c>
      <c r="P571" s="8" t="s">
        <v>3615</v>
      </c>
      <c r="Q571" s="5" t="s">
        <v>51</v>
      </c>
      <c r="R571" s="8"/>
      <c r="S571" s="8"/>
      <c r="T571" s="8"/>
      <c r="U571" s="8"/>
      <c r="V571" s="8"/>
      <c r="W571" s="8"/>
      <c r="X571" s="8"/>
      <c r="Y571" s="5" t="s">
        <v>1918</v>
      </c>
      <c r="Z571" s="10" t="str">
        <f aca="false">REPLACE(AA571,SEARCH("M5-",AA571),LEN(AB571),AC571)</f>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AA571" s="8" t="s">
        <v>3616</v>
      </c>
      <c r="AB571" s="8" t="str">
        <f aca="false">IF(D571&lt;&gt;"No hacer",CONCATENATE(A571,"-",LEFT(C571),"-",IF(A570&lt;&gt;A571,1,IF(C570=C571,RIGHT(AB570)+1,1))))</f>
        <v>M5-MyM-21a-E-1</v>
      </c>
      <c r="AC571" s="8" t="str">
        <f aca="false">CONCATENATE(AB571,"-BR")</f>
        <v>M5-MyM-21a-E-1-BR</v>
      </c>
      <c r="AD571" s="5" t="s">
        <v>46</v>
      </c>
      <c r="AE571" s="5"/>
      <c r="AF571" s="5"/>
    </row>
    <row r="572" customFormat="false" ht="75" hidden="false" customHeight="true" outlineLevel="0" collapsed="false">
      <c r="A572" s="5" t="s">
        <v>3602</v>
      </c>
      <c r="B572" s="6" t="s">
        <v>3603</v>
      </c>
      <c r="C572" s="5" t="s">
        <v>48</v>
      </c>
      <c r="D572" s="5" t="s">
        <v>35</v>
      </c>
      <c r="E572" s="5"/>
      <c r="F572" s="6" t="s">
        <v>3617</v>
      </c>
      <c r="G572" s="6"/>
      <c r="H572" s="6"/>
      <c r="I572" s="5" t="s">
        <v>38</v>
      </c>
      <c r="J572" s="5" t="s">
        <v>52</v>
      </c>
      <c r="K572" s="6" t="s">
        <v>3618</v>
      </c>
      <c r="L572" s="7" t="s">
        <v>3619</v>
      </c>
      <c r="M572" s="5" t="s">
        <v>41</v>
      </c>
      <c r="N572" s="8" t="s">
        <v>3607</v>
      </c>
      <c r="O572" s="6" t="s">
        <v>3620</v>
      </c>
      <c r="P572" s="8" t="s">
        <v>3621</v>
      </c>
      <c r="Q572" s="5" t="s">
        <v>51</v>
      </c>
      <c r="R572" s="8"/>
      <c r="S572" s="8"/>
      <c r="T572" s="8"/>
      <c r="U572" s="8"/>
      <c r="V572" s="8"/>
      <c r="W572" s="8"/>
      <c r="X572" s="8"/>
      <c r="Y572" s="5" t="s">
        <v>1918</v>
      </c>
      <c r="Z572" s="10" t="str">
        <f aca="false">REPLACE(AA572,SEARCH("M5-",AA572),LEN(AB572),AC572)</f>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AA572" s="8" t="s">
        <v>3622</v>
      </c>
      <c r="AB572" s="8" t="str">
        <f aca="false">IF(D572&lt;&gt;"No hacer",CONCATENATE(A572,"-",LEFT(C572),"-",IF(A571&lt;&gt;A572,1,IF(C571=C572,RIGHT(AB571)+1,1))))</f>
        <v>M5-MyM-21a-E-2</v>
      </c>
      <c r="AC572" s="8" t="str">
        <f aca="false">CONCATENATE(AB572,"-BR")</f>
        <v>M5-MyM-21a-E-2-BR</v>
      </c>
      <c r="AD572" s="5" t="s">
        <v>46</v>
      </c>
      <c r="AE572" s="5"/>
      <c r="AF572" s="5"/>
    </row>
    <row r="573" customFormat="false" ht="75" hidden="false" customHeight="true" outlineLevel="0" collapsed="false">
      <c r="A573" s="5" t="s">
        <v>3602</v>
      </c>
      <c r="B573" s="6" t="s">
        <v>3603</v>
      </c>
      <c r="C573" s="5" t="s">
        <v>48</v>
      </c>
      <c r="D573" s="5" t="s">
        <v>35</v>
      </c>
      <c r="E573" s="5"/>
      <c r="F573" s="6" t="s">
        <v>3623</v>
      </c>
      <c r="G573" s="6"/>
      <c r="H573" s="6"/>
      <c r="I573" s="5" t="s">
        <v>38</v>
      </c>
      <c r="J573" s="5" t="s">
        <v>52</v>
      </c>
      <c r="K573" s="6" t="s">
        <v>3624</v>
      </c>
      <c r="L573" s="6" t="s">
        <v>3625</v>
      </c>
      <c r="M573" s="5" t="s">
        <v>41</v>
      </c>
      <c r="N573" s="8" t="s">
        <v>3607</v>
      </c>
      <c r="O573" s="6" t="s">
        <v>3626</v>
      </c>
      <c r="P573" s="8" t="s">
        <v>3627</v>
      </c>
      <c r="Q573" s="5" t="s">
        <v>51</v>
      </c>
      <c r="R573" s="8"/>
      <c r="S573" s="8"/>
      <c r="T573" s="8"/>
      <c r="U573" s="8"/>
      <c r="V573" s="8"/>
      <c r="W573" s="8"/>
      <c r="X573" s="8"/>
      <c r="Y573" s="5" t="s">
        <v>1918</v>
      </c>
      <c r="Z573" s="10" t="str">
        <f aca="false">REPLACE(AA573,SEARCH("M5-",AA573),LEN(AB573),AC573)</f>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AA573" s="8" t="s">
        <v>3628</v>
      </c>
      <c r="AB573" s="8" t="str">
        <f aca="false">IF(D573&lt;&gt;"No hacer",CONCATENATE(A573,"-",LEFT(C573),"-",IF(A572&lt;&gt;A573,1,IF(C572=C573,RIGHT(AB572)+1,1))))</f>
        <v>M5-MyM-21a-E-3</v>
      </c>
      <c r="AC573" s="8" t="str">
        <f aca="false">CONCATENATE(AB573,"-BR")</f>
        <v>M5-MyM-21a-E-3-BR</v>
      </c>
      <c r="AD573" s="5" t="s">
        <v>46</v>
      </c>
      <c r="AE573" s="5"/>
      <c r="AF573" s="5"/>
    </row>
    <row r="574" customFormat="false" ht="75" hidden="false" customHeight="true" outlineLevel="0" collapsed="false">
      <c r="A574" s="5" t="s">
        <v>3602</v>
      </c>
      <c r="B574" s="6" t="s">
        <v>3603</v>
      </c>
      <c r="C574" s="5" t="s">
        <v>58</v>
      </c>
      <c r="D574" s="5" t="s">
        <v>35</v>
      </c>
      <c r="E574" s="5"/>
      <c r="F574" s="6" t="s">
        <v>3629</v>
      </c>
      <c r="G574" s="6"/>
      <c r="H574" s="6"/>
      <c r="I574" s="5" t="s">
        <v>38</v>
      </c>
      <c r="J574" s="5" t="s">
        <v>52</v>
      </c>
      <c r="K574" s="6" t="s">
        <v>3630</v>
      </c>
      <c r="L574" s="6" t="s">
        <v>3631</v>
      </c>
      <c r="M574" s="5" t="s">
        <v>63</v>
      </c>
      <c r="N574" s="8"/>
      <c r="O574" s="8"/>
      <c r="P574" s="8"/>
      <c r="Q574" s="5" t="s">
        <v>51</v>
      </c>
      <c r="R574" s="8"/>
      <c r="S574" s="8" t="s">
        <v>3632</v>
      </c>
      <c r="T574" s="8" t="s">
        <v>3633</v>
      </c>
      <c r="U574" s="8" t="s">
        <v>3522</v>
      </c>
      <c r="V574" s="8" t="s">
        <v>3634</v>
      </c>
      <c r="W574" s="8" t="s">
        <v>3635</v>
      </c>
      <c r="X574" s="8"/>
      <c r="Y574" s="5" t="s">
        <v>1918</v>
      </c>
      <c r="Z574" s="10" t="str">
        <f aca="false">REPLACE(AA574,SEARCH("M5-",AA574),LEN(AB574),AC574)</f>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AA574" s="8" t="s">
        <v>3636</v>
      </c>
      <c r="AB574" s="8" t="str">
        <f aca="false">IF(D574&lt;&gt;"No hacer",CONCATENATE(A574,"-",LEFT(C574),"-",IF(A573&lt;&gt;A574,1,IF(C573=C574,RIGHT(AB573)+1,1))))</f>
        <v>M5-MyM-21a-A-1</v>
      </c>
      <c r="AC574" s="8" t="str">
        <f aca="false">CONCATENATE(AB574,"-BR")</f>
        <v>M5-MyM-21a-A-1-BR</v>
      </c>
      <c r="AD574" s="5" t="s">
        <v>46</v>
      </c>
      <c r="AE574" s="5"/>
      <c r="AF574" s="5"/>
    </row>
    <row r="575" customFormat="false" ht="75" hidden="false" customHeight="true" outlineLevel="0" collapsed="false">
      <c r="A575" s="5" t="s">
        <v>3602</v>
      </c>
      <c r="B575" s="6" t="s">
        <v>3603</v>
      </c>
      <c r="C575" s="5" t="s">
        <v>58</v>
      </c>
      <c r="D575" s="5" t="s">
        <v>35</v>
      </c>
      <c r="E575" s="5"/>
      <c r="F575" s="6" t="s">
        <v>3637</v>
      </c>
      <c r="G575" s="6"/>
      <c r="H575" s="6"/>
      <c r="I575" s="5" t="s">
        <v>38</v>
      </c>
      <c r="J575" s="5" t="s">
        <v>52</v>
      </c>
      <c r="K575" s="6" t="s">
        <v>3638</v>
      </c>
      <c r="L575" s="6" t="s">
        <v>3639</v>
      </c>
      <c r="M575" s="5" t="s">
        <v>63</v>
      </c>
      <c r="N575" s="8"/>
      <c r="O575" s="8"/>
      <c r="P575" s="8"/>
      <c r="Q575" s="5" t="s">
        <v>51</v>
      </c>
      <c r="R575" s="8"/>
      <c r="S575" s="8" t="s">
        <v>3640</v>
      </c>
      <c r="T575" s="8" t="s">
        <v>3641</v>
      </c>
      <c r="U575" s="8" t="s">
        <v>3522</v>
      </c>
      <c r="V575" s="8" t="s">
        <v>3642</v>
      </c>
      <c r="W575" s="8" t="s">
        <v>3643</v>
      </c>
      <c r="X575" s="8"/>
      <c r="Y575" s="5" t="s">
        <v>1918</v>
      </c>
      <c r="Z575" s="10" t="str">
        <f aca="false">REPLACE(AA575,SEARCH("M5-",AA575),LEN(AB575),AC575)</f>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AA575" s="8" t="s">
        <v>3644</v>
      </c>
      <c r="AB575" s="8" t="str">
        <f aca="false">IF(D575&lt;&gt;"No hacer",CONCATENATE(A575,"-",LEFT(C575),"-",IF(A574&lt;&gt;A575,1,IF(C574=C575,RIGHT(AB574)+1,1))))</f>
        <v>M5-MyM-21a-A-2</v>
      </c>
      <c r="AC575" s="8" t="str">
        <f aca="false">CONCATENATE(AB575,"-BR")</f>
        <v>M5-MyM-21a-A-2-BR</v>
      </c>
      <c r="AD575" s="5" t="s">
        <v>46</v>
      </c>
      <c r="AE575" s="5"/>
      <c r="AF575" s="5"/>
    </row>
    <row r="576" customFormat="false" ht="75" hidden="false" customHeight="true" outlineLevel="0" collapsed="false">
      <c r="A576" s="5" t="s">
        <v>3602</v>
      </c>
      <c r="B576" s="6" t="s">
        <v>3603</v>
      </c>
      <c r="C576" s="5" t="s">
        <v>58</v>
      </c>
      <c r="D576" s="5" t="s">
        <v>35</v>
      </c>
      <c r="E576" s="5"/>
      <c r="F576" s="6" t="s">
        <v>3645</v>
      </c>
      <c r="G576" s="6"/>
      <c r="H576" s="6"/>
      <c r="I576" s="5" t="s">
        <v>38</v>
      </c>
      <c r="J576" s="5" t="s">
        <v>52</v>
      </c>
      <c r="K576" s="6" t="s">
        <v>3646</v>
      </c>
      <c r="L576" s="6" t="s">
        <v>3647</v>
      </c>
      <c r="M576" s="5" t="s">
        <v>63</v>
      </c>
      <c r="N576" s="8"/>
      <c r="O576" s="8"/>
      <c r="P576" s="8"/>
      <c r="Q576" s="5" t="s">
        <v>51</v>
      </c>
      <c r="R576" s="8"/>
      <c r="S576" s="8" t="s">
        <v>3648</v>
      </c>
      <c r="T576" s="8" t="s">
        <v>3649</v>
      </c>
      <c r="U576" s="8" t="s">
        <v>3522</v>
      </c>
      <c r="V576" s="8" t="s">
        <v>3650</v>
      </c>
      <c r="W576" s="8" t="s">
        <v>3651</v>
      </c>
      <c r="X576" s="8"/>
      <c r="Y576" s="5" t="s">
        <v>1918</v>
      </c>
      <c r="Z576" s="10" t="str">
        <f aca="false">REPLACE(AA576,SEARCH("M5-",AA576),LEN(AB576),AC576)</f>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AA576" s="8" t="s">
        <v>3652</v>
      </c>
      <c r="AB576" s="8" t="str">
        <f aca="false">IF(D576&lt;&gt;"No hacer",CONCATENATE(A576,"-",LEFT(C576),"-",IF(A575&lt;&gt;A576,1,IF(C575=C576,RIGHT(AB575)+1,1))))</f>
        <v>M5-MyM-21a-A-3</v>
      </c>
      <c r="AC576" s="8" t="str">
        <f aca="false">CONCATENATE(AB576,"-BR")</f>
        <v>M5-MyM-21a-A-3-BR</v>
      </c>
      <c r="AD576" s="5" t="s">
        <v>46</v>
      </c>
      <c r="AE576" s="5"/>
      <c r="AF576" s="5"/>
    </row>
    <row r="577" customFormat="false" ht="75" hidden="false" customHeight="true" outlineLevel="0" collapsed="false">
      <c r="A577" s="5" t="s">
        <v>3602</v>
      </c>
      <c r="B577" s="6" t="s">
        <v>3603</v>
      </c>
      <c r="C577" s="5" t="s">
        <v>58</v>
      </c>
      <c r="D577" s="5" t="s">
        <v>35</v>
      </c>
      <c r="E577" s="16"/>
      <c r="F577" s="6" t="s">
        <v>3653</v>
      </c>
      <c r="G577" s="6"/>
      <c r="H577" s="6"/>
      <c r="I577" s="5" t="s">
        <v>38</v>
      </c>
      <c r="J577" s="5" t="s">
        <v>52</v>
      </c>
      <c r="K577" s="6" t="s">
        <v>3654</v>
      </c>
      <c r="L577" s="6" t="s">
        <v>3647</v>
      </c>
      <c r="M577" s="5" t="s">
        <v>63</v>
      </c>
      <c r="N577" s="8"/>
      <c r="O577" s="8"/>
      <c r="P577" s="8"/>
      <c r="Q577" s="5" t="s">
        <v>51</v>
      </c>
      <c r="R577" s="8"/>
      <c r="S577" s="8" t="s">
        <v>3655</v>
      </c>
      <c r="T577" s="8" t="s">
        <v>3656</v>
      </c>
      <c r="U577" s="8" t="s">
        <v>3522</v>
      </c>
      <c r="V577" s="8" t="s">
        <v>3657</v>
      </c>
      <c r="W577" s="8" t="s">
        <v>3658</v>
      </c>
      <c r="X577" s="8"/>
      <c r="Y577" s="5" t="s">
        <v>1918</v>
      </c>
      <c r="Z577" s="10" t="str">
        <f aca="false">REPLACE(AA577,SEARCH("M5-",AA577),LEN(AB577),AC577)</f>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AA577" s="8" t="s">
        <v>3659</v>
      </c>
      <c r="AB577" s="8" t="str">
        <f aca="false">IF(D577&lt;&gt;"No hacer",CONCATENATE(A577,"-",LEFT(C577),"-",IF(A576&lt;&gt;A577,1,IF(C576=C577,RIGHT(AB576)+1,1))))</f>
        <v>M5-MyM-21a-A-4</v>
      </c>
      <c r="AC577" s="8" t="str">
        <f aca="false">CONCATENATE(AB577,"-BR")</f>
        <v>M5-MyM-21a-A-4-BR</v>
      </c>
      <c r="AD577" s="5" t="s">
        <v>46</v>
      </c>
      <c r="AE577" s="5"/>
      <c r="AF577" s="5"/>
    </row>
    <row r="578" customFormat="false" ht="75" hidden="false" customHeight="true" outlineLevel="0" collapsed="false">
      <c r="A578" s="5" t="s">
        <v>3602</v>
      </c>
      <c r="B578" s="6" t="s">
        <v>3603</v>
      </c>
      <c r="C578" s="5" t="s">
        <v>58</v>
      </c>
      <c r="D578" s="5" t="s">
        <v>35</v>
      </c>
      <c r="E578" s="16"/>
      <c r="F578" s="6" t="s">
        <v>3660</v>
      </c>
      <c r="G578" s="6"/>
      <c r="H578" s="6"/>
      <c r="I578" s="5" t="s">
        <v>38</v>
      </c>
      <c r="J578" s="5" t="s">
        <v>239</v>
      </c>
      <c r="K578" s="6" t="s">
        <v>3661</v>
      </c>
      <c r="L578" s="6" t="s">
        <v>3662</v>
      </c>
      <c r="M578" s="5" t="s">
        <v>63</v>
      </c>
      <c r="N578" s="8"/>
      <c r="O578" s="8"/>
      <c r="P578" s="8"/>
      <c r="Q578" s="5" t="s">
        <v>51</v>
      </c>
      <c r="R578" s="8"/>
      <c r="S578" s="8" t="s">
        <v>3663</v>
      </c>
      <c r="T578" s="8" t="s">
        <v>3664</v>
      </c>
      <c r="U578" s="8" t="s">
        <v>3665</v>
      </c>
      <c r="V578" s="8" t="s">
        <v>3666</v>
      </c>
      <c r="W578" s="8" t="s">
        <v>3667</v>
      </c>
      <c r="X578" s="8"/>
      <c r="Y578" s="5" t="s">
        <v>1918</v>
      </c>
      <c r="Z578" s="10" t="str">
        <f aca="false">REPLACE(AA578,SEARCH("M5-",AA578),LEN(AB578),AC578)</f>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AA578" s="8" t="s">
        <v>3668</v>
      </c>
      <c r="AB578" s="8" t="str">
        <f aca="false">IF(D578&lt;&gt;"No hacer",CONCATENATE(A578,"-",LEFT(C578),"-",IF(A577&lt;&gt;A578,1,IF(C577=C578,RIGHT(AB577)+1,1))))</f>
        <v>M5-MyM-21a-A-5</v>
      </c>
      <c r="AC578" s="8" t="str">
        <f aca="false">CONCATENATE(AB578,"-BR")</f>
        <v>M5-MyM-21a-A-5-BR</v>
      </c>
      <c r="AD578" s="5" t="s">
        <v>46</v>
      </c>
      <c r="AE578" s="5"/>
      <c r="AF578" s="5"/>
    </row>
    <row r="579" customFormat="false" ht="75" hidden="false" customHeight="true" outlineLevel="0" collapsed="false">
      <c r="A579" s="5" t="s">
        <v>3669</v>
      </c>
      <c r="B579" s="6" t="s">
        <v>3670</v>
      </c>
      <c r="C579" s="5" t="s">
        <v>34</v>
      </c>
      <c r="D579" s="5" t="s">
        <v>35</v>
      </c>
      <c r="E579" s="16"/>
      <c r="F579" s="6" t="s">
        <v>3671</v>
      </c>
      <c r="G579" s="6"/>
      <c r="H579" s="6"/>
      <c r="I579" s="5" t="s">
        <v>38</v>
      </c>
      <c r="J579" s="5" t="s">
        <v>1807</v>
      </c>
      <c r="K579" s="6" t="s">
        <v>3672</v>
      </c>
      <c r="L579" s="6" t="s">
        <v>3673</v>
      </c>
      <c r="M579" s="5" t="s">
        <v>41</v>
      </c>
      <c r="N579" s="8" t="s">
        <v>2120</v>
      </c>
      <c r="O579" s="20" t="s">
        <v>3674</v>
      </c>
      <c r="P579" s="8"/>
      <c r="Q579" s="5"/>
      <c r="R579" s="8"/>
      <c r="S579" s="8"/>
      <c r="T579" s="8"/>
      <c r="U579" s="8"/>
      <c r="V579" s="8"/>
      <c r="W579" s="8"/>
      <c r="X579" s="8"/>
      <c r="Y579" s="5" t="s">
        <v>1918</v>
      </c>
      <c r="Z579" s="10" t="str">
        <f aca="false">REPLACE(AA579,SEARCH("M5-",AA579),LEN(AB579),AC579)</f>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AA579" s="8" t="s">
        <v>3675</v>
      </c>
      <c r="AB579" s="8" t="str">
        <f aca="false">IF(D579&lt;&gt;"No hacer",CONCATENATE(A579,"-",LEFT(C579),"-",IF(A578&lt;&gt;A579,1,IF(C578=C579,RIGHT(AB578)+1,1))))</f>
        <v>M5-MyM-21b-I-1</v>
      </c>
      <c r="AC579" s="8" t="str">
        <f aca="false">CONCATENATE(AB579,"-BR")</f>
        <v>M5-MyM-21b-I-1-BR</v>
      </c>
      <c r="AD579" s="5" t="s">
        <v>46</v>
      </c>
      <c r="AE579" s="5"/>
      <c r="AF579" s="5"/>
    </row>
    <row r="580" customFormat="false" ht="75" hidden="false" customHeight="true" outlineLevel="0" collapsed="false">
      <c r="A580" s="5" t="s">
        <v>3669</v>
      </c>
      <c r="B580" s="6" t="s">
        <v>3670</v>
      </c>
      <c r="C580" s="5" t="s">
        <v>48</v>
      </c>
      <c r="D580" s="5" t="s">
        <v>35</v>
      </c>
      <c r="E580" s="5"/>
      <c r="F580" s="6" t="s">
        <v>3676</v>
      </c>
      <c r="G580" s="6"/>
      <c r="H580" s="6"/>
      <c r="I580" s="5" t="s">
        <v>38</v>
      </c>
      <c r="J580" s="5" t="s">
        <v>1807</v>
      </c>
      <c r="K580" s="6" t="s">
        <v>3677</v>
      </c>
      <c r="L580" s="6" t="s">
        <v>3678</v>
      </c>
      <c r="M580" s="5" t="s">
        <v>63</v>
      </c>
      <c r="N580" s="8"/>
      <c r="O580" s="8"/>
      <c r="P580" s="8"/>
      <c r="Q580" s="5" t="s">
        <v>51</v>
      </c>
      <c r="R580" s="8"/>
      <c r="S580" s="8" t="s">
        <v>3679</v>
      </c>
      <c r="T580" s="8" t="s">
        <v>3680</v>
      </c>
      <c r="U580" s="8" t="s">
        <v>3681</v>
      </c>
      <c r="V580" s="8" t="s">
        <v>3682</v>
      </c>
      <c r="W580" s="8"/>
      <c r="X580" s="8"/>
      <c r="Y580" s="5" t="s">
        <v>1918</v>
      </c>
      <c r="Z580" s="10" t="str">
        <f aca="false">REPLACE(AA580,SEARCH("M5-",AA580),LEN(AB580),AC580)</f>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AA580" s="8" t="s">
        <v>3683</v>
      </c>
      <c r="AB580" s="8" t="str">
        <f aca="false">IF(D580&lt;&gt;"No hacer",CONCATENATE(A580,"-",LEFT(C580),"-",IF(A579&lt;&gt;A580,1,IF(C579=C580,RIGHT(AB579)+1,1))))</f>
        <v>M5-MyM-21b-E-1</v>
      </c>
      <c r="AC580" s="8" t="str">
        <f aca="false">CONCATENATE(AB580,"-BR")</f>
        <v>M5-MyM-21b-E-1-BR</v>
      </c>
      <c r="AD580" s="5" t="s">
        <v>46</v>
      </c>
      <c r="AE580" s="5"/>
      <c r="AF580" s="5"/>
    </row>
    <row r="581" customFormat="false" ht="75" hidden="false" customHeight="true" outlineLevel="0" collapsed="false">
      <c r="A581" s="5" t="s">
        <v>3669</v>
      </c>
      <c r="B581" s="6" t="s">
        <v>3670</v>
      </c>
      <c r="C581" s="5" t="s">
        <v>58</v>
      </c>
      <c r="D581" s="5" t="s">
        <v>35</v>
      </c>
      <c r="E581" s="5"/>
      <c r="F581" s="6" t="s">
        <v>3684</v>
      </c>
      <c r="G581" s="6"/>
      <c r="H581" s="6"/>
      <c r="I581" s="5" t="s">
        <v>38</v>
      </c>
      <c r="J581" s="5" t="s">
        <v>3009</v>
      </c>
      <c r="K581" s="6" t="s">
        <v>3685</v>
      </c>
      <c r="L581" s="6" t="s">
        <v>3686</v>
      </c>
      <c r="M581" s="5" t="s">
        <v>63</v>
      </c>
      <c r="N581" s="8"/>
      <c r="O581" s="8"/>
      <c r="P581" s="8"/>
      <c r="Q581" s="5" t="s">
        <v>51</v>
      </c>
      <c r="R581" s="8"/>
      <c r="S581" s="8" t="s">
        <v>3687</v>
      </c>
      <c r="T581" s="8" t="s">
        <v>3680</v>
      </c>
      <c r="U581" s="8" t="s">
        <v>3688</v>
      </c>
      <c r="V581" s="8" t="s">
        <v>3689</v>
      </c>
      <c r="W581" s="8"/>
      <c r="X581" s="8"/>
      <c r="Y581" s="5" t="s">
        <v>1918</v>
      </c>
      <c r="Z581" s="10" t="str">
        <f aca="false">REPLACE(AA581,SEARCH("M5-",AA581),LEN(AB581),AC581)</f>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AA581" s="8" t="s">
        <v>3690</v>
      </c>
      <c r="AB581" s="8" t="str">
        <f aca="false">IF(D581&lt;&gt;"No hacer",CONCATENATE(A581,"-",LEFT(C581),"-",IF(A580&lt;&gt;A581,1,IF(C580=C581,RIGHT(AB580)+1,1))))</f>
        <v>M5-MyM-21b-A-1</v>
      </c>
      <c r="AC581" s="8" t="str">
        <f aca="false">CONCATENATE(AB581,"-BR")</f>
        <v>M5-MyM-21b-A-1-BR</v>
      </c>
      <c r="AD581" s="5" t="s">
        <v>46</v>
      </c>
      <c r="AE581" s="5"/>
      <c r="AF581" s="5"/>
    </row>
    <row r="582" customFormat="false" ht="75" hidden="false" customHeight="true" outlineLevel="0" collapsed="false">
      <c r="A582" s="5" t="s">
        <v>3669</v>
      </c>
      <c r="B582" s="6" t="s">
        <v>3670</v>
      </c>
      <c r="C582" s="5" t="s">
        <v>58</v>
      </c>
      <c r="D582" s="5" t="s">
        <v>35</v>
      </c>
      <c r="E582" s="5"/>
      <c r="F582" s="6" t="s">
        <v>3691</v>
      </c>
      <c r="G582" s="6"/>
      <c r="H582" s="6"/>
      <c r="I582" s="5" t="s">
        <v>38</v>
      </c>
      <c r="J582" s="5" t="s">
        <v>3009</v>
      </c>
      <c r="K582" s="6" t="s">
        <v>3692</v>
      </c>
      <c r="L582" s="6" t="s">
        <v>3693</v>
      </c>
      <c r="M582" s="5" t="s">
        <v>63</v>
      </c>
      <c r="N582" s="8"/>
      <c r="O582" s="8"/>
      <c r="P582" s="8"/>
      <c r="Q582" s="5" t="s">
        <v>51</v>
      </c>
      <c r="R582" s="8"/>
      <c r="S582" s="8" t="s">
        <v>3694</v>
      </c>
      <c r="T582" s="8" t="s">
        <v>3680</v>
      </c>
      <c r="U582" s="8" t="s">
        <v>3695</v>
      </c>
      <c r="V582" s="8" t="s">
        <v>3696</v>
      </c>
      <c r="W582" s="8"/>
      <c r="X582" s="8"/>
      <c r="Y582" s="5" t="s">
        <v>1918</v>
      </c>
      <c r="Z582" s="10" t="str">
        <f aca="false">REPLACE(AA582,SEARCH("M5-",AA582),LEN(AB582),AC582)</f>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AA582" s="8" t="s">
        <v>3697</v>
      </c>
      <c r="AB582" s="8" t="str">
        <f aca="false">IF(D582&lt;&gt;"No hacer",CONCATENATE(A582,"-",LEFT(C582),"-",IF(A581&lt;&gt;A582,1,IF(C581=C582,RIGHT(AB581)+1,1))))</f>
        <v>M5-MyM-21b-A-2</v>
      </c>
      <c r="AC582" s="8" t="str">
        <f aca="false">CONCATENATE(AB582,"-BR")</f>
        <v>M5-MyM-21b-A-2-BR</v>
      </c>
      <c r="AD582" s="5" t="s">
        <v>46</v>
      </c>
      <c r="AE582" s="5"/>
      <c r="AF582" s="5"/>
    </row>
    <row r="583" customFormat="false" ht="75" hidden="false" customHeight="true" outlineLevel="0" collapsed="false">
      <c r="A583" s="5" t="s">
        <v>3669</v>
      </c>
      <c r="B583" s="6" t="s">
        <v>3670</v>
      </c>
      <c r="C583" s="5" t="s">
        <v>58</v>
      </c>
      <c r="D583" s="5" t="s">
        <v>35</v>
      </c>
      <c r="E583" s="5"/>
      <c r="F583" s="6" t="s">
        <v>3698</v>
      </c>
      <c r="G583" s="6"/>
      <c r="H583" s="6"/>
      <c r="I583" s="5" t="s">
        <v>38</v>
      </c>
      <c r="J583" s="5" t="s">
        <v>3009</v>
      </c>
      <c r="K583" s="6" t="s">
        <v>3699</v>
      </c>
      <c r="L583" s="6" t="s">
        <v>3700</v>
      </c>
      <c r="M583" s="5" t="s">
        <v>63</v>
      </c>
      <c r="N583" s="8"/>
      <c r="O583" s="8"/>
      <c r="P583" s="8"/>
      <c r="Q583" s="5" t="s">
        <v>51</v>
      </c>
      <c r="R583" s="8"/>
      <c r="S583" s="8" t="s">
        <v>3701</v>
      </c>
      <c r="T583" s="8" t="s">
        <v>3680</v>
      </c>
      <c r="U583" s="8" t="s">
        <v>3702</v>
      </c>
      <c r="V583" s="8" t="s">
        <v>3703</v>
      </c>
      <c r="W583" s="8"/>
      <c r="X583" s="8"/>
      <c r="Y583" s="5" t="s">
        <v>1918</v>
      </c>
      <c r="Z583" s="10" t="str">
        <f aca="false">REPLACE(AA583,SEARCH("M5-",AA583),LEN(AB583),AC583)</f>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AA583" s="8" t="s">
        <v>3704</v>
      </c>
      <c r="AB583" s="8" t="str">
        <f aca="false">IF(D583&lt;&gt;"No hacer",CONCATENATE(A583,"-",LEFT(C583),"-",IF(A582&lt;&gt;A583,1,IF(C582=C583,RIGHT(AB582)+1,1))))</f>
        <v>M5-MyM-21b-A-3</v>
      </c>
      <c r="AC583" s="8" t="str">
        <f aca="false">CONCATENATE(AB583,"-BR")</f>
        <v>M5-MyM-21b-A-3-BR</v>
      </c>
      <c r="AD583" s="5" t="s">
        <v>46</v>
      </c>
      <c r="AE583" s="5"/>
      <c r="AF583" s="5"/>
    </row>
    <row r="584" customFormat="false" ht="75" hidden="false" customHeight="true" outlineLevel="0" collapsed="false">
      <c r="A584" s="5" t="s">
        <v>3669</v>
      </c>
      <c r="B584" s="6" t="s">
        <v>3670</v>
      </c>
      <c r="C584" s="5" t="s">
        <v>58</v>
      </c>
      <c r="D584" s="5" t="s">
        <v>35</v>
      </c>
      <c r="E584" s="5"/>
      <c r="F584" s="6" t="s">
        <v>3705</v>
      </c>
      <c r="G584" s="6"/>
      <c r="H584" s="6"/>
      <c r="I584" s="5" t="s">
        <v>38</v>
      </c>
      <c r="J584" s="5" t="s">
        <v>52</v>
      </c>
      <c r="K584" s="6" t="s">
        <v>3706</v>
      </c>
      <c r="L584" s="6" t="s">
        <v>3707</v>
      </c>
      <c r="M584" s="5" t="s">
        <v>63</v>
      </c>
      <c r="N584" s="8"/>
      <c r="O584" s="8"/>
      <c r="P584" s="8"/>
      <c r="Q584" s="5" t="s">
        <v>51</v>
      </c>
      <c r="R584" s="8"/>
      <c r="S584" s="8" t="s">
        <v>3708</v>
      </c>
      <c r="T584" s="8" t="s">
        <v>3680</v>
      </c>
      <c r="U584" s="8" t="s">
        <v>3709</v>
      </c>
      <c r="V584" s="8" t="s">
        <v>3710</v>
      </c>
      <c r="W584" s="8"/>
      <c r="X584" s="8"/>
      <c r="Y584" s="5" t="s">
        <v>1918</v>
      </c>
      <c r="Z584" s="10" t="str">
        <f aca="false">REPLACE(AA584,SEARCH("M5-",AA584),LEN(AB584),AC584)</f>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AA584" s="8" t="s">
        <v>3711</v>
      </c>
      <c r="AB584" s="8" t="str">
        <f aca="false">IF(D584&lt;&gt;"No hacer",CONCATENATE(A584,"-",LEFT(C584),"-",IF(A583&lt;&gt;A584,1,IF(C583=C584,RIGHT(AB583)+1,1))))</f>
        <v>M5-MyM-21b-A-4</v>
      </c>
      <c r="AC584" s="8" t="str">
        <f aca="false">CONCATENATE(AB584,"-BR")</f>
        <v>M5-MyM-21b-A-4-BR</v>
      </c>
      <c r="AD584" s="5" t="s">
        <v>46</v>
      </c>
      <c r="AE584" s="5"/>
      <c r="AF584" s="5"/>
    </row>
    <row r="585" customFormat="false" ht="75" hidden="false" customHeight="true" outlineLevel="0" collapsed="false">
      <c r="A585" s="5" t="s">
        <v>3669</v>
      </c>
      <c r="B585" s="6" t="s">
        <v>3670</v>
      </c>
      <c r="C585" s="5" t="s">
        <v>58</v>
      </c>
      <c r="D585" s="5" t="s">
        <v>35</v>
      </c>
      <c r="E585" s="5"/>
      <c r="F585" s="6" t="s">
        <v>3712</v>
      </c>
      <c r="G585" s="6"/>
      <c r="H585" s="6"/>
      <c r="I585" s="5"/>
      <c r="J585" s="5" t="s">
        <v>1807</v>
      </c>
      <c r="K585" s="6" t="s">
        <v>3713</v>
      </c>
      <c r="L585" s="6" t="s">
        <v>3714</v>
      </c>
      <c r="M585" s="5" t="s">
        <v>63</v>
      </c>
      <c r="N585" s="8"/>
      <c r="O585" s="8"/>
      <c r="P585" s="8"/>
      <c r="Q585" s="5" t="s">
        <v>51</v>
      </c>
      <c r="R585" s="8"/>
      <c r="S585" s="8" t="s">
        <v>3715</v>
      </c>
      <c r="T585" s="8" t="s">
        <v>3680</v>
      </c>
      <c r="U585" s="8" t="s">
        <v>3716</v>
      </c>
      <c r="V585" s="8" t="s">
        <v>3717</v>
      </c>
      <c r="W585" s="8"/>
      <c r="X585" s="8"/>
      <c r="Y585" s="5" t="s">
        <v>1918</v>
      </c>
      <c r="Z585" s="10" t="str">
        <f aca="false">REPLACE(AA585,SEARCH("M5-",AA585),LEN(AB585),AC585)</f>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AA585" s="8" t="s">
        <v>3718</v>
      </c>
      <c r="AB585" s="8" t="str">
        <f aca="false">IF(D585&lt;&gt;"No hacer",CONCATENATE(A585,"-",LEFT(C585),"-",IF(A584&lt;&gt;A585,1,IF(C584=C585,RIGHT(AB584)+1,1))))</f>
        <v>M5-MyM-21b-A-5</v>
      </c>
      <c r="AC585" s="8" t="str">
        <f aca="false">CONCATENATE(AB585,"-BR")</f>
        <v>M5-MyM-21b-A-5-BR</v>
      </c>
      <c r="AD585" s="5" t="s">
        <v>46</v>
      </c>
      <c r="AE585" s="5"/>
      <c r="AF585" s="5"/>
    </row>
    <row r="586" customFormat="false" ht="75" hidden="false" customHeight="true" outlineLevel="0" collapsed="false">
      <c r="A586" s="5" t="s">
        <v>3719</v>
      </c>
      <c r="B586" s="6" t="s">
        <v>3720</v>
      </c>
      <c r="C586" s="5" t="s">
        <v>34</v>
      </c>
      <c r="D586" s="5" t="s">
        <v>35</v>
      </c>
      <c r="E586" s="5"/>
      <c r="F586" s="7" t="s">
        <v>3721</v>
      </c>
      <c r="G586" s="7"/>
      <c r="H586" s="6"/>
      <c r="I586" s="5" t="s">
        <v>38</v>
      </c>
      <c r="J586" s="5" t="s">
        <v>239</v>
      </c>
      <c r="K586" s="6" t="s">
        <v>3722</v>
      </c>
      <c r="L586" s="6" t="s">
        <v>3723</v>
      </c>
      <c r="M586" s="5" t="s">
        <v>41</v>
      </c>
      <c r="N586" s="8" t="s">
        <v>3724</v>
      </c>
      <c r="O586" s="6" t="s">
        <v>3725</v>
      </c>
      <c r="P586" s="8"/>
      <c r="Q586" s="5"/>
      <c r="R586" s="8"/>
      <c r="S586" s="8"/>
      <c r="T586" s="8"/>
      <c r="U586" s="8"/>
      <c r="V586" s="8"/>
      <c r="W586" s="8"/>
      <c r="X586" s="8"/>
      <c r="Y586" s="5" t="s">
        <v>1918</v>
      </c>
      <c r="Z586" s="10" t="str">
        <f aca="false">REPLACE(AA586,SEARCH("M5-",AA586),LEN(AB586),AC586)</f>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AA586" s="10" t="s">
        <v>3726</v>
      </c>
      <c r="AB586" s="8" t="str">
        <f aca="false">IF(D586&lt;&gt;"No hacer",CONCATENATE(A586,"-",LEFT(C586),"-",IF(A585&lt;&gt;A586,1,IF(C585=C586,RIGHT(AB585)+1,1))))</f>
        <v>M5-MyM-32a-I-1</v>
      </c>
      <c r="AC586" s="8" t="str">
        <f aca="false">CONCATENATE(AB586,"-BR")</f>
        <v>M5-MyM-32a-I-1-BR</v>
      </c>
      <c r="AD586" s="5" t="s">
        <v>46</v>
      </c>
      <c r="AE586" s="5" t="s">
        <v>351</v>
      </c>
      <c r="AF586" s="5"/>
    </row>
    <row r="587" customFormat="false" ht="75" hidden="false" customHeight="true" outlineLevel="0" collapsed="false">
      <c r="A587" s="5" t="s">
        <v>3719</v>
      </c>
      <c r="B587" s="6" t="s">
        <v>3720</v>
      </c>
      <c r="C587" s="5" t="s">
        <v>34</v>
      </c>
      <c r="D587" s="5" t="s">
        <v>35</v>
      </c>
      <c r="E587" s="5"/>
      <c r="F587" s="7" t="s">
        <v>3721</v>
      </c>
      <c r="G587" s="7"/>
      <c r="H587" s="6"/>
      <c r="I587" s="5" t="s">
        <v>38</v>
      </c>
      <c r="J587" s="5" t="s">
        <v>239</v>
      </c>
      <c r="K587" s="6" t="s">
        <v>3727</v>
      </c>
      <c r="L587" s="6" t="s">
        <v>3728</v>
      </c>
      <c r="M587" s="5" t="s">
        <v>41</v>
      </c>
      <c r="N587" s="8" t="s">
        <v>3724</v>
      </c>
      <c r="O587" s="6" t="s">
        <v>3729</v>
      </c>
      <c r="P587" s="8"/>
      <c r="Q587" s="5"/>
      <c r="R587" s="8"/>
      <c r="S587" s="8"/>
      <c r="T587" s="8"/>
      <c r="U587" s="8"/>
      <c r="V587" s="8"/>
      <c r="W587" s="8"/>
      <c r="X587" s="8"/>
      <c r="Y587" s="5" t="s">
        <v>1918</v>
      </c>
      <c r="Z587" s="10" t="str">
        <f aca="false">REPLACE(AA587,SEARCH("M5-",AA587),LEN(AB587),AC587)</f>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AA587" s="10" t="s">
        <v>3730</v>
      </c>
      <c r="AB587" s="8" t="str">
        <f aca="false">IF(D587&lt;&gt;"No hacer",CONCATENATE(A587,"-",LEFT(C587),"-",IF(A586&lt;&gt;A587,1,IF(C586=C587,RIGHT(AB586)+1,1))))</f>
        <v>M5-MyM-32a-I-2</v>
      </c>
      <c r="AC587" s="8" t="str">
        <f aca="false">CONCATENATE(AB587,"-BR")</f>
        <v>M5-MyM-32a-I-2-BR</v>
      </c>
      <c r="AD587" s="5" t="s">
        <v>46</v>
      </c>
      <c r="AE587" s="5" t="s">
        <v>351</v>
      </c>
      <c r="AF587" s="5"/>
    </row>
    <row r="588" customFormat="false" ht="75" hidden="false" customHeight="true" outlineLevel="0" collapsed="false">
      <c r="A588" s="5" t="s">
        <v>3719</v>
      </c>
      <c r="B588" s="6" t="s">
        <v>3720</v>
      </c>
      <c r="C588" s="5" t="s">
        <v>48</v>
      </c>
      <c r="D588" s="5" t="s">
        <v>35</v>
      </c>
      <c r="E588" s="5"/>
      <c r="F588" s="6" t="s">
        <v>3731</v>
      </c>
      <c r="G588" s="6"/>
      <c r="H588" s="6"/>
      <c r="I588" s="5" t="s">
        <v>38</v>
      </c>
      <c r="J588" s="5" t="s">
        <v>239</v>
      </c>
      <c r="K588" s="6" t="s">
        <v>3732</v>
      </c>
      <c r="L588" s="6" t="s">
        <v>3733</v>
      </c>
      <c r="M588" s="5" t="s">
        <v>41</v>
      </c>
      <c r="N588" s="8" t="s">
        <v>3724</v>
      </c>
      <c r="O588" s="6" t="s">
        <v>3734</v>
      </c>
      <c r="P588" s="8"/>
      <c r="Q588" s="5"/>
      <c r="R588" s="8"/>
      <c r="S588" s="8"/>
      <c r="T588" s="8"/>
      <c r="U588" s="8"/>
      <c r="V588" s="8"/>
      <c r="W588" s="8"/>
      <c r="X588" s="8"/>
      <c r="Y588" s="5" t="s">
        <v>1918</v>
      </c>
      <c r="Z588" s="10" t="str">
        <f aca="false">REPLACE(AA588,SEARCH("M5-",AA588),LEN(AB588),AC588)</f>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AA588" s="10" t="s">
        <v>3735</v>
      </c>
      <c r="AB588" s="8" t="str">
        <f aca="false">IF(D588&lt;&gt;"No hacer",CONCATENATE(A588,"-",LEFT(C588),"-",IF(A587&lt;&gt;A588,1,IF(C587=C588,RIGHT(AB587)+1,1))))</f>
        <v>M5-MyM-32a-E-1</v>
      </c>
      <c r="AC588" s="8" t="str">
        <f aca="false">CONCATENATE(AB588,"-BR")</f>
        <v>M5-MyM-32a-E-1-BR</v>
      </c>
      <c r="AD588" s="5" t="s">
        <v>46</v>
      </c>
      <c r="AE588" s="5" t="s">
        <v>351</v>
      </c>
      <c r="AF588" s="5"/>
    </row>
    <row r="589" customFormat="false" ht="75" hidden="false" customHeight="true" outlineLevel="0" collapsed="false">
      <c r="A589" s="5" t="s">
        <v>3736</v>
      </c>
      <c r="B589" s="6" t="s">
        <v>3737</v>
      </c>
      <c r="C589" s="5" t="s">
        <v>34</v>
      </c>
      <c r="D589" s="5" t="s">
        <v>35</v>
      </c>
      <c r="E589" s="5"/>
      <c r="F589" s="6" t="s">
        <v>3738</v>
      </c>
      <c r="G589" s="6"/>
      <c r="H589" s="6"/>
      <c r="I589" s="5" t="s">
        <v>38</v>
      </c>
      <c r="J589" s="5" t="s">
        <v>654</v>
      </c>
      <c r="K589" s="6" t="s">
        <v>3739</v>
      </c>
      <c r="L589" s="6" t="s">
        <v>3740</v>
      </c>
      <c r="M589" s="5" t="s">
        <v>41</v>
      </c>
      <c r="N589" s="8" t="s">
        <v>3741</v>
      </c>
      <c r="O589" s="6" t="s">
        <v>3742</v>
      </c>
      <c r="P589" s="8"/>
      <c r="Q589" s="5"/>
      <c r="R589" s="8"/>
      <c r="S589" s="8"/>
      <c r="T589" s="8"/>
      <c r="U589" s="8"/>
      <c r="V589" s="8"/>
      <c r="W589" s="8"/>
      <c r="X589" s="8"/>
      <c r="Y589" s="5" t="s">
        <v>1918</v>
      </c>
      <c r="Z589" s="10" t="str">
        <f aca="false">REPLACE(AA589,SEARCH("M5-",AA589),LEN(AB589),AC589)</f>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89" s="10" t="s">
        <v>3743</v>
      </c>
      <c r="AB589" s="8" t="str">
        <f aca="false">IF(D589&lt;&gt;"No hacer",CONCATENATE(A589,"-",LEFT(C589),"-",IF(A588&lt;&gt;A589,1,IF(C588=C589,RIGHT(AB588)+1,1))))</f>
        <v>M5-MyM-13a-I-1</v>
      </c>
      <c r="AC589" s="8" t="str">
        <f aca="false">CONCATENATE(AB589,"-BR")</f>
        <v>M5-MyM-13a-I-1-BR</v>
      </c>
      <c r="AD589" s="5"/>
      <c r="AE589" s="5" t="s">
        <v>351</v>
      </c>
      <c r="AF589" s="5"/>
    </row>
    <row r="590" customFormat="false" ht="75" hidden="false" customHeight="true" outlineLevel="0" collapsed="false">
      <c r="A590" s="5" t="s">
        <v>3736</v>
      </c>
      <c r="B590" s="6" t="s">
        <v>3737</v>
      </c>
      <c r="C590" s="5" t="s">
        <v>48</v>
      </c>
      <c r="D590" s="5" t="s">
        <v>35</v>
      </c>
      <c r="E590" s="5"/>
      <c r="F590" s="6" t="s">
        <v>3744</v>
      </c>
      <c r="G590" s="6"/>
      <c r="H590" s="6"/>
      <c r="I590" s="5" t="s">
        <v>38</v>
      </c>
      <c r="J590" s="5" t="s">
        <v>52</v>
      </c>
      <c r="K590" s="6" t="s">
        <v>3745</v>
      </c>
      <c r="L590" s="6" t="s">
        <v>3746</v>
      </c>
      <c r="M590" s="5" t="s">
        <v>41</v>
      </c>
      <c r="N590" s="8" t="s">
        <v>3741</v>
      </c>
      <c r="O590" s="6" t="s">
        <v>3747</v>
      </c>
      <c r="P590" s="8"/>
      <c r="Q590" s="5"/>
      <c r="R590" s="8"/>
      <c r="S590" s="8"/>
      <c r="T590" s="8"/>
      <c r="U590" s="8"/>
      <c r="V590" s="8"/>
      <c r="W590" s="8"/>
      <c r="X590" s="8"/>
      <c r="Y590" s="5" t="s">
        <v>1918</v>
      </c>
      <c r="Z590" s="10" t="str">
        <f aca="false">REPLACE(AA590,SEARCH("M5-",AA590),LEN(AB590),AC590)</f>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AA590" s="10" t="s">
        <v>3748</v>
      </c>
      <c r="AB590" s="8" t="str">
        <f aca="false">IF(D590&lt;&gt;"No hacer",CONCATENATE(A590,"-",LEFT(C590),"-",IF(A589&lt;&gt;A590,1,IF(C589=C590,RIGHT(AB589)+1,1))))</f>
        <v>M5-MyM-13a-E-1</v>
      </c>
      <c r="AC590" s="8" t="str">
        <f aca="false">CONCATENATE(AB590,"-BR")</f>
        <v>M5-MyM-13a-E-1-BR</v>
      </c>
      <c r="AD590" s="5"/>
      <c r="AE590" s="5" t="s">
        <v>351</v>
      </c>
      <c r="AF590" s="5"/>
    </row>
    <row r="591" customFormat="false" ht="75" hidden="false" customHeight="true" outlineLevel="0" collapsed="false">
      <c r="A591" s="5" t="s">
        <v>3736</v>
      </c>
      <c r="B591" s="6" t="s">
        <v>3737</v>
      </c>
      <c r="C591" s="5" t="s">
        <v>58</v>
      </c>
      <c r="D591" s="5" t="s">
        <v>35</v>
      </c>
      <c r="E591" s="5"/>
      <c r="F591" s="6" t="s">
        <v>3749</v>
      </c>
      <c r="G591" s="6"/>
      <c r="H591" s="6"/>
      <c r="I591" s="5" t="s">
        <v>38</v>
      </c>
      <c r="J591" s="5" t="s">
        <v>52</v>
      </c>
      <c r="K591" s="6" t="s">
        <v>3750</v>
      </c>
      <c r="L591" s="6" t="s">
        <v>3746</v>
      </c>
      <c r="M591" s="5" t="s">
        <v>41</v>
      </c>
      <c r="N591" s="8" t="s">
        <v>3741</v>
      </c>
      <c r="O591" s="6" t="s">
        <v>3747</v>
      </c>
      <c r="P591" s="8"/>
      <c r="Q591" s="5"/>
      <c r="R591" s="8"/>
      <c r="S591" s="8"/>
      <c r="T591" s="8"/>
      <c r="U591" s="8"/>
      <c r="V591" s="8"/>
      <c r="W591" s="8"/>
      <c r="X591" s="8"/>
      <c r="Y591" s="5" t="s">
        <v>1918</v>
      </c>
      <c r="Z591" s="10" t="str">
        <f aca="false">REPLACE(AA591,SEARCH("M5-",AA591),LEN(AB591),AC591)</f>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AA591" s="10" t="s">
        <v>3751</v>
      </c>
      <c r="AB591" s="8" t="str">
        <f aca="false">IF(D591&lt;&gt;"No hacer",CONCATENATE(A591,"-",LEFT(C591),"-",IF(A590&lt;&gt;A591,1,IF(C590=C591,RIGHT(AB590)+1,1))))</f>
        <v>M5-MyM-13a-A-1</v>
      </c>
      <c r="AC591" s="8" t="str">
        <f aca="false">CONCATENATE(AB591,"-BR")</f>
        <v>M5-MyM-13a-A-1-BR</v>
      </c>
      <c r="AD591" s="5"/>
      <c r="AE591" s="5" t="s">
        <v>351</v>
      </c>
      <c r="AF591" s="5"/>
    </row>
    <row r="592" customFormat="false" ht="75" hidden="false" customHeight="true" outlineLevel="0" collapsed="false">
      <c r="A592" s="5" t="s">
        <v>3736</v>
      </c>
      <c r="B592" s="6" t="s">
        <v>3737</v>
      </c>
      <c r="C592" s="5" t="s">
        <v>58</v>
      </c>
      <c r="D592" s="5" t="s">
        <v>35</v>
      </c>
      <c r="E592" s="5"/>
      <c r="F592" s="6" t="s">
        <v>3752</v>
      </c>
      <c r="G592" s="6"/>
      <c r="H592" s="6"/>
      <c r="I592" s="5" t="s">
        <v>38</v>
      </c>
      <c r="J592" s="5" t="s">
        <v>52</v>
      </c>
      <c r="K592" s="6" t="s">
        <v>3753</v>
      </c>
      <c r="L592" s="6" t="s">
        <v>3746</v>
      </c>
      <c r="M592" s="5" t="s">
        <v>41</v>
      </c>
      <c r="N592" s="8" t="s">
        <v>3741</v>
      </c>
      <c r="O592" s="6" t="s">
        <v>3747</v>
      </c>
      <c r="P592" s="8"/>
      <c r="Q592" s="5"/>
      <c r="R592" s="8"/>
      <c r="S592" s="8"/>
      <c r="T592" s="8"/>
      <c r="U592" s="8"/>
      <c r="V592" s="8"/>
      <c r="W592" s="8"/>
      <c r="X592" s="8"/>
      <c r="Y592" s="5" t="s">
        <v>1918</v>
      </c>
      <c r="Z592" s="10" t="str">
        <f aca="false">REPLACE(AA592,SEARCH("M5-",AA592),LEN(AB592),AC592)</f>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AA592" s="10" t="s">
        <v>3754</v>
      </c>
      <c r="AB592" s="8" t="str">
        <f aca="false">IF(D592&lt;&gt;"No hacer",CONCATENATE(A592,"-",LEFT(C592),"-",IF(A591&lt;&gt;A592,1,IF(C591=C592,RIGHT(AB591)+1,1))))</f>
        <v>M5-MyM-13a-A-2</v>
      </c>
      <c r="AC592" s="8" t="str">
        <f aca="false">CONCATENATE(AB592,"-BR")</f>
        <v>M5-MyM-13a-A-2-BR</v>
      </c>
      <c r="AD592" s="5"/>
      <c r="AE592" s="5" t="s">
        <v>351</v>
      </c>
      <c r="AF592" s="5"/>
    </row>
    <row r="593" customFormat="false" ht="75" hidden="false" customHeight="true" outlineLevel="0" collapsed="false">
      <c r="A593" s="5" t="s">
        <v>3736</v>
      </c>
      <c r="B593" s="6" t="s">
        <v>3737</v>
      </c>
      <c r="C593" s="5" t="s">
        <v>58</v>
      </c>
      <c r="D593" s="5" t="s">
        <v>35</v>
      </c>
      <c r="E593" s="5"/>
      <c r="F593" s="6" t="s">
        <v>3755</v>
      </c>
      <c r="G593" s="6"/>
      <c r="H593" s="6"/>
      <c r="I593" s="5" t="s">
        <v>38</v>
      </c>
      <c r="J593" s="5" t="s">
        <v>52</v>
      </c>
      <c r="K593" s="6" t="s">
        <v>3756</v>
      </c>
      <c r="L593" s="6" t="s">
        <v>3746</v>
      </c>
      <c r="M593" s="5" t="s">
        <v>41</v>
      </c>
      <c r="N593" s="8" t="s">
        <v>3741</v>
      </c>
      <c r="O593" s="6" t="s">
        <v>3747</v>
      </c>
      <c r="P593" s="8"/>
      <c r="Q593" s="5"/>
      <c r="R593" s="8"/>
      <c r="S593" s="8"/>
      <c r="T593" s="8"/>
      <c r="U593" s="8"/>
      <c r="V593" s="8"/>
      <c r="W593" s="8"/>
      <c r="X593" s="8"/>
      <c r="Y593" s="5" t="s">
        <v>1918</v>
      </c>
      <c r="Z593" s="10" t="str">
        <f aca="false">REPLACE(AA593,SEARCH("M5-",AA593),LEN(AB593),AC593)</f>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AA593" s="10" t="s">
        <v>3757</v>
      </c>
      <c r="AB593" s="8" t="str">
        <f aca="false">IF(D593&lt;&gt;"No hacer",CONCATENATE(A593,"-",LEFT(C593),"-",IF(A592&lt;&gt;A593,1,IF(C592=C593,RIGHT(AB592)+1,1))))</f>
        <v>M5-MyM-13a-A-3</v>
      </c>
      <c r="AC593" s="8" t="str">
        <f aca="false">CONCATENATE(AB593,"-BR")</f>
        <v>M5-MyM-13a-A-3-BR</v>
      </c>
      <c r="AD593" s="5"/>
      <c r="AE593" s="5" t="s">
        <v>351</v>
      </c>
      <c r="AF593" s="5"/>
    </row>
    <row r="594" customFormat="false" ht="75" hidden="false" customHeight="true" outlineLevel="0" collapsed="false">
      <c r="A594" s="5" t="s">
        <v>3736</v>
      </c>
      <c r="B594" s="6" t="s">
        <v>3737</v>
      </c>
      <c r="C594" s="5" t="s">
        <v>58</v>
      </c>
      <c r="D594" s="5" t="s">
        <v>35</v>
      </c>
      <c r="E594" s="5"/>
      <c r="F594" s="6" t="s">
        <v>3758</v>
      </c>
      <c r="G594" s="6"/>
      <c r="H594" s="6"/>
      <c r="I594" s="5" t="s">
        <v>38</v>
      </c>
      <c r="J594" s="5" t="s">
        <v>52</v>
      </c>
      <c r="K594" s="6" t="s">
        <v>3759</v>
      </c>
      <c r="L594" s="6" t="s">
        <v>3746</v>
      </c>
      <c r="M594" s="5" t="s">
        <v>41</v>
      </c>
      <c r="N594" s="8" t="s">
        <v>3741</v>
      </c>
      <c r="O594" s="6" t="s">
        <v>3747</v>
      </c>
      <c r="P594" s="8"/>
      <c r="Q594" s="5"/>
      <c r="R594" s="8"/>
      <c r="S594" s="8"/>
      <c r="T594" s="8"/>
      <c r="U594" s="8"/>
      <c r="V594" s="8"/>
      <c r="W594" s="8"/>
      <c r="X594" s="8"/>
      <c r="Y594" s="5" t="s">
        <v>1918</v>
      </c>
      <c r="Z594" s="10" t="str">
        <f aca="false">REPLACE(AA594,SEARCH("M5-",AA594),LEN(AB594),AC594)</f>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AA594" s="10" t="s">
        <v>3760</v>
      </c>
      <c r="AB594" s="8" t="str">
        <f aca="false">IF(D594&lt;&gt;"No hacer",CONCATENATE(A594,"-",LEFT(C594),"-",IF(A593&lt;&gt;A594,1,IF(C593=C594,RIGHT(AB593)+1,1))))</f>
        <v>M5-MyM-13a-A-4</v>
      </c>
      <c r="AC594" s="8" t="str">
        <f aca="false">CONCATENATE(AB594,"-BR")</f>
        <v>M5-MyM-13a-A-4-BR</v>
      </c>
      <c r="AD594" s="5"/>
      <c r="AE594" s="5" t="s">
        <v>351</v>
      </c>
      <c r="AF594" s="5"/>
    </row>
    <row r="595" customFormat="false" ht="75" hidden="false" customHeight="true" outlineLevel="0" collapsed="false">
      <c r="A595" s="5" t="s">
        <v>3736</v>
      </c>
      <c r="B595" s="6" t="s">
        <v>3737</v>
      </c>
      <c r="C595" s="5" t="s">
        <v>58</v>
      </c>
      <c r="D595" s="5" t="s">
        <v>35</v>
      </c>
      <c r="E595" s="5"/>
      <c r="F595" s="6" t="s">
        <v>3761</v>
      </c>
      <c r="G595" s="6"/>
      <c r="H595" s="6"/>
      <c r="I595" s="5" t="s">
        <v>38</v>
      </c>
      <c r="J595" s="5" t="s">
        <v>52</v>
      </c>
      <c r="K595" s="6" t="s">
        <v>3762</v>
      </c>
      <c r="L595" s="6" t="s">
        <v>3746</v>
      </c>
      <c r="M595" s="5" t="s">
        <v>41</v>
      </c>
      <c r="N595" s="8" t="s">
        <v>3741</v>
      </c>
      <c r="O595" s="6" t="s">
        <v>3747</v>
      </c>
      <c r="P595" s="8"/>
      <c r="Q595" s="5"/>
      <c r="R595" s="8"/>
      <c r="S595" s="8"/>
      <c r="T595" s="8"/>
      <c r="U595" s="8"/>
      <c r="V595" s="8"/>
      <c r="W595" s="8"/>
      <c r="X595" s="8"/>
      <c r="Y595" s="5" t="s">
        <v>1918</v>
      </c>
      <c r="Z595" s="10" t="str">
        <f aca="false">REPLACE(AA595,SEARCH("M5-",AA595),LEN(AB595),AC595)</f>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AA595" s="10" t="s">
        <v>3763</v>
      </c>
      <c r="AB595" s="8" t="str">
        <f aca="false">IF(D595&lt;&gt;"No hacer",CONCATENATE(A595,"-",LEFT(C595),"-",IF(A594&lt;&gt;A595,1,IF(C594=C595,RIGHT(AB594)+1,1))))</f>
        <v>M5-MyM-13a-A-5</v>
      </c>
      <c r="AC595" s="8" t="str">
        <f aca="false">CONCATENATE(AB595,"-BR")</f>
        <v>M5-MyM-13a-A-5-BR</v>
      </c>
      <c r="AD595" s="5"/>
      <c r="AE595" s="5" t="s">
        <v>351</v>
      </c>
      <c r="AF595" s="5"/>
    </row>
    <row r="596" customFormat="false" ht="75" hidden="false" customHeight="true" outlineLevel="0" collapsed="false">
      <c r="A596" s="5" t="s">
        <v>3764</v>
      </c>
      <c r="B596" s="6" t="s">
        <v>3765</v>
      </c>
      <c r="C596" s="5" t="s">
        <v>34</v>
      </c>
      <c r="D596" s="5" t="s">
        <v>35</v>
      </c>
      <c r="E596" s="5"/>
      <c r="F596" s="6" t="s">
        <v>3766</v>
      </c>
      <c r="G596" s="6"/>
      <c r="H596" s="6"/>
      <c r="I596" s="5" t="s">
        <v>38</v>
      </c>
      <c r="J596" s="5" t="s">
        <v>654</v>
      </c>
      <c r="K596" s="6" t="s">
        <v>3767</v>
      </c>
      <c r="L596" s="6" t="s">
        <v>3768</v>
      </c>
      <c r="M596" s="5" t="s">
        <v>41</v>
      </c>
      <c r="N596" s="8" t="s">
        <v>3769</v>
      </c>
      <c r="O596" s="6" t="s">
        <v>3770</v>
      </c>
      <c r="P596" s="8"/>
      <c r="Q596" s="5"/>
      <c r="R596" s="8"/>
      <c r="S596" s="8"/>
      <c r="T596" s="8"/>
      <c r="U596" s="8"/>
      <c r="V596" s="8"/>
      <c r="W596" s="8"/>
      <c r="X596" s="8"/>
      <c r="Y596" s="5" t="s">
        <v>1918</v>
      </c>
      <c r="Z596" s="10" t="str">
        <f aca="false">REPLACE(AA596,SEARCH("M5-",AA596),LEN(AB596),AC596)</f>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96" s="10" t="s">
        <v>3771</v>
      </c>
      <c r="AB596" s="8" t="str">
        <f aca="false">IF(D596&lt;&gt;"No hacer",CONCATENATE(A596,"-",LEFT(C596),"-",IF(A595&lt;&gt;A596,1,IF(C595=C596,RIGHT(AB595)+1,1))))</f>
        <v>M5-MyM-13b-I-1</v>
      </c>
      <c r="AC596" s="8" t="str">
        <f aca="false">CONCATENATE(AB596,"-BR")</f>
        <v>M5-MyM-13b-I-1-BR</v>
      </c>
      <c r="AD596" s="5"/>
      <c r="AE596" s="5" t="s">
        <v>351</v>
      </c>
      <c r="AF596" s="5"/>
    </row>
    <row r="597" customFormat="false" ht="75" hidden="false" customHeight="true" outlineLevel="0" collapsed="false">
      <c r="A597" s="5" t="s">
        <v>3764</v>
      </c>
      <c r="B597" s="6" t="s">
        <v>3765</v>
      </c>
      <c r="C597" s="5" t="s">
        <v>48</v>
      </c>
      <c r="D597" s="5" t="s">
        <v>35</v>
      </c>
      <c r="E597" s="5"/>
      <c r="F597" s="6" t="s">
        <v>3772</v>
      </c>
      <c r="G597" s="6"/>
      <c r="H597" s="6"/>
      <c r="I597" s="5" t="s">
        <v>38</v>
      </c>
      <c r="J597" s="5" t="s">
        <v>52</v>
      </c>
      <c r="K597" s="6" t="s">
        <v>3773</v>
      </c>
      <c r="L597" s="6" t="s">
        <v>3774</v>
      </c>
      <c r="M597" s="5" t="s">
        <v>41</v>
      </c>
      <c r="N597" s="8" t="s">
        <v>3769</v>
      </c>
      <c r="O597" s="6" t="s">
        <v>3775</v>
      </c>
      <c r="P597" s="8"/>
      <c r="Q597" s="5"/>
      <c r="R597" s="8"/>
      <c r="S597" s="8"/>
      <c r="T597" s="8"/>
      <c r="U597" s="8"/>
      <c r="V597" s="8"/>
      <c r="W597" s="8"/>
      <c r="X597" s="8"/>
      <c r="Y597" s="5" t="s">
        <v>1918</v>
      </c>
      <c r="Z597" s="10" t="str">
        <f aca="false">REPLACE(AA597,SEARCH("M5-",AA597),LEN(AB597),AC597)</f>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AA597" s="10" t="s">
        <v>3776</v>
      </c>
      <c r="AB597" s="8" t="str">
        <f aca="false">IF(D597&lt;&gt;"No hacer",CONCATENATE(A597,"-",LEFT(C597),"-",IF(A596&lt;&gt;A597,1,IF(C596=C597,RIGHT(AB596)+1,1))))</f>
        <v>M5-MyM-13b-E-1</v>
      </c>
      <c r="AC597" s="8" t="str">
        <f aca="false">CONCATENATE(AB597,"-BR")</f>
        <v>M5-MyM-13b-E-1-BR</v>
      </c>
      <c r="AD597" s="5"/>
      <c r="AE597" s="5" t="s">
        <v>351</v>
      </c>
      <c r="AF597" s="5"/>
    </row>
    <row r="598" customFormat="false" ht="75" hidden="false" customHeight="true" outlineLevel="0" collapsed="false">
      <c r="A598" s="5" t="s">
        <v>3764</v>
      </c>
      <c r="B598" s="6" t="s">
        <v>3765</v>
      </c>
      <c r="C598" s="5" t="s">
        <v>58</v>
      </c>
      <c r="D598" s="5" t="s">
        <v>35</v>
      </c>
      <c r="E598" s="5"/>
      <c r="F598" s="6" t="s">
        <v>3777</v>
      </c>
      <c r="G598" s="6"/>
      <c r="H598" s="6"/>
      <c r="I598" s="5" t="s">
        <v>38</v>
      </c>
      <c r="J598" s="5" t="s">
        <v>52</v>
      </c>
      <c r="K598" s="6" t="s">
        <v>3778</v>
      </c>
      <c r="L598" s="6" t="s">
        <v>3779</v>
      </c>
      <c r="M598" s="5" t="s">
        <v>41</v>
      </c>
      <c r="N598" s="8" t="s">
        <v>3769</v>
      </c>
      <c r="O598" s="6" t="s">
        <v>3770</v>
      </c>
      <c r="P598" s="6"/>
      <c r="Q598" s="5"/>
      <c r="R598" s="8"/>
      <c r="S598" s="8"/>
      <c r="T598" s="8"/>
      <c r="U598" s="8"/>
      <c r="V598" s="8"/>
      <c r="W598" s="8"/>
      <c r="X598" s="8"/>
      <c r="Y598" s="5" t="s">
        <v>1918</v>
      </c>
      <c r="Z598" s="10" t="str">
        <f aca="false">REPLACE(AA598,SEARCH("M5-",AA598),LEN(AB598),AC598)</f>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AA598" s="10" t="s">
        <v>3780</v>
      </c>
      <c r="AB598" s="8" t="str">
        <f aca="false">IF(D598&lt;&gt;"No hacer",CONCATENATE(A598,"-",LEFT(C598),"-",IF(A597&lt;&gt;A598,1,IF(C597=C598,RIGHT(AB597)+1,1))))</f>
        <v>M5-MyM-13b-A-1</v>
      </c>
      <c r="AC598" s="8" t="str">
        <f aca="false">CONCATENATE(AB598,"-BR")</f>
        <v>M5-MyM-13b-A-1-BR</v>
      </c>
      <c r="AD598" s="5"/>
      <c r="AE598" s="5" t="s">
        <v>351</v>
      </c>
      <c r="AF598" s="5"/>
    </row>
    <row r="599" customFormat="false" ht="75" hidden="false" customHeight="true" outlineLevel="0" collapsed="false">
      <c r="A599" s="5" t="s">
        <v>3764</v>
      </c>
      <c r="B599" s="6" t="s">
        <v>3765</v>
      </c>
      <c r="C599" s="5" t="s">
        <v>58</v>
      </c>
      <c r="D599" s="5" t="s">
        <v>35</v>
      </c>
      <c r="E599" s="5"/>
      <c r="F599" s="6" t="s">
        <v>3781</v>
      </c>
      <c r="G599" s="6"/>
      <c r="H599" s="6"/>
      <c r="I599" s="5" t="s">
        <v>38</v>
      </c>
      <c r="J599" s="5" t="s">
        <v>52</v>
      </c>
      <c r="K599" s="6" t="s">
        <v>3782</v>
      </c>
      <c r="L599" s="6" t="s">
        <v>3779</v>
      </c>
      <c r="M599" s="5" t="s">
        <v>41</v>
      </c>
      <c r="N599" s="8" t="s">
        <v>3769</v>
      </c>
      <c r="O599" s="6" t="s">
        <v>3783</v>
      </c>
      <c r="P599" s="6"/>
      <c r="Q599" s="5"/>
      <c r="R599" s="8"/>
      <c r="S599" s="8"/>
      <c r="T599" s="8"/>
      <c r="U599" s="8"/>
      <c r="V599" s="8"/>
      <c r="W599" s="8"/>
      <c r="X599" s="8"/>
      <c r="Y599" s="5" t="s">
        <v>1918</v>
      </c>
      <c r="Z599" s="10" t="str">
        <f aca="false">REPLACE(AA599,SEARCH("M5-",AA599),LEN(AB599),AC599)</f>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AA599" s="10" t="s">
        <v>3784</v>
      </c>
      <c r="AB599" s="8" t="str">
        <f aca="false">IF(D599&lt;&gt;"No hacer",CONCATENATE(A599,"-",LEFT(C599),"-",IF(A598&lt;&gt;A599,1,IF(C598=C599,RIGHT(AB598)+1,1))))</f>
        <v>M5-MyM-13b-A-2</v>
      </c>
      <c r="AC599" s="8" t="str">
        <f aca="false">CONCATENATE(AB599,"-BR")</f>
        <v>M5-MyM-13b-A-2-BR</v>
      </c>
      <c r="AD599" s="5"/>
      <c r="AE599" s="5" t="s">
        <v>351</v>
      </c>
      <c r="AF599" s="5"/>
    </row>
    <row r="600" customFormat="false" ht="75" hidden="false" customHeight="true" outlineLevel="0" collapsed="false">
      <c r="A600" s="5" t="s">
        <v>3764</v>
      </c>
      <c r="B600" s="6" t="s">
        <v>3765</v>
      </c>
      <c r="C600" s="5" t="s">
        <v>58</v>
      </c>
      <c r="D600" s="5" t="s">
        <v>35</v>
      </c>
      <c r="E600" s="5"/>
      <c r="F600" s="6" t="s">
        <v>3785</v>
      </c>
      <c r="G600" s="6"/>
      <c r="H600" s="6"/>
      <c r="I600" s="5" t="s">
        <v>38</v>
      </c>
      <c r="J600" s="5" t="s">
        <v>52</v>
      </c>
      <c r="K600" s="6" t="s">
        <v>3786</v>
      </c>
      <c r="L600" s="6" t="s">
        <v>3779</v>
      </c>
      <c r="M600" s="5" t="s">
        <v>41</v>
      </c>
      <c r="N600" s="8" t="s">
        <v>3769</v>
      </c>
      <c r="O600" s="6" t="s">
        <v>3783</v>
      </c>
      <c r="P600" s="6"/>
      <c r="Q600" s="5"/>
      <c r="R600" s="8"/>
      <c r="S600" s="8"/>
      <c r="T600" s="8"/>
      <c r="U600" s="8"/>
      <c r="V600" s="8"/>
      <c r="W600" s="8"/>
      <c r="X600" s="8"/>
      <c r="Y600" s="5" t="s">
        <v>1918</v>
      </c>
      <c r="Z600" s="10" t="str">
        <f aca="false">REPLACE(AA600,SEARCH("M5-",AA600),LEN(AB600),AC600)</f>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AA600" s="10" t="s">
        <v>3787</v>
      </c>
      <c r="AB600" s="8" t="str">
        <f aca="false">IF(D600&lt;&gt;"No hacer",CONCATENATE(A600,"-",LEFT(C600),"-",IF(A599&lt;&gt;A600,1,IF(C599=C600,RIGHT(AB599)+1,1))))</f>
        <v>M5-MyM-13b-A-3</v>
      </c>
      <c r="AC600" s="8" t="str">
        <f aca="false">CONCATENATE(AB600,"-BR")</f>
        <v>M5-MyM-13b-A-3-BR</v>
      </c>
      <c r="AD600" s="5"/>
      <c r="AE600" s="5" t="s">
        <v>351</v>
      </c>
      <c r="AF600" s="5"/>
    </row>
    <row r="601" customFormat="false" ht="75" hidden="false" customHeight="true" outlineLevel="0" collapsed="false">
      <c r="A601" s="5" t="s">
        <v>3764</v>
      </c>
      <c r="B601" s="6" t="s">
        <v>3765</v>
      </c>
      <c r="C601" s="5" t="s">
        <v>58</v>
      </c>
      <c r="D601" s="5" t="s">
        <v>35</v>
      </c>
      <c r="E601" s="5"/>
      <c r="F601" s="6" t="s">
        <v>3788</v>
      </c>
      <c r="G601" s="6"/>
      <c r="H601" s="6"/>
      <c r="I601" s="5" t="s">
        <v>38</v>
      </c>
      <c r="J601" s="5" t="s">
        <v>52</v>
      </c>
      <c r="K601" s="6" t="s">
        <v>3789</v>
      </c>
      <c r="L601" s="6" t="s">
        <v>3779</v>
      </c>
      <c r="M601" s="5" t="s">
        <v>41</v>
      </c>
      <c r="N601" s="8" t="s">
        <v>3769</v>
      </c>
      <c r="O601" s="6" t="s">
        <v>3783</v>
      </c>
      <c r="P601" s="6"/>
      <c r="Q601" s="5"/>
      <c r="R601" s="8"/>
      <c r="S601" s="8"/>
      <c r="T601" s="8"/>
      <c r="U601" s="8"/>
      <c r="V601" s="8"/>
      <c r="W601" s="8"/>
      <c r="X601" s="8"/>
      <c r="Y601" s="5" t="s">
        <v>1918</v>
      </c>
      <c r="Z601" s="10" t="str">
        <f aca="false">REPLACE(AA601,SEARCH("M5-",AA601),LEN(AB601),AC601)</f>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AA601" s="10" t="s">
        <v>3790</v>
      </c>
      <c r="AB601" s="8" t="str">
        <f aca="false">IF(D601&lt;&gt;"No hacer",CONCATENATE(A601,"-",LEFT(C601),"-",IF(A600&lt;&gt;A601,1,IF(C600=C601,RIGHT(AB600)+1,1))))</f>
        <v>M5-MyM-13b-A-4</v>
      </c>
      <c r="AC601" s="8" t="str">
        <f aca="false">CONCATENATE(AB601,"-BR")</f>
        <v>M5-MyM-13b-A-4-BR</v>
      </c>
      <c r="AD601" s="5"/>
      <c r="AE601" s="5" t="s">
        <v>351</v>
      </c>
      <c r="AF601" s="5"/>
    </row>
    <row r="602" customFormat="false" ht="75" hidden="false" customHeight="true" outlineLevel="0" collapsed="false">
      <c r="A602" s="5" t="s">
        <v>3764</v>
      </c>
      <c r="B602" s="6" t="s">
        <v>3765</v>
      </c>
      <c r="C602" s="5" t="s">
        <v>58</v>
      </c>
      <c r="D602" s="5" t="s">
        <v>35</v>
      </c>
      <c r="E602" s="5"/>
      <c r="F602" s="6" t="s">
        <v>3791</v>
      </c>
      <c r="G602" s="6"/>
      <c r="H602" s="6"/>
      <c r="I602" s="5" t="s">
        <v>38</v>
      </c>
      <c r="J602" s="5" t="s">
        <v>52</v>
      </c>
      <c r="K602" s="6" t="s">
        <v>3792</v>
      </c>
      <c r="L602" s="6" t="s">
        <v>3779</v>
      </c>
      <c r="M602" s="5" t="s">
        <v>41</v>
      </c>
      <c r="N602" s="8" t="s">
        <v>3769</v>
      </c>
      <c r="O602" s="6" t="s">
        <v>3783</v>
      </c>
      <c r="P602" s="6"/>
      <c r="Q602" s="5"/>
      <c r="R602" s="8"/>
      <c r="S602" s="8"/>
      <c r="T602" s="8"/>
      <c r="U602" s="8"/>
      <c r="V602" s="8"/>
      <c r="W602" s="8"/>
      <c r="X602" s="8"/>
      <c r="Y602" s="5" t="s">
        <v>1918</v>
      </c>
      <c r="Z602" s="10" t="str">
        <f aca="false">REPLACE(AA602,SEARCH("M5-",AA602),LEN(AB602),AC602)</f>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AA602" s="10" t="s">
        <v>3793</v>
      </c>
      <c r="AB602" s="8" t="str">
        <f aca="false">IF(D602&lt;&gt;"No hacer",CONCATENATE(A602,"-",LEFT(C602),"-",IF(A601&lt;&gt;A602,1,IF(C601=C602,RIGHT(AB601)+1,1))))</f>
        <v>M5-MyM-13b-A-5</v>
      </c>
      <c r="AC602" s="8" t="str">
        <f aca="false">CONCATENATE(AB602,"-BR")</f>
        <v>M5-MyM-13b-A-5-BR</v>
      </c>
      <c r="AD602" s="5"/>
      <c r="AE602" s="5" t="s">
        <v>351</v>
      </c>
      <c r="AF602" s="5"/>
    </row>
    <row r="603" customFormat="false" ht="75" hidden="false" customHeight="true" outlineLevel="0" collapsed="false">
      <c r="A603" s="5" t="s">
        <v>3794</v>
      </c>
      <c r="B603" s="6" t="s">
        <v>3795</v>
      </c>
      <c r="C603" s="5" t="s">
        <v>34</v>
      </c>
      <c r="D603" s="5" t="s">
        <v>35</v>
      </c>
      <c r="E603" s="5"/>
      <c r="F603" s="6" t="s">
        <v>3796</v>
      </c>
      <c r="G603" s="6"/>
      <c r="H603" s="6"/>
      <c r="I603" s="5" t="s">
        <v>38</v>
      </c>
      <c r="J603" s="5" t="s">
        <v>586</v>
      </c>
      <c r="K603" s="6" t="s">
        <v>3797</v>
      </c>
      <c r="L603" s="6" t="s">
        <v>3798</v>
      </c>
      <c r="M603" s="5" t="s">
        <v>41</v>
      </c>
      <c r="N603" s="8" t="s">
        <v>3799</v>
      </c>
      <c r="O603" s="6" t="s">
        <v>3800</v>
      </c>
      <c r="P603" s="8" t="s">
        <v>3801</v>
      </c>
      <c r="Q603" s="5"/>
      <c r="R603" s="8"/>
      <c r="S603" s="8"/>
      <c r="T603" s="8"/>
      <c r="U603" s="8"/>
      <c r="V603" s="8"/>
      <c r="W603" s="8"/>
      <c r="X603" s="8"/>
      <c r="Y603" s="5" t="s">
        <v>1918</v>
      </c>
      <c r="Z603" s="10" t="str">
        <f aca="false">REPLACE(AA603,SEARCH("M5-",AA603),LEN(AB603),AC603)</f>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AA603" s="10" t="s">
        <v>3802</v>
      </c>
      <c r="AB603" s="8" t="str">
        <f aca="false">IF(D603&lt;&gt;"No hacer",CONCATENATE(A603,"-",LEFT(C603),"-",IF(A602&lt;&gt;A603,1,IF(C602=C603,RIGHT(AB602)+1,1))))</f>
        <v>M5-MyM-13c-I-1</v>
      </c>
      <c r="AC603" s="8" t="str">
        <f aca="false">CONCATENATE(AB603,"-BR")</f>
        <v>M5-MyM-13c-I-1-BR</v>
      </c>
      <c r="AD603" s="5"/>
      <c r="AE603" s="5" t="s">
        <v>351</v>
      </c>
      <c r="AF603" s="5"/>
    </row>
    <row r="604" customFormat="false" ht="75" hidden="false" customHeight="true" outlineLevel="0" collapsed="false">
      <c r="A604" s="5" t="s">
        <v>3794</v>
      </c>
      <c r="B604" s="6" t="s">
        <v>3795</v>
      </c>
      <c r="C604" s="5" t="s">
        <v>48</v>
      </c>
      <c r="D604" s="5" t="s">
        <v>35</v>
      </c>
      <c r="E604" s="5"/>
      <c r="F604" s="6" t="s">
        <v>3803</v>
      </c>
      <c r="G604" s="6"/>
      <c r="H604" s="6"/>
      <c r="I604" s="5" t="s">
        <v>38</v>
      </c>
      <c r="J604" s="5" t="s">
        <v>52</v>
      </c>
      <c r="K604" s="6" t="s">
        <v>3804</v>
      </c>
      <c r="L604" s="6" t="s">
        <v>62</v>
      </c>
      <c r="M604" s="5" t="s">
        <v>41</v>
      </c>
      <c r="N604" s="8" t="s">
        <v>3799</v>
      </c>
      <c r="O604" s="8" t="s">
        <v>3805</v>
      </c>
      <c r="P604" s="6"/>
      <c r="Q604" s="5"/>
      <c r="R604" s="8"/>
      <c r="S604" s="8"/>
      <c r="T604" s="8"/>
      <c r="U604" s="8"/>
      <c r="V604" s="8"/>
      <c r="W604" s="8"/>
      <c r="X604" s="8"/>
      <c r="Y604" s="5" t="s">
        <v>1918</v>
      </c>
      <c r="Z604" s="10" t="str">
        <f aca="false">REPLACE(AA604,SEARCH("M5-",AA604),LEN(AB604),AC604)</f>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AA604" s="10" t="s">
        <v>3806</v>
      </c>
      <c r="AB604" s="8" t="str">
        <f aca="false">IF(D604&lt;&gt;"No hacer",CONCATENATE(A604,"-",LEFT(C604),"-",IF(A603&lt;&gt;A604,1,IF(C603=C604,RIGHT(AB603)+1,1))))</f>
        <v>M5-MyM-13c-E-1</v>
      </c>
      <c r="AC604" s="8" t="str">
        <f aca="false">CONCATENATE(AB604,"-BR")</f>
        <v>M5-MyM-13c-E-1-BR</v>
      </c>
      <c r="AD604" s="5"/>
      <c r="AE604" s="5" t="s">
        <v>351</v>
      </c>
      <c r="AF604" s="5"/>
    </row>
    <row r="605" customFormat="false" ht="75" hidden="false" customHeight="true" outlineLevel="0" collapsed="false">
      <c r="A605" s="5" t="s">
        <v>3794</v>
      </c>
      <c r="B605" s="6" t="s">
        <v>3795</v>
      </c>
      <c r="C605" s="5" t="s">
        <v>58</v>
      </c>
      <c r="D605" s="5" t="s">
        <v>35</v>
      </c>
      <c r="E605" s="5"/>
      <c r="F605" s="6" t="s">
        <v>3807</v>
      </c>
      <c r="G605" s="6"/>
      <c r="H605" s="6"/>
      <c r="I605" s="5" t="s">
        <v>38</v>
      </c>
      <c r="J605" s="5" t="s">
        <v>52</v>
      </c>
      <c r="K605" s="6" t="s">
        <v>3808</v>
      </c>
      <c r="L605" s="6" t="s">
        <v>62</v>
      </c>
      <c r="M605" s="5" t="s">
        <v>41</v>
      </c>
      <c r="N605" s="8" t="s">
        <v>3799</v>
      </c>
      <c r="O605" s="8" t="s">
        <v>3809</v>
      </c>
      <c r="P605" s="6"/>
      <c r="Q605" s="5"/>
      <c r="R605" s="8"/>
      <c r="S605" s="8"/>
      <c r="T605" s="8"/>
      <c r="U605" s="8"/>
      <c r="V605" s="8"/>
      <c r="W605" s="8"/>
      <c r="X605" s="8"/>
      <c r="Y605" s="5" t="s">
        <v>1918</v>
      </c>
      <c r="Z605" s="10" t="str">
        <f aca="false">REPLACE(AA605,SEARCH("M5-",AA605),LEN(AB605),AC605)</f>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AA605" s="10" t="s">
        <v>3810</v>
      </c>
      <c r="AB605" s="8" t="str">
        <f aca="false">IF(D605&lt;&gt;"No hacer",CONCATENATE(A605,"-",LEFT(C605),"-",IF(A604&lt;&gt;A605,1,IF(C604=C605,RIGHT(AB604)+1,1))))</f>
        <v>M5-MyM-13c-A-1</v>
      </c>
      <c r="AC605" s="8" t="str">
        <f aca="false">CONCATENATE(AB605,"-BR")</f>
        <v>M5-MyM-13c-A-1-BR</v>
      </c>
      <c r="AD605" s="5"/>
      <c r="AE605" s="5" t="s">
        <v>351</v>
      </c>
      <c r="AF605" s="5"/>
    </row>
    <row r="606" customFormat="false" ht="75" hidden="false" customHeight="true" outlineLevel="0" collapsed="false">
      <c r="A606" s="5" t="s">
        <v>3794</v>
      </c>
      <c r="B606" s="6" t="s">
        <v>3795</v>
      </c>
      <c r="C606" s="5" t="s">
        <v>58</v>
      </c>
      <c r="D606" s="5" t="s">
        <v>35</v>
      </c>
      <c r="E606" s="5"/>
      <c r="F606" s="6" t="s">
        <v>3811</v>
      </c>
      <c r="G606" s="6"/>
      <c r="H606" s="6"/>
      <c r="I606" s="5" t="s">
        <v>38</v>
      </c>
      <c r="J606" s="5" t="s">
        <v>52</v>
      </c>
      <c r="K606" s="6" t="s">
        <v>3812</v>
      </c>
      <c r="L606" s="6" t="s">
        <v>62</v>
      </c>
      <c r="M606" s="5" t="s">
        <v>41</v>
      </c>
      <c r="N606" s="8" t="s">
        <v>3799</v>
      </c>
      <c r="O606" s="8" t="s">
        <v>3813</v>
      </c>
      <c r="P606" s="6"/>
      <c r="Q606" s="5"/>
      <c r="R606" s="8"/>
      <c r="S606" s="8"/>
      <c r="T606" s="8"/>
      <c r="U606" s="8"/>
      <c r="V606" s="8"/>
      <c r="W606" s="8"/>
      <c r="X606" s="8"/>
      <c r="Y606" s="5" t="s">
        <v>1918</v>
      </c>
      <c r="Z606" s="10" t="str">
        <f aca="false">REPLACE(AA606,SEARCH("M5-",AA606),LEN(AB606),AC606)</f>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AA606" s="10" t="s">
        <v>3814</v>
      </c>
      <c r="AB606" s="8" t="str">
        <f aca="false">IF(D606&lt;&gt;"No hacer",CONCATENATE(A606,"-",LEFT(C606),"-",IF(A605&lt;&gt;A606,1,IF(C605=C606,RIGHT(AB605)+1,1))))</f>
        <v>M5-MyM-13c-A-2</v>
      </c>
      <c r="AC606" s="8" t="str">
        <f aca="false">CONCATENATE(AB606,"-BR")</f>
        <v>M5-MyM-13c-A-2-BR</v>
      </c>
      <c r="AD606" s="5"/>
      <c r="AE606" s="5" t="s">
        <v>351</v>
      </c>
      <c r="AF606" s="5"/>
    </row>
    <row r="607" customFormat="false" ht="75" hidden="false" customHeight="true" outlineLevel="0" collapsed="false">
      <c r="A607" s="5" t="s">
        <v>3794</v>
      </c>
      <c r="B607" s="6" t="s">
        <v>3795</v>
      </c>
      <c r="C607" s="5" t="s">
        <v>58</v>
      </c>
      <c r="D607" s="5" t="s">
        <v>35</v>
      </c>
      <c r="E607" s="5"/>
      <c r="F607" s="6" t="s">
        <v>3815</v>
      </c>
      <c r="G607" s="6"/>
      <c r="H607" s="6"/>
      <c r="I607" s="5" t="s">
        <v>38</v>
      </c>
      <c r="J607" s="5" t="s">
        <v>52</v>
      </c>
      <c r="K607" s="6" t="s">
        <v>3816</v>
      </c>
      <c r="L607" s="6" t="s">
        <v>62</v>
      </c>
      <c r="M607" s="5" t="s">
        <v>41</v>
      </c>
      <c r="N607" s="8" t="s">
        <v>3799</v>
      </c>
      <c r="O607" s="6" t="s">
        <v>3817</v>
      </c>
      <c r="P607" s="6"/>
      <c r="Q607" s="5"/>
      <c r="R607" s="8"/>
      <c r="S607" s="8"/>
      <c r="T607" s="8"/>
      <c r="U607" s="8"/>
      <c r="V607" s="8"/>
      <c r="W607" s="8"/>
      <c r="X607" s="8"/>
      <c r="Y607" s="5" t="s">
        <v>1918</v>
      </c>
      <c r="Z607" s="10" t="str">
        <f aca="false">REPLACE(AA607,SEARCH("M5-",AA607),LEN(AB607),AC607)</f>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AA607" s="10" t="s">
        <v>3818</v>
      </c>
      <c r="AB607" s="8" t="str">
        <f aca="false">IF(D607&lt;&gt;"No hacer",CONCATENATE(A607,"-",LEFT(C607),"-",IF(A606&lt;&gt;A607,1,IF(C606=C607,RIGHT(AB606)+1,1))))</f>
        <v>M5-MyM-13c-A-3</v>
      </c>
      <c r="AC607" s="8" t="str">
        <f aca="false">CONCATENATE(AB607,"-BR")</f>
        <v>M5-MyM-13c-A-3-BR</v>
      </c>
      <c r="AD607" s="5"/>
      <c r="AE607" s="5" t="s">
        <v>351</v>
      </c>
      <c r="AF607" s="5"/>
    </row>
    <row r="608" customFormat="false" ht="75" hidden="false" customHeight="true" outlineLevel="0" collapsed="false">
      <c r="A608" s="5" t="s">
        <v>3794</v>
      </c>
      <c r="B608" s="6" t="s">
        <v>3795</v>
      </c>
      <c r="C608" s="5" t="s">
        <v>58</v>
      </c>
      <c r="D608" s="5" t="s">
        <v>35</v>
      </c>
      <c r="E608" s="5"/>
      <c r="F608" s="6" t="s">
        <v>3819</v>
      </c>
      <c r="G608" s="6"/>
      <c r="H608" s="6"/>
      <c r="I608" s="5" t="s">
        <v>38</v>
      </c>
      <c r="J608" s="5" t="s">
        <v>52</v>
      </c>
      <c r="K608" s="6" t="s">
        <v>3820</v>
      </c>
      <c r="L608" s="6" t="s">
        <v>62</v>
      </c>
      <c r="M608" s="5" t="s">
        <v>41</v>
      </c>
      <c r="N608" s="8" t="s">
        <v>3799</v>
      </c>
      <c r="O608" s="6" t="s">
        <v>3821</v>
      </c>
      <c r="P608" s="6"/>
      <c r="Q608" s="5"/>
      <c r="R608" s="8"/>
      <c r="S608" s="8"/>
      <c r="T608" s="8"/>
      <c r="U608" s="8"/>
      <c r="V608" s="8"/>
      <c r="W608" s="8"/>
      <c r="X608" s="8"/>
      <c r="Y608" s="5" t="s">
        <v>1918</v>
      </c>
      <c r="Z608" s="10" t="str">
        <f aca="false">REPLACE(AA608,SEARCH("M5-",AA608),LEN(AB608),AC608)</f>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AA608" s="10" t="s">
        <v>3822</v>
      </c>
      <c r="AB608" s="8" t="str">
        <f aca="false">IF(D608&lt;&gt;"No hacer",CONCATENATE(A608,"-",LEFT(C608),"-",IF(A607&lt;&gt;A608,1,IF(C607=C608,RIGHT(AB607)+1,1))))</f>
        <v>M5-MyM-13c-A-4</v>
      </c>
      <c r="AC608" s="8" t="str">
        <f aca="false">CONCATENATE(AB608,"-BR")</f>
        <v>M5-MyM-13c-A-4-BR</v>
      </c>
      <c r="AD608" s="5"/>
      <c r="AE608" s="5" t="s">
        <v>351</v>
      </c>
      <c r="AF608" s="5"/>
    </row>
    <row r="609" customFormat="false" ht="75" hidden="false" customHeight="true" outlineLevel="0" collapsed="false">
      <c r="A609" s="5" t="s">
        <v>3794</v>
      </c>
      <c r="B609" s="6" t="s">
        <v>3795</v>
      </c>
      <c r="C609" s="5" t="s">
        <v>58</v>
      </c>
      <c r="D609" s="5" t="s">
        <v>35</v>
      </c>
      <c r="E609" s="5"/>
      <c r="F609" s="6" t="s">
        <v>3823</v>
      </c>
      <c r="G609" s="6"/>
      <c r="H609" s="6"/>
      <c r="I609" s="5" t="s">
        <v>38</v>
      </c>
      <c r="J609" s="5" t="s">
        <v>52</v>
      </c>
      <c r="K609" s="6" t="s">
        <v>3824</v>
      </c>
      <c r="L609" s="6" t="s">
        <v>62</v>
      </c>
      <c r="M609" s="5" t="s">
        <v>41</v>
      </c>
      <c r="N609" s="8" t="s">
        <v>3799</v>
      </c>
      <c r="O609" s="6" t="s">
        <v>3825</v>
      </c>
      <c r="P609" s="6"/>
      <c r="Q609" s="5"/>
      <c r="R609" s="8"/>
      <c r="S609" s="8"/>
      <c r="T609" s="8"/>
      <c r="U609" s="8"/>
      <c r="V609" s="8"/>
      <c r="W609" s="8"/>
      <c r="X609" s="8"/>
      <c r="Y609" s="5" t="s">
        <v>1918</v>
      </c>
      <c r="Z609" s="10" t="str">
        <f aca="false">REPLACE(AA609,SEARCH("M5-",AA609),LEN(AB609),AC609)</f>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AA609" s="10" t="s">
        <v>3826</v>
      </c>
      <c r="AB609" s="8" t="str">
        <f aca="false">IF(D609&lt;&gt;"No hacer",CONCATENATE(A609,"-",LEFT(C609),"-",IF(A608&lt;&gt;A609,1,IF(C608=C609,RIGHT(AB608)+1,1))))</f>
        <v>M5-MyM-13c-A-5</v>
      </c>
      <c r="AC609" s="8" t="str">
        <f aca="false">CONCATENATE(AB609,"-BR")</f>
        <v>M5-MyM-13c-A-5-BR</v>
      </c>
      <c r="AD609" s="5"/>
      <c r="AE609" s="5" t="s">
        <v>351</v>
      </c>
      <c r="AF609" s="5"/>
    </row>
    <row r="610" customFormat="false" ht="75" hidden="false" customHeight="true" outlineLevel="0" collapsed="false">
      <c r="A610" s="5" t="s">
        <v>3827</v>
      </c>
      <c r="B610" s="6" t="s">
        <v>3828</v>
      </c>
      <c r="C610" s="5" t="s">
        <v>34</v>
      </c>
      <c r="D610" s="5" t="s">
        <v>35</v>
      </c>
      <c r="E610" s="5"/>
      <c r="F610" s="6" t="s">
        <v>3829</v>
      </c>
      <c r="G610" s="6"/>
      <c r="H610" s="6"/>
      <c r="I610" s="5" t="s">
        <v>51</v>
      </c>
      <c r="J610" s="5" t="s">
        <v>297</v>
      </c>
      <c r="K610" s="7" t="s">
        <v>3830</v>
      </c>
      <c r="L610" s="6" t="s">
        <v>3831</v>
      </c>
      <c r="M610" s="5" t="s">
        <v>41</v>
      </c>
      <c r="N610" s="8" t="s">
        <v>3832</v>
      </c>
      <c r="O610" s="8" t="s">
        <v>3833</v>
      </c>
      <c r="P610" s="8"/>
      <c r="Q610" s="5"/>
      <c r="R610" s="8"/>
      <c r="S610" s="8"/>
      <c r="T610" s="8"/>
      <c r="U610" s="8"/>
      <c r="V610" s="8"/>
      <c r="W610" s="8"/>
      <c r="X610" s="8"/>
      <c r="Y610" s="5" t="s">
        <v>1918</v>
      </c>
      <c r="Z610" s="10" t="str">
        <f aca="false">REPLACE(AA610,SEARCH("M5-",AA610),LEN(AB610),AC610)</f>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AA610" s="10" t="s">
        <v>3834</v>
      </c>
      <c r="AB610" s="8" t="str">
        <f aca="false">IF(D610&lt;&gt;"No hacer",CONCATENATE(A610,"-",LEFT(C610),"-",IF(A609&lt;&gt;A610,1,IF(C609=C610,RIGHT(AB609)+1,1))))</f>
        <v>M5-MyM-14a-I-1</v>
      </c>
      <c r="AC610" s="8" t="str">
        <f aca="false">CONCATENATE(AB610,"-BR")</f>
        <v>M5-MyM-14a-I-1-BR</v>
      </c>
      <c r="AD610" s="5" t="s">
        <v>46</v>
      </c>
      <c r="AE610" s="5" t="s">
        <v>351</v>
      </c>
      <c r="AF610" s="5" t="s">
        <v>47</v>
      </c>
    </row>
    <row r="611" customFormat="false" ht="75" hidden="false" customHeight="true" outlineLevel="0" collapsed="false">
      <c r="A611" s="5" t="s">
        <v>3827</v>
      </c>
      <c r="B611" s="6" t="s">
        <v>3828</v>
      </c>
      <c r="C611" s="5" t="s">
        <v>34</v>
      </c>
      <c r="D611" s="5" t="s">
        <v>35</v>
      </c>
      <c r="E611" s="5"/>
      <c r="F611" s="6" t="s">
        <v>3835</v>
      </c>
      <c r="G611" s="6"/>
      <c r="H611" s="6"/>
      <c r="I611" s="5" t="s">
        <v>51</v>
      </c>
      <c r="J611" s="5" t="s">
        <v>297</v>
      </c>
      <c r="K611" s="6" t="s">
        <v>3836</v>
      </c>
      <c r="L611" s="6" t="s">
        <v>3837</v>
      </c>
      <c r="M611" s="5" t="s">
        <v>41</v>
      </c>
      <c r="N611" s="8" t="s">
        <v>3832</v>
      </c>
      <c r="O611" s="8" t="s">
        <v>3838</v>
      </c>
      <c r="P611" s="8"/>
      <c r="Q611" s="5"/>
      <c r="R611" s="8"/>
      <c r="S611" s="8"/>
      <c r="T611" s="8"/>
      <c r="U611" s="8"/>
      <c r="V611" s="8"/>
      <c r="W611" s="8"/>
      <c r="X611" s="8"/>
      <c r="Y611" s="5" t="s">
        <v>1918</v>
      </c>
      <c r="Z611" s="10" t="str">
        <f aca="false">REPLACE(AA611,SEARCH("M5-",AA611),LEN(AB611),AC611)</f>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AA611" s="10" t="s">
        <v>3839</v>
      </c>
      <c r="AB611" s="8" t="str">
        <f aca="false">IF(D611&lt;&gt;"No hacer",CONCATENATE(A611,"-",LEFT(C611),"-",IF(A610&lt;&gt;A611,1,IF(C610=C611,RIGHT(AB610)+1,1))))</f>
        <v>M5-MyM-14a-I-2</v>
      </c>
      <c r="AC611" s="8" t="str">
        <f aca="false">CONCATENATE(AB611,"-BR")</f>
        <v>M5-MyM-14a-I-2-BR</v>
      </c>
      <c r="AD611" s="5" t="s">
        <v>46</v>
      </c>
      <c r="AE611" s="5" t="s">
        <v>351</v>
      </c>
      <c r="AF611" s="5" t="s">
        <v>47</v>
      </c>
    </row>
    <row r="612" customFormat="false" ht="75" hidden="false" customHeight="true" outlineLevel="0" collapsed="false">
      <c r="A612" s="5" t="s">
        <v>3827</v>
      </c>
      <c r="B612" s="6" t="s">
        <v>3828</v>
      </c>
      <c r="C612" s="5" t="s">
        <v>48</v>
      </c>
      <c r="D612" s="5" t="s">
        <v>35</v>
      </c>
      <c r="E612" s="5"/>
      <c r="F612" s="6" t="s">
        <v>3840</v>
      </c>
      <c r="G612" s="6"/>
      <c r="H612" s="6" t="s">
        <v>3841</v>
      </c>
      <c r="I612" s="5" t="s">
        <v>51</v>
      </c>
      <c r="J612" s="5" t="s">
        <v>52</v>
      </c>
      <c r="K612" s="6" t="s">
        <v>3836</v>
      </c>
      <c r="L612" s="6" t="s">
        <v>3842</v>
      </c>
      <c r="M612" s="5" t="s">
        <v>63</v>
      </c>
      <c r="N612" s="8"/>
      <c r="O612" s="8"/>
      <c r="P612" s="8"/>
      <c r="Q612" s="5"/>
      <c r="R612" s="8"/>
      <c r="S612" s="8" t="s">
        <v>3843</v>
      </c>
      <c r="T612" s="6" t="s">
        <v>3844</v>
      </c>
      <c r="U612" s="6" t="s">
        <v>3845</v>
      </c>
      <c r="V612" s="6" t="s">
        <v>3846</v>
      </c>
      <c r="W612" s="6"/>
      <c r="X612" s="8"/>
      <c r="Y612" s="5" t="s">
        <v>1918</v>
      </c>
      <c r="Z612" s="10" t="str">
        <f aca="false">REPLACE(AA612,SEARCH("M5-",AA612),LEN(AB612),AC612)</f>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AA612" s="10" t="s">
        <v>3847</v>
      </c>
      <c r="AB612" s="8" t="str">
        <f aca="false">IF(D612&lt;&gt;"No hacer",CONCATENATE(A612,"-",LEFT(C612),"-",IF(A611&lt;&gt;A612,1,IF(C611=C612,RIGHT(AB611)+1,1))))</f>
        <v>M5-MyM-14a-E-1</v>
      </c>
      <c r="AC612" s="8" t="str">
        <f aca="false">CONCATENATE(AB612,"-BR")</f>
        <v>M5-MyM-14a-E-1-BR</v>
      </c>
      <c r="AD612" s="5" t="s">
        <v>46</v>
      </c>
      <c r="AE612" s="5" t="s">
        <v>351</v>
      </c>
      <c r="AF612" s="5" t="s">
        <v>47</v>
      </c>
    </row>
    <row r="613" customFormat="false" ht="75" hidden="false" customHeight="true" outlineLevel="0" collapsed="false">
      <c r="A613" s="5" t="s">
        <v>3827</v>
      </c>
      <c r="B613" s="6" t="s">
        <v>3828</v>
      </c>
      <c r="C613" s="5" t="s">
        <v>48</v>
      </c>
      <c r="D613" s="5" t="s">
        <v>35</v>
      </c>
      <c r="E613" s="5"/>
      <c r="F613" s="6" t="s">
        <v>3848</v>
      </c>
      <c r="G613" s="6"/>
      <c r="H613" s="6"/>
      <c r="I613" s="5" t="s">
        <v>51</v>
      </c>
      <c r="J613" s="5" t="s">
        <v>52</v>
      </c>
      <c r="K613" s="7" t="s">
        <v>3830</v>
      </c>
      <c r="L613" s="6" t="s">
        <v>3849</v>
      </c>
      <c r="M613" s="5" t="s">
        <v>63</v>
      </c>
      <c r="N613" s="8"/>
      <c r="O613" s="8"/>
      <c r="P613" s="8"/>
      <c r="Q613" s="5"/>
      <c r="R613" s="8"/>
      <c r="S613" s="8" t="s">
        <v>3850</v>
      </c>
      <c r="T613" s="6" t="s">
        <v>3844</v>
      </c>
      <c r="U613" s="6" t="s">
        <v>3851</v>
      </c>
      <c r="V613" s="6" t="s">
        <v>3852</v>
      </c>
      <c r="W613" s="6"/>
      <c r="X613" s="8"/>
      <c r="Y613" s="5" t="s">
        <v>1918</v>
      </c>
      <c r="Z613" s="10" t="str">
        <f aca="false">REPLACE(AA613,SEARCH("M5-",AA613),LEN(AB613),AC613)</f>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AA613" s="10" t="s">
        <v>3853</v>
      </c>
      <c r="AB613" s="8" t="str">
        <f aca="false">IF(D613&lt;&gt;"No hacer",CONCATENATE(A613,"-",LEFT(C613),"-",IF(A612&lt;&gt;A613,1,IF(C612=C613,RIGHT(AB612)+1,1))))</f>
        <v>M5-MyM-14a-E-2</v>
      </c>
      <c r="AC613" s="8" t="str">
        <f aca="false">CONCATENATE(AB613,"-BR")</f>
        <v>M5-MyM-14a-E-2-BR</v>
      </c>
      <c r="AD613" s="5" t="s">
        <v>46</v>
      </c>
      <c r="AE613" s="5" t="s">
        <v>351</v>
      </c>
      <c r="AF613" s="5" t="s">
        <v>47</v>
      </c>
    </row>
    <row r="614" customFormat="false" ht="75" hidden="false" customHeight="true" outlineLevel="0" collapsed="false">
      <c r="A614" s="5" t="s">
        <v>3827</v>
      </c>
      <c r="B614" s="6" t="s">
        <v>3828</v>
      </c>
      <c r="C614" s="5" t="s">
        <v>58</v>
      </c>
      <c r="D614" s="5" t="s">
        <v>35</v>
      </c>
      <c r="E614" s="5"/>
      <c r="F614" s="6" t="s">
        <v>3854</v>
      </c>
      <c r="G614" s="6"/>
      <c r="H614" s="6"/>
      <c r="I614" s="5" t="s">
        <v>51</v>
      </c>
      <c r="J614" s="5" t="s">
        <v>52</v>
      </c>
      <c r="K614" s="7" t="s">
        <v>3855</v>
      </c>
      <c r="L614" s="6" t="s">
        <v>3856</v>
      </c>
      <c r="M614" s="5" t="s">
        <v>63</v>
      </c>
      <c r="N614" s="8"/>
      <c r="O614" s="8"/>
      <c r="P614" s="8"/>
      <c r="Q614" s="5"/>
      <c r="R614" s="6"/>
      <c r="S614" s="6" t="s">
        <v>3857</v>
      </c>
      <c r="T614" s="6" t="s">
        <v>3844</v>
      </c>
      <c r="U614" s="6" t="s">
        <v>3858</v>
      </c>
      <c r="V614" s="6" t="s">
        <v>3859</v>
      </c>
      <c r="W614" s="6"/>
      <c r="X614" s="8"/>
      <c r="Y614" s="5" t="s">
        <v>1918</v>
      </c>
      <c r="Z614" s="10" t="str">
        <f aca="false">REPLACE(AA614,SEARCH("M5-",AA614),LEN(AB614),AC614)</f>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AA614" s="10" t="s">
        <v>3860</v>
      </c>
      <c r="AB614" s="8" t="str">
        <f aca="false">IF(D614&lt;&gt;"No hacer",CONCATENATE(A614,"-",LEFT(C614),"-",IF(A613&lt;&gt;A614,1,IF(C613=C614,RIGHT(AB613)+1,1))))</f>
        <v>M5-MyM-14a-A-1</v>
      </c>
      <c r="AC614" s="8" t="str">
        <f aca="false">CONCATENATE(AB614,"-BR")</f>
        <v>M5-MyM-14a-A-1-BR</v>
      </c>
      <c r="AD614" s="5" t="s">
        <v>46</v>
      </c>
      <c r="AE614" s="5" t="s">
        <v>351</v>
      </c>
      <c r="AF614" s="5" t="s">
        <v>47</v>
      </c>
    </row>
    <row r="615" customFormat="false" ht="75" hidden="false" customHeight="true" outlineLevel="0" collapsed="false">
      <c r="A615" s="5" t="s">
        <v>3827</v>
      </c>
      <c r="B615" s="6" t="s">
        <v>3828</v>
      </c>
      <c r="C615" s="5" t="s">
        <v>58</v>
      </c>
      <c r="D615" s="5" t="s">
        <v>35</v>
      </c>
      <c r="E615" s="5"/>
      <c r="F615" s="6" t="s">
        <v>3861</v>
      </c>
      <c r="G615" s="6"/>
      <c r="H615" s="6"/>
      <c r="I615" s="5" t="s">
        <v>51</v>
      </c>
      <c r="J615" s="5" t="s">
        <v>52</v>
      </c>
      <c r="K615" s="7" t="s">
        <v>3862</v>
      </c>
      <c r="L615" s="6" t="s">
        <v>3863</v>
      </c>
      <c r="M615" s="5" t="s">
        <v>63</v>
      </c>
      <c r="N615" s="8"/>
      <c r="O615" s="8"/>
      <c r="P615" s="8"/>
      <c r="Q615" s="5"/>
      <c r="R615" s="6"/>
      <c r="S615" s="6" t="s">
        <v>3864</v>
      </c>
      <c r="T615" s="6" t="s">
        <v>3844</v>
      </c>
      <c r="U615" s="6" t="s">
        <v>3865</v>
      </c>
      <c r="V615" s="6" t="s">
        <v>3866</v>
      </c>
      <c r="W615" s="6"/>
      <c r="X615" s="8"/>
      <c r="Y615" s="5" t="s">
        <v>1918</v>
      </c>
      <c r="Z615" s="10" t="str">
        <f aca="false">REPLACE(AA615,SEARCH("M5-",AA615),LEN(AB615),AC615)</f>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AA615" s="10" t="s">
        <v>3867</v>
      </c>
      <c r="AB615" s="8" t="str">
        <f aca="false">IF(D615&lt;&gt;"No hacer",CONCATENATE(A615,"-",LEFT(C615),"-",IF(A614&lt;&gt;A615,1,IF(C614=C615,RIGHT(AB614)+1,1))))</f>
        <v>M5-MyM-14a-A-2</v>
      </c>
      <c r="AC615" s="8" t="str">
        <f aca="false">CONCATENATE(AB615,"-BR")</f>
        <v>M5-MyM-14a-A-2-BR</v>
      </c>
      <c r="AD615" s="5" t="s">
        <v>46</v>
      </c>
      <c r="AE615" s="5" t="s">
        <v>351</v>
      </c>
      <c r="AF615" s="5" t="s">
        <v>47</v>
      </c>
    </row>
    <row r="616" customFormat="false" ht="75" hidden="false" customHeight="true" outlineLevel="0" collapsed="false">
      <c r="A616" s="5" t="s">
        <v>3827</v>
      </c>
      <c r="B616" s="6" t="s">
        <v>3828</v>
      </c>
      <c r="C616" s="5" t="s">
        <v>58</v>
      </c>
      <c r="D616" s="5" t="s">
        <v>35</v>
      </c>
      <c r="E616" s="5"/>
      <c r="F616" s="6" t="s">
        <v>3868</v>
      </c>
      <c r="G616" s="6"/>
      <c r="H616" s="6"/>
      <c r="I616" s="5" t="s">
        <v>51</v>
      </c>
      <c r="J616" s="5" t="s">
        <v>52</v>
      </c>
      <c r="K616" s="6" t="s">
        <v>3869</v>
      </c>
      <c r="L616" s="6" t="s">
        <v>3870</v>
      </c>
      <c r="M616" s="5" t="s">
        <v>63</v>
      </c>
      <c r="N616" s="8"/>
      <c r="O616" s="8"/>
      <c r="P616" s="8"/>
      <c r="Q616" s="5"/>
      <c r="R616" s="6"/>
      <c r="S616" s="6" t="s">
        <v>3871</v>
      </c>
      <c r="T616" s="6" t="s">
        <v>3844</v>
      </c>
      <c r="U616" s="6" t="s">
        <v>3845</v>
      </c>
      <c r="V616" s="6" t="s">
        <v>3872</v>
      </c>
      <c r="W616" s="6"/>
      <c r="X616" s="8"/>
      <c r="Y616" s="5" t="s">
        <v>1918</v>
      </c>
      <c r="Z616" s="10" t="str">
        <f aca="false">REPLACE(AA616,SEARCH("M5-",AA616),LEN(AB616),AC616)</f>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AA616" s="10" t="s">
        <v>3873</v>
      </c>
      <c r="AB616" s="8" t="str">
        <f aca="false">IF(D616&lt;&gt;"No hacer",CONCATENATE(A616,"-",LEFT(C616),"-",IF(A615&lt;&gt;A616,1,IF(C615=C616,RIGHT(AB615)+1,1))))</f>
        <v>M5-MyM-14a-A-3</v>
      </c>
      <c r="AC616" s="8" t="str">
        <f aca="false">CONCATENATE(AB616,"-BR")</f>
        <v>M5-MyM-14a-A-3-BR</v>
      </c>
      <c r="AD616" s="5" t="s">
        <v>46</v>
      </c>
      <c r="AE616" s="5" t="s">
        <v>351</v>
      </c>
      <c r="AF616" s="5" t="s">
        <v>47</v>
      </c>
    </row>
    <row r="617" customFormat="false" ht="75" hidden="false" customHeight="true" outlineLevel="0" collapsed="false">
      <c r="A617" s="5" t="s">
        <v>3827</v>
      </c>
      <c r="B617" s="6" t="s">
        <v>3828</v>
      </c>
      <c r="C617" s="5" t="s">
        <v>58</v>
      </c>
      <c r="D617" s="5" t="s">
        <v>35</v>
      </c>
      <c r="E617" s="5"/>
      <c r="F617" s="6" t="s">
        <v>3874</v>
      </c>
      <c r="G617" s="6"/>
      <c r="H617" s="6"/>
      <c r="I617" s="5" t="s">
        <v>51</v>
      </c>
      <c r="J617" s="5" t="s">
        <v>52</v>
      </c>
      <c r="K617" s="7" t="s">
        <v>3875</v>
      </c>
      <c r="L617" s="6" t="s">
        <v>3876</v>
      </c>
      <c r="M617" s="5" t="s">
        <v>63</v>
      </c>
      <c r="N617" s="8"/>
      <c r="O617" s="8"/>
      <c r="P617" s="8"/>
      <c r="Q617" s="5"/>
      <c r="R617" s="6"/>
      <c r="S617" s="6" t="s">
        <v>3877</v>
      </c>
      <c r="T617" s="6" t="s">
        <v>3844</v>
      </c>
      <c r="U617" s="6" t="s">
        <v>3865</v>
      </c>
      <c r="V617" s="6" t="s">
        <v>3878</v>
      </c>
      <c r="W617" s="6"/>
      <c r="X617" s="8"/>
      <c r="Y617" s="5" t="s">
        <v>1918</v>
      </c>
      <c r="Z617" s="10" t="str">
        <f aca="false">REPLACE(AA617,SEARCH("M5-",AA617),LEN(AB617),AC617)</f>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AA617" s="10" t="s">
        <v>3879</v>
      </c>
      <c r="AB617" s="8" t="str">
        <f aca="false">IF(D617&lt;&gt;"No hacer",CONCATENATE(A617,"-",LEFT(C617),"-",IF(A616&lt;&gt;A617,1,IF(C616=C617,RIGHT(AB616)+1,1))))</f>
        <v>M5-MyM-14a-A-4</v>
      </c>
      <c r="AC617" s="8" t="str">
        <f aca="false">CONCATENATE(AB617,"-BR")</f>
        <v>M5-MyM-14a-A-4-BR</v>
      </c>
      <c r="AD617" s="5" t="s">
        <v>46</v>
      </c>
      <c r="AE617" s="5" t="s">
        <v>351</v>
      </c>
      <c r="AF617" s="5" t="s">
        <v>47</v>
      </c>
    </row>
    <row r="618" customFormat="false" ht="75" hidden="false" customHeight="true" outlineLevel="0" collapsed="false">
      <c r="A618" s="5" t="s">
        <v>3827</v>
      </c>
      <c r="B618" s="6" t="s">
        <v>3828</v>
      </c>
      <c r="C618" s="5" t="s">
        <v>58</v>
      </c>
      <c r="D618" s="5" t="s">
        <v>35</v>
      </c>
      <c r="E618" s="5"/>
      <c r="F618" s="6" t="s">
        <v>3880</v>
      </c>
      <c r="G618" s="6"/>
      <c r="H618" s="6"/>
      <c r="I618" s="5" t="s">
        <v>51</v>
      </c>
      <c r="J618" s="5" t="s">
        <v>52</v>
      </c>
      <c r="K618" s="7" t="s">
        <v>3881</v>
      </c>
      <c r="L618" s="6" t="s">
        <v>3876</v>
      </c>
      <c r="M618" s="5" t="s">
        <v>63</v>
      </c>
      <c r="N618" s="8"/>
      <c r="O618" s="8"/>
      <c r="P618" s="8"/>
      <c r="Q618" s="5"/>
      <c r="R618" s="6"/>
      <c r="S618" s="6" t="s">
        <v>3882</v>
      </c>
      <c r="T618" s="6" t="s">
        <v>3844</v>
      </c>
      <c r="U618" s="6" t="s">
        <v>3865</v>
      </c>
      <c r="V618" s="6" t="s">
        <v>3883</v>
      </c>
      <c r="W618" s="6"/>
      <c r="X618" s="8"/>
      <c r="Y618" s="5" t="s">
        <v>1918</v>
      </c>
      <c r="Z618" s="10" t="str">
        <f aca="false">REPLACE(AA618,SEARCH("M5-",AA618),LEN(AB618),AC618)</f>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AA618" s="10" t="s">
        <v>3884</v>
      </c>
      <c r="AB618" s="8" t="str">
        <f aca="false">IF(D618&lt;&gt;"No hacer",CONCATENATE(A618,"-",LEFT(C618),"-",IF(A617&lt;&gt;A618,1,IF(C617=C618,RIGHT(AB617)+1,1))))</f>
        <v>M5-MyM-14a-A-5</v>
      </c>
      <c r="AC618" s="8" t="str">
        <f aca="false">CONCATENATE(AB618,"-BR")</f>
        <v>M5-MyM-14a-A-5-BR</v>
      </c>
      <c r="AD618" s="5" t="s">
        <v>46</v>
      </c>
      <c r="AE618" s="5" t="s">
        <v>351</v>
      </c>
      <c r="AF618" s="5" t="s">
        <v>47</v>
      </c>
    </row>
    <row r="619" customFormat="false" ht="75" hidden="false" customHeight="true" outlineLevel="0" collapsed="false">
      <c r="A619" s="5" t="s">
        <v>3885</v>
      </c>
      <c r="B619" s="6" t="s">
        <v>3886</v>
      </c>
      <c r="C619" s="5" t="s">
        <v>34</v>
      </c>
      <c r="D619" s="5" t="s">
        <v>35</v>
      </c>
      <c r="E619" s="5"/>
      <c r="F619" s="20" t="s">
        <v>3887</v>
      </c>
      <c r="G619" s="6"/>
      <c r="H619" s="6"/>
      <c r="I619" s="5" t="s">
        <v>51</v>
      </c>
      <c r="J619" s="5" t="s">
        <v>297</v>
      </c>
      <c r="K619" s="7" t="s">
        <v>3830</v>
      </c>
      <c r="L619" s="6" t="s">
        <v>3888</v>
      </c>
      <c r="M619" s="5" t="s">
        <v>63</v>
      </c>
      <c r="N619" s="26" t="s">
        <v>3889</v>
      </c>
      <c r="O619" s="26" t="s">
        <v>3890</v>
      </c>
      <c r="P619" s="26" t="s">
        <v>3891</v>
      </c>
      <c r="Q619" s="5" t="s">
        <v>3892</v>
      </c>
      <c r="R619" s="8"/>
      <c r="S619" s="8" t="s">
        <v>3893</v>
      </c>
      <c r="T619" s="8" t="s">
        <v>3894</v>
      </c>
      <c r="U619" s="8" t="s">
        <v>3895</v>
      </c>
      <c r="V619" s="8"/>
      <c r="W619" s="8"/>
      <c r="X619" s="8"/>
      <c r="Y619" s="5" t="s">
        <v>1918</v>
      </c>
      <c r="Z619" s="10" t="str">
        <f aca="false">REPLACE(AA619,SEARCH("M5-",AA619),LEN(AB619),AC619)</f>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AA619" s="10" t="s">
        <v>3896</v>
      </c>
      <c r="AB619" s="8" t="str">
        <f aca="false">IF(D619&lt;&gt;"No hacer",CONCATENATE(A619,"-",LEFT(C619),"-",IF(A618&lt;&gt;A619,1,IF(C618=C619,RIGHT(AB618)+1,1))))</f>
        <v>M5-MyM-14b-I-1</v>
      </c>
      <c r="AC619" s="8" t="str">
        <f aca="false">CONCATENATE(AB619,"-BR")</f>
        <v>M5-MyM-14b-I-1-BR</v>
      </c>
      <c r="AD619" s="5" t="s">
        <v>46</v>
      </c>
      <c r="AE619" s="5" t="s">
        <v>351</v>
      </c>
      <c r="AF619" s="5" t="s">
        <v>47</v>
      </c>
    </row>
    <row r="620" customFormat="false" ht="75" hidden="false" customHeight="true" outlineLevel="0" collapsed="false">
      <c r="A620" s="5" t="s">
        <v>3885</v>
      </c>
      <c r="B620" s="6" t="s">
        <v>3886</v>
      </c>
      <c r="C620" s="5" t="s">
        <v>34</v>
      </c>
      <c r="D620" s="5" t="s">
        <v>35</v>
      </c>
      <c r="E620" s="5"/>
      <c r="F620" s="20" t="s">
        <v>3897</v>
      </c>
      <c r="G620" s="6"/>
      <c r="H620" s="6"/>
      <c r="I620" s="5" t="s">
        <v>51</v>
      </c>
      <c r="J620" s="5" t="s">
        <v>297</v>
      </c>
      <c r="K620" s="6" t="s">
        <v>3830</v>
      </c>
      <c r="L620" s="6" t="s">
        <v>3898</v>
      </c>
      <c r="M620" s="5" t="s">
        <v>63</v>
      </c>
      <c r="N620" s="26" t="s">
        <v>3889</v>
      </c>
      <c r="O620" s="26" t="s">
        <v>3899</v>
      </c>
      <c r="P620" s="26" t="s">
        <v>3900</v>
      </c>
      <c r="Q620" s="5" t="s">
        <v>3892</v>
      </c>
      <c r="R620" s="6"/>
      <c r="S620" s="6" t="s">
        <v>3901</v>
      </c>
      <c r="T620" s="6" t="s">
        <v>3902</v>
      </c>
      <c r="U620" s="6" t="s">
        <v>3903</v>
      </c>
      <c r="V620" s="8"/>
      <c r="W620" s="8"/>
      <c r="X620" s="8"/>
      <c r="Y620" s="5" t="s">
        <v>1918</v>
      </c>
      <c r="Z620" s="10" t="str">
        <f aca="false">REPLACE(AA620,SEARCH("M5-",AA620),LEN(AB620),AC620)</f>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AA620" s="10" t="s">
        <v>3904</v>
      </c>
      <c r="AB620" s="8" t="str">
        <f aca="false">IF(D620&lt;&gt;"No hacer",CONCATENATE(A620,"-",LEFT(C620),"-",IF(A619&lt;&gt;A620,1,IF(C619=C620,RIGHT(AB619)+1,1))))</f>
        <v>M5-MyM-14b-I-2</v>
      </c>
      <c r="AC620" s="8" t="str">
        <f aca="false">CONCATENATE(AB620,"-BR")</f>
        <v>M5-MyM-14b-I-2-BR</v>
      </c>
      <c r="AD620" s="5" t="s">
        <v>46</v>
      </c>
      <c r="AE620" s="5" t="s">
        <v>351</v>
      </c>
      <c r="AF620" s="5" t="s">
        <v>47</v>
      </c>
    </row>
    <row r="621" customFormat="false" ht="75" hidden="false" customHeight="true" outlineLevel="0" collapsed="false">
      <c r="A621" s="5" t="s">
        <v>3885</v>
      </c>
      <c r="B621" s="6" t="s">
        <v>3886</v>
      </c>
      <c r="C621" s="5" t="s">
        <v>48</v>
      </c>
      <c r="D621" s="5" t="s">
        <v>35</v>
      </c>
      <c r="E621" s="5"/>
      <c r="F621" s="20" t="s">
        <v>3905</v>
      </c>
      <c r="G621" s="6"/>
      <c r="H621" s="6"/>
      <c r="I621" s="5" t="s">
        <v>51</v>
      </c>
      <c r="J621" s="5" t="s">
        <v>52</v>
      </c>
      <c r="K621" s="7" t="s">
        <v>3830</v>
      </c>
      <c r="L621" s="6" t="s">
        <v>3906</v>
      </c>
      <c r="M621" s="5" t="s">
        <v>63</v>
      </c>
      <c r="N621" s="8"/>
      <c r="O621" s="8"/>
      <c r="P621" s="8"/>
      <c r="Q621" s="5" t="s">
        <v>3892</v>
      </c>
      <c r="R621" s="8"/>
      <c r="S621" s="8" t="s">
        <v>3893</v>
      </c>
      <c r="T621" s="8" t="s">
        <v>3894</v>
      </c>
      <c r="U621" s="8" t="s">
        <v>3895</v>
      </c>
      <c r="V621" s="6"/>
      <c r="W621" s="6"/>
      <c r="X621" s="6"/>
      <c r="Y621" s="5" t="s">
        <v>1918</v>
      </c>
      <c r="Z621" s="10" t="str">
        <f aca="false">REPLACE(AA621,SEARCH("M5-",AA621),LEN(AB621),AC621)</f>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AA621" s="10" t="s">
        <v>3907</v>
      </c>
      <c r="AB621" s="8" t="str">
        <f aca="false">IF(D621&lt;&gt;"No hacer",CONCATENATE(A621,"-",LEFT(C621),"-",IF(A620&lt;&gt;A621,1,IF(C620=C621,RIGHT(AB620)+1,1))))</f>
        <v>M5-MyM-14b-E-1</v>
      </c>
      <c r="AC621" s="8" t="str">
        <f aca="false">CONCATENATE(AB621,"-BR")</f>
        <v>M5-MyM-14b-E-1-BR</v>
      </c>
      <c r="AD621" s="5" t="s">
        <v>46</v>
      </c>
      <c r="AE621" s="5" t="s">
        <v>351</v>
      </c>
      <c r="AF621" s="5" t="s">
        <v>47</v>
      </c>
    </row>
    <row r="622" customFormat="false" ht="75" hidden="false" customHeight="true" outlineLevel="0" collapsed="false">
      <c r="A622" s="5" t="s">
        <v>3885</v>
      </c>
      <c r="B622" s="6" t="s">
        <v>3886</v>
      </c>
      <c r="C622" s="5" t="s">
        <v>48</v>
      </c>
      <c r="D622" s="5" t="s">
        <v>35</v>
      </c>
      <c r="E622" s="5"/>
      <c r="F622" s="20" t="s">
        <v>3908</v>
      </c>
      <c r="G622" s="6"/>
      <c r="H622" s="6"/>
      <c r="I622" s="5" t="s">
        <v>51</v>
      </c>
      <c r="J622" s="5" t="s">
        <v>52</v>
      </c>
      <c r="K622" s="7" t="s">
        <v>3830</v>
      </c>
      <c r="L622" s="6" t="s">
        <v>3909</v>
      </c>
      <c r="M622" s="5" t="s">
        <v>63</v>
      </c>
      <c r="N622" s="8"/>
      <c r="O622" s="8"/>
      <c r="P622" s="8"/>
      <c r="Q622" s="5" t="s">
        <v>3892</v>
      </c>
      <c r="R622" s="6"/>
      <c r="S622" s="6" t="s">
        <v>3901</v>
      </c>
      <c r="T622" s="6" t="s">
        <v>3902</v>
      </c>
      <c r="U622" s="6" t="s">
        <v>3910</v>
      </c>
      <c r="V622" s="6"/>
      <c r="W622" s="6"/>
      <c r="X622" s="6"/>
      <c r="Y622" s="5" t="s">
        <v>1918</v>
      </c>
      <c r="Z622" s="10" t="str">
        <f aca="false">REPLACE(AA622,SEARCH("M5-",AA622),LEN(AB622),AC622)</f>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AA622" s="10" t="s">
        <v>3911</v>
      </c>
      <c r="AB622" s="8" t="str">
        <f aca="false">IF(D622&lt;&gt;"No hacer",CONCATENATE(A622,"-",LEFT(C622),"-",IF(A621&lt;&gt;A622,1,IF(C621=C622,RIGHT(AB621)+1,1))))</f>
        <v>M5-MyM-14b-E-2</v>
      </c>
      <c r="AC622" s="8" t="str">
        <f aca="false">CONCATENATE(AB622,"-BR")</f>
        <v>M5-MyM-14b-E-2-BR</v>
      </c>
      <c r="AD622" s="5" t="s">
        <v>46</v>
      </c>
      <c r="AE622" s="5" t="s">
        <v>351</v>
      </c>
      <c r="AF622" s="5" t="s">
        <v>47</v>
      </c>
    </row>
    <row r="623" customFormat="false" ht="75" hidden="false" customHeight="true" outlineLevel="0" collapsed="false">
      <c r="A623" s="5" t="s">
        <v>3885</v>
      </c>
      <c r="B623" s="6" t="s">
        <v>3886</v>
      </c>
      <c r="C623" s="5" t="s">
        <v>58</v>
      </c>
      <c r="D623" s="5" t="s">
        <v>35</v>
      </c>
      <c r="E623" s="5"/>
      <c r="F623" s="6" t="s">
        <v>3912</v>
      </c>
      <c r="G623" s="6"/>
      <c r="H623" s="6" t="s">
        <v>3913</v>
      </c>
      <c r="I623" s="5" t="s">
        <v>51</v>
      </c>
      <c r="J623" s="5" t="s">
        <v>52</v>
      </c>
      <c r="K623" s="6" t="s">
        <v>3914</v>
      </c>
      <c r="L623" s="6" t="s">
        <v>3915</v>
      </c>
      <c r="M623" s="5" t="s">
        <v>63</v>
      </c>
      <c r="N623" s="8"/>
      <c r="O623" s="8"/>
      <c r="P623" s="8"/>
      <c r="Q623" s="5" t="s">
        <v>3892</v>
      </c>
      <c r="R623" s="8"/>
      <c r="S623" s="8" t="s">
        <v>3916</v>
      </c>
      <c r="T623" s="8" t="s">
        <v>3917</v>
      </c>
      <c r="U623" s="8" t="s">
        <v>3918</v>
      </c>
      <c r="V623" s="8"/>
      <c r="W623" s="8"/>
      <c r="X623" s="8"/>
      <c r="Y623" s="5" t="s">
        <v>1918</v>
      </c>
      <c r="Z623" s="10" t="str">
        <f aca="false">REPLACE(AA623,SEARCH("M5-",AA623),LEN(AB623),AC623)</f>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AA623" s="10" t="s">
        <v>3919</v>
      </c>
      <c r="AB623" s="8" t="str">
        <f aca="false">IF(D623&lt;&gt;"No hacer",CONCATENATE(A623,"-",LEFT(C623),"-",IF(A622&lt;&gt;A623,1,IF(C622=C623,RIGHT(AB622)+1,1))))</f>
        <v>M5-MyM-14b-A-1</v>
      </c>
      <c r="AC623" s="8" t="str">
        <f aca="false">CONCATENATE(AB623,"-BR")</f>
        <v>M5-MyM-14b-A-1-BR</v>
      </c>
      <c r="AD623" s="5" t="s">
        <v>46</v>
      </c>
      <c r="AE623" s="5" t="s">
        <v>351</v>
      </c>
      <c r="AF623" s="5" t="s">
        <v>47</v>
      </c>
    </row>
    <row r="624" customFormat="false" ht="75" hidden="false" customHeight="true" outlineLevel="0" collapsed="false">
      <c r="A624" s="5" t="s">
        <v>3885</v>
      </c>
      <c r="B624" s="6" t="s">
        <v>3886</v>
      </c>
      <c r="C624" s="5" t="s">
        <v>58</v>
      </c>
      <c r="D624" s="5" t="s">
        <v>35</v>
      </c>
      <c r="E624" s="5"/>
      <c r="F624" s="6" t="s">
        <v>3920</v>
      </c>
      <c r="G624" s="6"/>
      <c r="H624" s="6" t="s">
        <v>3921</v>
      </c>
      <c r="I624" s="5" t="s">
        <v>51</v>
      </c>
      <c r="J624" s="5" t="s">
        <v>52</v>
      </c>
      <c r="K624" s="6" t="s">
        <v>3922</v>
      </c>
      <c r="L624" s="6" t="s">
        <v>3923</v>
      </c>
      <c r="M624" s="5" t="s">
        <v>63</v>
      </c>
      <c r="N624" s="8"/>
      <c r="O624" s="8"/>
      <c r="P624" s="8"/>
      <c r="Q624" s="5" t="s">
        <v>3892</v>
      </c>
      <c r="R624" s="8"/>
      <c r="S624" s="8" t="s">
        <v>3924</v>
      </c>
      <c r="T624" s="8" t="s">
        <v>3925</v>
      </c>
      <c r="U624" s="8" t="s">
        <v>3926</v>
      </c>
      <c r="V624" s="8"/>
      <c r="W624" s="8"/>
      <c r="X624" s="8"/>
      <c r="Y624" s="5" t="s">
        <v>1918</v>
      </c>
      <c r="Z624" s="10" t="str">
        <f aca="false">REPLACE(AA624,SEARCH("M5-",AA624),LEN(AB624),AC624)</f>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AA624" s="10" t="s">
        <v>3927</v>
      </c>
      <c r="AB624" s="8" t="str">
        <f aca="false">IF(D624&lt;&gt;"No hacer",CONCATENATE(A624,"-",LEFT(C624),"-",IF(A623&lt;&gt;A624,1,IF(C623=C624,RIGHT(AB623)+1,1))))</f>
        <v>M5-MyM-14b-A-2</v>
      </c>
      <c r="AC624" s="8" t="str">
        <f aca="false">CONCATENATE(AB624,"-BR")</f>
        <v>M5-MyM-14b-A-2-BR</v>
      </c>
      <c r="AD624" s="5" t="s">
        <v>46</v>
      </c>
      <c r="AE624" s="5" t="s">
        <v>351</v>
      </c>
      <c r="AF624" s="5" t="s">
        <v>47</v>
      </c>
    </row>
    <row r="625" customFormat="false" ht="75" hidden="false" customHeight="true" outlineLevel="0" collapsed="false">
      <c r="A625" s="5" t="s">
        <v>3885</v>
      </c>
      <c r="B625" s="6" t="s">
        <v>3886</v>
      </c>
      <c r="C625" s="5" t="s">
        <v>58</v>
      </c>
      <c r="D625" s="5" t="s">
        <v>35</v>
      </c>
      <c r="E625" s="5"/>
      <c r="F625" s="6" t="s">
        <v>3928</v>
      </c>
      <c r="G625" s="6"/>
      <c r="H625" s="6" t="s">
        <v>3929</v>
      </c>
      <c r="I625" s="5" t="s">
        <v>51</v>
      </c>
      <c r="J625" s="5" t="s">
        <v>52</v>
      </c>
      <c r="K625" s="6" t="s">
        <v>3930</v>
      </c>
      <c r="L625" s="6" t="s">
        <v>3931</v>
      </c>
      <c r="M625" s="5" t="s">
        <v>63</v>
      </c>
      <c r="N625" s="8"/>
      <c r="O625" s="8"/>
      <c r="P625" s="8"/>
      <c r="Q625" s="5" t="s">
        <v>3892</v>
      </c>
      <c r="R625" s="8"/>
      <c r="S625" s="8" t="s">
        <v>3932</v>
      </c>
      <c r="T625" s="8" t="s">
        <v>3933</v>
      </c>
      <c r="U625" s="8" t="s">
        <v>3934</v>
      </c>
      <c r="V625" s="8"/>
      <c r="W625" s="8"/>
      <c r="X625" s="8"/>
      <c r="Y625" s="5" t="s">
        <v>1918</v>
      </c>
      <c r="Z625" s="10" t="str">
        <f aca="false">REPLACE(AA625,SEARCH("M5-",AA625),LEN(AB625),AC625)</f>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AA625" s="10" t="s">
        <v>3935</v>
      </c>
      <c r="AB625" s="8" t="str">
        <f aca="false">IF(D625&lt;&gt;"No hacer",CONCATENATE(A625,"-",LEFT(C625),"-",IF(A624&lt;&gt;A625,1,IF(C624=C625,RIGHT(AB624)+1,1))))</f>
        <v>M5-MyM-14b-A-3</v>
      </c>
      <c r="AC625" s="8" t="str">
        <f aca="false">CONCATENATE(AB625,"-BR")</f>
        <v>M5-MyM-14b-A-3-BR</v>
      </c>
      <c r="AD625" s="5" t="s">
        <v>46</v>
      </c>
      <c r="AE625" s="5" t="s">
        <v>351</v>
      </c>
      <c r="AF625" s="5" t="s">
        <v>47</v>
      </c>
    </row>
    <row r="626" customFormat="false" ht="75" hidden="false" customHeight="true" outlineLevel="0" collapsed="false">
      <c r="A626" s="5" t="s">
        <v>3885</v>
      </c>
      <c r="B626" s="6" t="s">
        <v>3886</v>
      </c>
      <c r="C626" s="5" t="s">
        <v>58</v>
      </c>
      <c r="D626" s="5" t="s">
        <v>35</v>
      </c>
      <c r="E626" s="5"/>
      <c r="F626" s="6" t="s">
        <v>3936</v>
      </c>
      <c r="G626" s="6"/>
      <c r="H626" s="6" t="s">
        <v>3937</v>
      </c>
      <c r="I626" s="5" t="s">
        <v>51</v>
      </c>
      <c r="J626" s="5" t="s">
        <v>52</v>
      </c>
      <c r="K626" s="6" t="s">
        <v>3930</v>
      </c>
      <c r="L626" s="6" t="s">
        <v>3938</v>
      </c>
      <c r="M626" s="5" t="s">
        <v>63</v>
      </c>
      <c r="N626" s="8"/>
      <c r="O626" s="8"/>
      <c r="P626" s="8"/>
      <c r="Q626" s="5" t="s">
        <v>3892</v>
      </c>
      <c r="R626" s="8"/>
      <c r="S626" s="8" t="s">
        <v>3939</v>
      </c>
      <c r="T626" s="8" t="s">
        <v>3940</v>
      </c>
      <c r="U626" s="8" t="s">
        <v>3941</v>
      </c>
      <c r="V626" s="8"/>
      <c r="W626" s="8"/>
      <c r="X626" s="8"/>
      <c r="Y626" s="5" t="s">
        <v>1918</v>
      </c>
      <c r="Z626" s="10" t="str">
        <f aca="false">REPLACE(AA626,SEARCH("M5-",AA626),LEN(AB626),AC626)</f>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AA626" s="10" t="s">
        <v>3942</v>
      </c>
      <c r="AB626" s="8" t="str">
        <f aca="false">IF(D626&lt;&gt;"No hacer",CONCATENATE(A626,"-",LEFT(C626),"-",IF(A625&lt;&gt;A626,1,IF(C625=C626,RIGHT(AB625)+1,1))))</f>
        <v>M5-MyM-14b-A-4</v>
      </c>
      <c r="AC626" s="8" t="str">
        <f aca="false">CONCATENATE(AB626,"-BR")</f>
        <v>M5-MyM-14b-A-4-BR</v>
      </c>
      <c r="AD626" s="5" t="s">
        <v>46</v>
      </c>
      <c r="AE626" s="5" t="s">
        <v>351</v>
      </c>
      <c r="AF626" s="5" t="s">
        <v>47</v>
      </c>
    </row>
    <row r="627" customFormat="false" ht="75" hidden="false" customHeight="true" outlineLevel="0" collapsed="false">
      <c r="A627" s="5" t="s">
        <v>3885</v>
      </c>
      <c r="B627" s="6" t="s">
        <v>3886</v>
      </c>
      <c r="C627" s="5" t="s">
        <v>58</v>
      </c>
      <c r="D627" s="5" t="s">
        <v>35</v>
      </c>
      <c r="E627" s="5"/>
      <c r="F627" s="6" t="s">
        <v>3943</v>
      </c>
      <c r="G627" s="6"/>
      <c r="H627" s="6" t="s">
        <v>3944</v>
      </c>
      <c r="I627" s="5" t="s">
        <v>51</v>
      </c>
      <c r="J627" s="5" t="s">
        <v>52</v>
      </c>
      <c r="K627" s="6" t="s">
        <v>3945</v>
      </c>
      <c r="L627" s="6" t="s">
        <v>3946</v>
      </c>
      <c r="M627" s="5" t="s">
        <v>63</v>
      </c>
      <c r="N627" s="8"/>
      <c r="O627" s="8"/>
      <c r="P627" s="8"/>
      <c r="Q627" s="5" t="s">
        <v>3892</v>
      </c>
      <c r="R627" s="8"/>
      <c r="S627" s="8" t="s">
        <v>3947</v>
      </c>
      <c r="T627" s="8" t="s">
        <v>3948</v>
      </c>
      <c r="U627" s="8" t="s">
        <v>3949</v>
      </c>
      <c r="V627" s="8"/>
      <c r="W627" s="8"/>
      <c r="X627" s="8"/>
      <c r="Y627" s="5" t="s">
        <v>1918</v>
      </c>
      <c r="Z627" s="10" t="str">
        <f aca="false">REPLACE(AA627,SEARCH("M5-",AA627),LEN(AB627),AC627)</f>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AA627" s="10" t="s">
        <v>3950</v>
      </c>
      <c r="AB627" s="8" t="str">
        <f aca="false">IF(D627&lt;&gt;"No hacer",CONCATENATE(A627,"-",LEFT(C627),"-",IF(A626&lt;&gt;A627,1,IF(C626=C627,RIGHT(AB626)+1,1))))</f>
        <v>M5-MyM-14b-A-5</v>
      </c>
      <c r="AC627" s="8" t="str">
        <f aca="false">CONCATENATE(AB627,"-BR")</f>
        <v>M5-MyM-14b-A-5-BR</v>
      </c>
      <c r="AD627" s="5" t="s">
        <v>46</v>
      </c>
      <c r="AE627" s="5" t="s">
        <v>351</v>
      </c>
      <c r="AF627" s="5" t="s">
        <v>47</v>
      </c>
    </row>
    <row r="628" customFormat="false" ht="75" hidden="false" customHeight="true" outlineLevel="0" collapsed="false">
      <c r="A628" s="5" t="s">
        <v>3951</v>
      </c>
      <c r="B628" s="6" t="s">
        <v>3952</v>
      </c>
      <c r="C628" s="5" t="s">
        <v>34</v>
      </c>
      <c r="D628" s="5" t="s">
        <v>35</v>
      </c>
      <c r="E628" s="5"/>
      <c r="F628" s="6" t="s">
        <v>3953</v>
      </c>
      <c r="G628" s="6"/>
      <c r="H628" s="6" t="s">
        <v>3954</v>
      </c>
      <c r="I628" s="5" t="s">
        <v>51</v>
      </c>
      <c r="J628" s="5" t="s">
        <v>297</v>
      </c>
      <c r="K628" s="6" t="s">
        <v>40</v>
      </c>
      <c r="L628" s="6" t="s">
        <v>40</v>
      </c>
      <c r="M628" s="5" t="s">
        <v>41</v>
      </c>
      <c r="N628" s="6" t="s">
        <v>3955</v>
      </c>
      <c r="O628" s="6" t="s">
        <v>3956</v>
      </c>
      <c r="P628" s="6"/>
      <c r="Q628" s="5"/>
      <c r="R628" s="8"/>
      <c r="S628" s="8"/>
      <c r="T628" s="8"/>
      <c r="U628" s="8"/>
      <c r="V628" s="8"/>
      <c r="W628" s="8"/>
      <c r="X628" s="8"/>
      <c r="Y628" s="5" t="s">
        <v>1918</v>
      </c>
      <c r="Z628" s="10" t="str">
        <f aca="false">REPLACE(AA628,SEARCH("M5-",AA628),LEN(AB628),AC628)</f>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AA628" s="10" t="s">
        <v>3957</v>
      </c>
      <c r="AB628" s="8" t="str">
        <f aca="false">IF(D628&lt;&gt;"No hacer",CONCATENATE(A628,"-",LEFT(C628),"-",IF(A627&lt;&gt;A628,1,IF(C627=C628,RIGHT(AB627)+1,1))))</f>
        <v>M5-MyM-22a-I-1</v>
      </c>
      <c r="AC628" s="8" t="str">
        <f aca="false">CONCATENATE(AB628,"-BR")</f>
        <v>M5-MyM-22a-I-1-BR</v>
      </c>
      <c r="AD628" s="5" t="s">
        <v>46</v>
      </c>
      <c r="AE628" s="5" t="s">
        <v>351</v>
      </c>
      <c r="AF628" s="5" t="s">
        <v>47</v>
      </c>
    </row>
    <row r="629" customFormat="false" ht="75" hidden="false" customHeight="true" outlineLevel="0" collapsed="false">
      <c r="A629" s="5" t="s">
        <v>3951</v>
      </c>
      <c r="B629" s="6" t="s">
        <v>3952</v>
      </c>
      <c r="C629" s="5" t="s">
        <v>48</v>
      </c>
      <c r="D629" s="5" t="s">
        <v>35</v>
      </c>
      <c r="E629" s="5"/>
      <c r="F629" s="6" t="s">
        <v>3958</v>
      </c>
      <c r="G629" s="6"/>
      <c r="H629" s="27" t="s">
        <v>3959</v>
      </c>
      <c r="I629" s="5" t="s">
        <v>51</v>
      </c>
      <c r="J629" s="5" t="s">
        <v>52</v>
      </c>
      <c r="K629" s="6" t="s">
        <v>40</v>
      </c>
      <c r="L629" s="6" t="s">
        <v>3960</v>
      </c>
      <c r="M629" s="5" t="s">
        <v>41</v>
      </c>
      <c r="N629" s="6" t="s">
        <v>3955</v>
      </c>
      <c r="O629" s="6" t="s">
        <v>3961</v>
      </c>
      <c r="P629" s="8"/>
      <c r="Q629" s="5"/>
      <c r="R629" s="8"/>
      <c r="S629" s="8"/>
      <c r="T629" s="8"/>
      <c r="U629" s="8"/>
      <c r="V629" s="8"/>
      <c r="W629" s="8"/>
      <c r="X629" s="8"/>
      <c r="Y629" s="5" t="s">
        <v>1918</v>
      </c>
      <c r="Z629" s="10" t="str">
        <f aca="false">REPLACE(AA629,SEARCH("M5-",AA629),LEN(AB629),AC629)</f>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AA629" s="10" t="s">
        <v>3962</v>
      </c>
      <c r="AB629" s="8" t="str">
        <f aca="false">IF(D629&lt;&gt;"No hacer",CONCATENATE(A629,"-",LEFT(C629),"-",IF(A628&lt;&gt;A629,1,IF(C628=C629,RIGHT(AB628)+1,1))))</f>
        <v>M5-MyM-22a-E-1</v>
      </c>
      <c r="AC629" s="8" t="str">
        <f aca="false">CONCATENATE(AB629,"-BR")</f>
        <v>M5-MyM-22a-E-1-BR</v>
      </c>
      <c r="AD629" s="5" t="s">
        <v>46</v>
      </c>
      <c r="AE629" s="5" t="s">
        <v>351</v>
      </c>
      <c r="AF629" s="5" t="s">
        <v>47</v>
      </c>
    </row>
    <row r="630" customFormat="false" ht="75" hidden="false" customHeight="true" outlineLevel="0" collapsed="false">
      <c r="A630" s="5" t="s">
        <v>3951</v>
      </c>
      <c r="B630" s="6" t="s">
        <v>3952</v>
      </c>
      <c r="C630" s="5" t="s">
        <v>48</v>
      </c>
      <c r="D630" s="5" t="s">
        <v>35</v>
      </c>
      <c r="E630" s="5"/>
      <c r="F630" s="6" t="s">
        <v>3963</v>
      </c>
      <c r="G630" s="6"/>
      <c r="H630" s="27" t="s">
        <v>3959</v>
      </c>
      <c r="I630" s="5" t="s">
        <v>51</v>
      </c>
      <c r="J630" s="5" t="s">
        <v>52</v>
      </c>
      <c r="K630" s="6" t="s">
        <v>40</v>
      </c>
      <c r="L630" s="6" t="s">
        <v>3964</v>
      </c>
      <c r="M630" s="5" t="s">
        <v>41</v>
      </c>
      <c r="N630" s="6" t="s">
        <v>3955</v>
      </c>
      <c r="O630" s="6" t="s">
        <v>3965</v>
      </c>
      <c r="P630" s="8"/>
      <c r="Q630" s="5"/>
      <c r="R630" s="8"/>
      <c r="S630" s="8"/>
      <c r="T630" s="8"/>
      <c r="U630" s="8"/>
      <c r="V630" s="8"/>
      <c r="W630" s="8"/>
      <c r="X630" s="8"/>
      <c r="Y630" s="5" t="s">
        <v>1918</v>
      </c>
      <c r="Z630" s="10" t="str">
        <f aca="false">REPLACE(AA630,SEARCH("M5-",AA630),LEN(AB630),AC630)</f>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AA630" s="10" t="s">
        <v>3966</v>
      </c>
      <c r="AB630" s="8" t="str">
        <f aca="false">IF(D630&lt;&gt;"No hacer",CONCATENATE(A630,"-",LEFT(C630),"-",IF(A629&lt;&gt;A630,1,IF(C629=C630,RIGHT(AB629)+1,1))))</f>
        <v>M5-MyM-22a-E-2</v>
      </c>
      <c r="AC630" s="8" t="str">
        <f aca="false">CONCATENATE(AB630,"-BR")</f>
        <v>M5-MyM-22a-E-2-BR</v>
      </c>
      <c r="AD630" s="5" t="s">
        <v>46</v>
      </c>
      <c r="AE630" s="5" t="s">
        <v>351</v>
      </c>
      <c r="AF630" s="5" t="s">
        <v>47</v>
      </c>
    </row>
    <row r="631" customFormat="false" ht="75" hidden="false" customHeight="true" outlineLevel="0" collapsed="false">
      <c r="A631" s="5" t="s">
        <v>3951</v>
      </c>
      <c r="B631" s="6" t="s">
        <v>3952</v>
      </c>
      <c r="C631" s="5" t="s">
        <v>48</v>
      </c>
      <c r="D631" s="5" t="s">
        <v>35</v>
      </c>
      <c r="E631" s="5"/>
      <c r="F631" s="6" t="s">
        <v>3967</v>
      </c>
      <c r="G631" s="6"/>
      <c r="H631" s="27" t="s">
        <v>3959</v>
      </c>
      <c r="I631" s="5" t="s">
        <v>51</v>
      </c>
      <c r="J631" s="5" t="s">
        <v>52</v>
      </c>
      <c r="K631" s="6" t="s">
        <v>40</v>
      </c>
      <c r="L631" s="6" t="s">
        <v>3968</v>
      </c>
      <c r="M631" s="5" t="s">
        <v>41</v>
      </c>
      <c r="N631" s="6" t="s">
        <v>3955</v>
      </c>
      <c r="O631" s="6" t="s">
        <v>3969</v>
      </c>
      <c r="P631" s="8"/>
      <c r="Q631" s="5"/>
      <c r="R631" s="8"/>
      <c r="S631" s="8"/>
      <c r="T631" s="8"/>
      <c r="U631" s="8"/>
      <c r="V631" s="8"/>
      <c r="W631" s="8"/>
      <c r="X631" s="8"/>
      <c r="Y631" s="5" t="s">
        <v>1918</v>
      </c>
      <c r="Z631" s="10" t="str">
        <f aca="false">REPLACE(AA631,SEARCH("M5-",AA631),LEN(AB631),AC631)</f>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AA631" s="10" t="s">
        <v>3970</v>
      </c>
      <c r="AB631" s="8" t="str">
        <f aca="false">IF(D631&lt;&gt;"No hacer",CONCATENATE(A631,"-",LEFT(C631),"-",IF(A630&lt;&gt;A631,1,IF(C630=C631,RIGHT(AB630)+1,1))))</f>
        <v>M5-MyM-22a-E-3</v>
      </c>
      <c r="AC631" s="8" t="str">
        <f aca="false">CONCATENATE(AB631,"-BR")</f>
        <v>M5-MyM-22a-E-3-BR</v>
      </c>
      <c r="AD631" s="5" t="s">
        <v>46</v>
      </c>
      <c r="AE631" s="5" t="s">
        <v>351</v>
      </c>
      <c r="AF631" s="5" t="s">
        <v>47</v>
      </c>
    </row>
    <row r="632" customFormat="false" ht="75" hidden="false" customHeight="true" outlineLevel="0" collapsed="false">
      <c r="A632" s="5" t="s">
        <v>3951</v>
      </c>
      <c r="B632" s="6" t="s">
        <v>3952</v>
      </c>
      <c r="C632" s="5" t="s">
        <v>58</v>
      </c>
      <c r="D632" s="5" t="s">
        <v>35</v>
      </c>
      <c r="E632" s="5"/>
      <c r="F632" s="6" t="s">
        <v>3971</v>
      </c>
      <c r="G632" s="6"/>
      <c r="H632" s="6" t="s">
        <v>3972</v>
      </c>
      <c r="I632" s="5" t="s">
        <v>51</v>
      </c>
      <c r="J632" s="5" t="s">
        <v>52</v>
      </c>
      <c r="K632" s="6" t="s">
        <v>40</v>
      </c>
      <c r="L632" s="6" t="s">
        <v>3968</v>
      </c>
      <c r="M632" s="5" t="s">
        <v>41</v>
      </c>
      <c r="N632" s="6" t="s">
        <v>3973</v>
      </c>
      <c r="O632" s="6" t="s">
        <v>3974</v>
      </c>
      <c r="P632" s="8"/>
      <c r="Q632" s="5"/>
      <c r="R632" s="8"/>
      <c r="S632" s="8"/>
      <c r="T632" s="8"/>
      <c r="U632" s="8"/>
      <c r="V632" s="8"/>
      <c r="W632" s="8"/>
      <c r="X632" s="8"/>
      <c r="Y632" s="5" t="s">
        <v>1918</v>
      </c>
      <c r="Z632" s="10" t="str">
        <f aca="false">REPLACE(AA632,SEARCH("M5-",AA632),LEN(AB632),AC632)</f>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AA632" s="10" t="s">
        <v>3975</v>
      </c>
      <c r="AB632" s="8" t="str">
        <f aca="false">IF(D632&lt;&gt;"No hacer",CONCATENATE(A632,"-",LEFT(C632),"-",IF(A631&lt;&gt;A632,1,IF(C631=C632,RIGHT(AB631)+1,1))))</f>
        <v>M5-MyM-22a-A-1</v>
      </c>
      <c r="AC632" s="8" t="str">
        <f aca="false">CONCATENATE(AB632,"-BR")</f>
        <v>M5-MyM-22a-A-1-BR</v>
      </c>
      <c r="AD632" s="5" t="s">
        <v>46</v>
      </c>
      <c r="AE632" s="5" t="s">
        <v>351</v>
      </c>
      <c r="AF632" s="5" t="s">
        <v>47</v>
      </c>
    </row>
    <row r="633" customFormat="false" ht="75" hidden="false" customHeight="true" outlineLevel="0" collapsed="false">
      <c r="A633" s="5" t="s">
        <v>3951</v>
      </c>
      <c r="B633" s="6" t="s">
        <v>3952</v>
      </c>
      <c r="C633" s="5" t="s">
        <v>58</v>
      </c>
      <c r="D633" s="5" t="s">
        <v>35</v>
      </c>
      <c r="E633" s="5"/>
      <c r="F633" s="6" t="s">
        <v>3976</v>
      </c>
      <c r="G633" s="6"/>
      <c r="H633" s="6" t="s">
        <v>3977</v>
      </c>
      <c r="I633" s="5" t="s">
        <v>51</v>
      </c>
      <c r="J633" s="5" t="s">
        <v>52</v>
      </c>
      <c r="K633" s="6" t="s">
        <v>40</v>
      </c>
      <c r="L633" s="6" t="s">
        <v>3964</v>
      </c>
      <c r="M633" s="5" t="s">
        <v>41</v>
      </c>
      <c r="N633" s="6" t="s">
        <v>3955</v>
      </c>
      <c r="O633" s="6" t="s">
        <v>3978</v>
      </c>
      <c r="P633" s="8"/>
      <c r="Q633" s="5"/>
      <c r="R633" s="8"/>
      <c r="S633" s="8"/>
      <c r="T633" s="8"/>
      <c r="U633" s="8"/>
      <c r="V633" s="8"/>
      <c r="W633" s="8"/>
      <c r="X633" s="8"/>
      <c r="Y633" s="5" t="s">
        <v>1918</v>
      </c>
      <c r="Z633" s="10" t="str">
        <f aca="false">REPLACE(AA633,SEARCH("M5-",AA633),LEN(AB633),AC633)</f>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AA633" s="10" t="s">
        <v>3979</v>
      </c>
      <c r="AB633" s="8" t="str">
        <f aca="false">IF(D633&lt;&gt;"No hacer",CONCATENATE(A633,"-",LEFT(C633),"-",IF(A632&lt;&gt;A633,1,IF(C632=C633,RIGHT(AB632)+1,1))))</f>
        <v>M5-MyM-22a-A-2</v>
      </c>
      <c r="AC633" s="8" t="str">
        <f aca="false">CONCATENATE(AB633,"-BR")</f>
        <v>M5-MyM-22a-A-2-BR</v>
      </c>
      <c r="AD633" s="5" t="s">
        <v>46</v>
      </c>
      <c r="AE633" s="5" t="s">
        <v>351</v>
      </c>
      <c r="AF633" s="5" t="s">
        <v>47</v>
      </c>
    </row>
    <row r="634" customFormat="false" ht="75" hidden="false" customHeight="true" outlineLevel="0" collapsed="false">
      <c r="A634" s="5" t="s">
        <v>3951</v>
      </c>
      <c r="B634" s="6" t="s">
        <v>3952</v>
      </c>
      <c r="C634" s="5" t="s">
        <v>58</v>
      </c>
      <c r="D634" s="5" t="s">
        <v>35</v>
      </c>
      <c r="E634" s="5"/>
      <c r="F634" s="6" t="s">
        <v>3980</v>
      </c>
      <c r="G634" s="6"/>
      <c r="H634" s="6" t="s">
        <v>3981</v>
      </c>
      <c r="I634" s="5" t="s">
        <v>51</v>
      </c>
      <c r="J634" s="5" t="s">
        <v>52</v>
      </c>
      <c r="K634" s="6" t="s">
        <v>40</v>
      </c>
      <c r="L634" s="6" t="s">
        <v>3964</v>
      </c>
      <c r="M634" s="5" t="s">
        <v>41</v>
      </c>
      <c r="N634" s="6" t="s">
        <v>3955</v>
      </c>
      <c r="O634" s="6" t="s">
        <v>3982</v>
      </c>
      <c r="P634" s="8"/>
      <c r="Q634" s="5"/>
      <c r="R634" s="8"/>
      <c r="S634" s="8"/>
      <c r="T634" s="8"/>
      <c r="U634" s="8"/>
      <c r="V634" s="8"/>
      <c r="W634" s="8"/>
      <c r="X634" s="8"/>
      <c r="Y634" s="5" t="s">
        <v>1918</v>
      </c>
      <c r="Z634" s="10" t="str">
        <f aca="false">REPLACE(AA634,SEARCH("M5-",AA634),LEN(AB634),AC634)</f>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AA634" s="10" t="s">
        <v>3983</v>
      </c>
      <c r="AB634" s="8" t="str">
        <f aca="false">IF(D634&lt;&gt;"No hacer",CONCATENATE(A634,"-",LEFT(C634),"-",IF(A633&lt;&gt;A634,1,IF(C633=C634,RIGHT(AB633)+1,1))))</f>
        <v>M5-MyM-22a-A-3</v>
      </c>
      <c r="AC634" s="8" t="str">
        <f aca="false">CONCATENATE(AB634,"-BR")</f>
        <v>M5-MyM-22a-A-3-BR</v>
      </c>
      <c r="AD634" s="5" t="s">
        <v>46</v>
      </c>
      <c r="AE634" s="5" t="s">
        <v>351</v>
      </c>
      <c r="AF634" s="5" t="s">
        <v>47</v>
      </c>
    </row>
    <row r="635" customFormat="false" ht="75" hidden="false" customHeight="true" outlineLevel="0" collapsed="false">
      <c r="A635" s="5" t="s">
        <v>3951</v>
      </c>
      <c r="B635" s="6" t="s">
        <v>3952</v>
      </c>
      <c r="C635" s="5" t="s">
        <v>58</v>
      </c>
      <c r="D635" s="5" t="s">
        <v>35</v>
      </c>
      <c r="E635" s="5"/>
      <c r="F635" s="6" t="s">
        <v>3984</v>
      </c>
      <c r="G635" s="6"/>
      <c r="H635" s="6" t="s">
        <v>3985</v>
      </c>
      <c r="I635" s="5" t="s">
        <v>51</v>
      </c>
      <c r="J635" s="5" t="s">
        <v>52</v>
      </c>
      <c r="K635" s="6" t="s">
        <v>40</v>
      </c>
      <c r="L635" s="6" t="s">
        <v>3986</v>
      </c>
      <c r="M635" s="5" t="s">
        <v>41</v>
      </c>
      <c r="N635" s="6" t="s">
        <v>3955</v>
      </c>
      <c r="O635" s="6" t="s">
        <v>3987</v>
      </c>
      <c r="P635" s="8"/>
      <c r="Q635" s="5"/>
      <c r="R635" s="8"/>
      <c r="S635" s="8"/>
      <c r="T635" s="8"/>
      <c r="U635" s="8"/>
      <c r="V635" s="8"/>
      <c r="W635" s="8"/>
      <c r="X635" s="8"/>
      <c r="Y635" s="5" t="s">
        <v>1918</v>
      </c>
      <c r="Z635" s="10" t="str">
        <f aca="false">REPLACE(AA635,SEARCH("M5-",AA635),LEN(AB635),AC635)</f>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AA635" s="10" t="s">
        <v>3988</v>
      </c>
      <c r="AB635" s="8" t="str">
        <f aca="false">IF(D635&lt;&gt;"No hacer",CONCATENATE(A635,"-",LEFT(C635),"-",IF(A634&lt;&gt;A635,1,IF(C634=C635,RIGHT(AB634)+1,1))))</f>
        <v>M5-MyM-22a-A-4</v>
      </c>
      <c r="AC635" s="8" t="str">
        <f aca="false">CONCATENATE(AB635,"-BR")</f>
        <v>M5-MyM-22a-A-4-BR</v>
      </c>
      <c r="AD635" s="5" t="s">
        <v>46</v>
      </c>
      <c r="AE635" s="5" t="s">
        <v>351</v>
      </c>
      <c r="AF635" s="5" t="s">
        <v>47</v>
      </c>
    </row>
    <row r="636" customFormat="false" ht="75" hidden="false" customHeight="true" outlineLevel="0" collapsed="false">
      <c r="A636" s="5" t="s">
        <v>3951</v>
      </c>
      <c r="B636" s="6" t="s">
        <v>3952</v>
      </c>
      <c r="C636" s="5" t="s">
        <v>58</v>
      </c>
      <c r="D636" s="5" t="s">
        <v>35</v>
      </c>
      <c r="E636" s="5"/>
      <c r="F636" s="6" t="s">
        <v>3989</v>
      </c>
      <c r="G636" s="6"/>
      <c r="H636" s="6" t="s">
        <v>3990</v>
      </c>
      <c r="I636" s="5" t="s">
        <v>51</v>
      </c>
      <c r="J636" s="5" t="s">
        <v>52</v>
      </c>
      <c r="K636" s="6" t="s">
        <v>40</v>
      </c>
      <c r="L636" s="6" t="s">
        <v>3960</v>
      </c>
      <c r="M636" s="5" t="s">
        <v>41</v>
      </c>
      <c r="N636" s="6" t="s">
        <v>3955</v>
      </c>
      <c r="O636" s="6" t="s">
        <v>3991</v>
      </c>
      <c r="P636" s="8"/>
      <c r="Q636" s="5"/>
      <c r="R636" s="8"/>
      <c r="S636" s="8"/>
      <c r="T636" s="8"/>
      <c r="U636" s="8"/>
      <c r="V636" s="8"/>
      <c r="W636" s="8"/>
      <c r="X636" s="8"/>
      <c r="Y636" s="5" t="s">
        <v>1918</v>
      </c>
      <c r="Z636" s="10" t="str">
        <f aca="false">REPLACE(AA636,SEARCH("M5-",AA636),LEN(AB636),AC636)</f>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AA636" s="10" t="s">
        <v>3992</v>
      </c>
      <c r="AB636" s="8" t="str">
        <f aca="false">IF(D636&lt;&gt;"No hacer",CONCATENATE(A636,"-",LEFT(C636),"-",IF(A635&lt;&gt;A636,1,IF(C635=C636,RIGHT(AB635)+1,1))))</f>
        <v>M5-MyM-22a-A-5</v>
      </c>
      <c r="AC636" s="8" t="str">
        <f aca="false">CONCATENATE(AB636,"-BR")</f>
        <v>M5-MyM-22a-A-5-BR</v>
      </c>
      <c r="AD636" s="5" t="s">
        <v>46</v>
      </c>
      <c r="AE636" s="5" t="s">
        <v>351</v>
      </c>
      <c r="AF636" s="5" t="s">
        <v>47</v>
      </c>
    </row>
    <row r="637" customFormat="false" ht="75" hidden="false" customHeight="true" outlineLevel="0" collapsed="false">
      <c r="A637" s="5" t="s">
        <v>3993</v>
      </c>
      <c r="B637" s="6" t="s">
        <v>3994</v>
      </c>
      <c r="C637" s="5" t="s">
        <v>34</v>
      </c>
      <c r="D637" s="5" t="s">
        <v>35</v>
      </c>
      <c r="E637" s="5"/>
      <c r="F637" s="7" t="s">
        <v>3995</v>
      </c>
      <c r="G637" s="7"/>
      <c r="H637" s="7"/>
      <c r="I637" s="11" t="s">
        <v>38</v>
      </c>
      <c r="J637" s="5" t="s">
        <v>239</v>
      </c>
      <c r="K637" s="7" t="s">
        <v>3996</v>
      </c>
      <c r="L637" s="7" t="s">
        <v>3997</v>
      </c>
      <c r="M637" s="5" t="s">
        <v>41</v>
      </c>
      <c r="N637" s="7" t="s">
        <v>3998</v>
      </c>
      <c r="O637" s="7" t="s">
        <v>3999</v>
      </c>
      <c r="P637" s="6"/>
      <c r="Q637" s="5"/>
      <c r="R637" s="8"/>
      <c r="S637" s="8"/>
      <c r="T637" s="8"/>
      <c r="U637" s="8"/>
      <c r="V637" s="8"/>
      <c r="W637" s="8"/>
      <c r="X637" s="8"/>
      <c r="Y637" s="5" t="s">
        <v>1918</v>
      </c>
      <c r="Z637" s="10" t="str">
        <f aca="false">REPLACE(AA637,SEARCH("M5-",AA637),LEN(AB637),AC637)</f>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AA637" s="10" t="s">
        <v>4000</v>
      </c>
      <c r="AB637" s="8" t="str">
        <f aca="false">IF(D637&lt;&gt;"No hacer",CONCATENATE(A637,"-",LEFT(C637),"-",IF(A636&lt;&gt;A637,1,IF(C636=C637,RIGHT(AB636)+1,1))))</f>
        <v>M5-MyM-15a-I-1</v>
      </c>
      <c r="AC637" s="8" t="str">
        <f aca="false">CONCATENATE(AB637,"-BR")</f>
        <v>M5-MyM-15a-I-1-BR</v>
      </c>
      <c r="AD637" s="5"/>
      <c r="AE637" s="5" t="s">
        <v>351</v>
      </c>
      <c r="AF637" s="5"/>
    </row>
    <row r="638" customFormat="false" ht="75" hidden="false" customHeight="true" outlineLevel="0" collapsed="false">
      <c r="A638" s="5" t="s">
        <v>3993</v>
      </c>
      <c r="B638" s="6" t="s">
        <v>3994</v>
      </c>
      <c r="C638" s="5" t="s">
        <v>34</v>
      </c>
      <c r="D638" s="5" t="s">
        <v>35</v>
      </c>
      <c r="E638" s="5"/>
      <c r="F638" s="7" t="s">
        <v>4001</v>
      </c>
      <c r="G638" s="7"/>
      <c r="H638" s="7"/>
      <c r="I638" s="11" t="s">
        <v>38</v>
      </c>
      <c r="J638" s="5" t="s">
        <v>239</v>
      </c>
      <c r="K638" s="7" t="s">
        <v>4002</v>
      </c>
      <c r="L638" s="7" t="s">
        <v>3997</v>
      </c>
      <c r="M638" s="5" t="s">
        <v>41</v>
      </c>
      <c r="N638" s="7" t="s">
        <v>4003</v>
      </c>
      <c r="O638" s="7" t="s">
        <v>3999</v>
      </c>
      <c r="P638" s="6"/>
      <c r="Q638" s="5"/>
      <c r="R638" s="8"/>
      <c r="S638" s="8"/>
      <c r="T638" s="8"/>
      <c r="U638" s="8"/>
      <c r="V638" s="8"/>
      <c r="W638" s="8"/>
      <c r="X638" s="8"/>
      <c r="Y638" s="5" t="s">
        <v>1918</v>
      </c>
      <c r="Z638" s="10" t="str">
        <f aca="false">REPLACE(AA638,SEARCH("M5-",AA638),LEN(AB638),AC638)</f>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AA638" s="10" t="s">
        <v>4004</v>
      </c>
      <c r="AB638" s="8" t="str">
        <f aca="false">IF(D638&lt;&gt;"No hacer",CONCATENATE(A638,"-",LEFT(C638),"-",IF(A637&lt;&gt;A638,1,IF(C637=C638,RIGHT(AB637)+1,1))))</f>
        <v>M5-MyM-15a-I-2</v>
      </c>
      <c r="AC638" s="8" t="str">
        <f aca="false">CONCATENATE(AB638,"-BR")</f>
        <v>M5-MyM-15a-I-2-BR</v>
      </c>
      <c r="AD638" s="5"/>
      <c r="AE638" s="5" t="s">
        <v>351</v>
      </c>
      <c r="AF638" s="5"/>
    </row>
    <row r="639" customFormat="false" ht="75" hidden="false" customHeight="true" outlineLevel="0" collapsed="false">
      <c r="A639" s="5" t="s">
        <v>3993</v>
      </c>
      <c r="B639" s="6" t="s">
        <v>3994</v>
      </c>
      <c r="C639" s="5" t="s">
        <v>48</v>
      </c>
      <c r="D639" s="5" t="s">
        <v>35</v>
      </c>
      <c r="E639" s="5"/>
      <c r="F639" s="7" t="s">
        <v>4005</v>
      </c>
      <c r="G639" s="7"/>
      <c r="H639" s="7"/>
      <c r="I639" s="11" t="s">
        <v>38</v>
      </c>
      <c r="J639" s="11" t="s">
        <v>1807</v>
      </c>
      <c r="K639" s="7" t="s">
        <v>4006</v>
      </c>
      <c r="L639" s="7" t="s">
        <v>40</v>
      </c>
      <c r="M639" s="5" t="s">
        <v>41</v>
      </c>
      <c r="N639" s="6" t="s">
        <v>4007</v>
      </c>
      <c r="O639" s="6" t="s">
        <v>4008</v>
      </c>
      <c r="P639" s="6" t="s">
        <v>4009</v>
      </c>
      <c r="Q639" s="5"/>
      <c r="R639" s="8"/>
      <c r="S639" s="8"/>
      <c r="T639" s="8"/>
      <c r="U639" s="8"/>
      <c r="V639" s="8"/>
      <c r="W639" s="8"/>
      <c r="X639" s="8"/>
      <c r="Y639" s="5" t="s">
        <v>1918</v>
      </c>
      <c r="Z639" s="10" t="str">
        <f aca="false">REPLACE(AA639,SEARCH("M5-",AA639),LEN(AB639),AC639)</f>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39" s="10" t="s">
        <v>4010</v>
      </c>
      <c r="AB639" s="8" t="str">
        <f aca="false">IF(D639&lt;&gt;"No hacer",CONCATENATE(A639,"-",LEFT(C639),"-",IF(A638&lt;&gt;A639,1,IF(C638=C639,RIGHT(AB638)+1,1))))</f>
        <v>M5-MyM-15a-E-1</v>
      </c>
      <c r="AC639" s="8" t="str">
        <f aca="false">CONCATENATE(AB639,"-BR")</f>
        <v>M5-MyM-15a-E-1-BR</v>
      </c>
      <c r="AD639" s="5"/>
      <c r="AE639" s="5" t="s">
        <v>351</v>
      </c>
      <c r="AF639" s="5"/>
    </row>
    <row r="640" customFormat="false" ht="75" hidden="false" customHeight="true" outlineLevel="0" collapsed="false">
      <c r="A640" s="5" t="s">
        <v>3993</v>
      </c>
      <c r="B640" s="6" t="s">
        <v>3994</v>
      </c>
      <c r="C640" s="5" t="s">
        <v>48</v>
      </c>
      <c r="D640" s="5" t="s">
        <v>35</v>
      </c>
      <c r="E640" s="5"/>
      <c r="F640" s="7" t="s">
        <v>4011</v>
      </c>
      <c r="G640" s="7"/>
      <c r="H640" s="7"/>
      <c r="I640" s="11" t="s">
        <v>38</v>
      </c>
      <c r="J640" s="11" t="s">
        <v>1807</v>
      </c>
      <c r="K640" s="7" t="s">
        <v>4006</v>
      </c>
      <c r="L640" s="7" t="s">
        <v>40</v>
      </c>
      <c r="M640" s="5" t="s">
        <v>41</v>
      </c>
      <c r="N640" s="6" t="s">
        <v>4012</v>
      </c>
      <c r="O640" s="6" t="s">
        <v>4013</v>
      </c>
      <c r="P640" s="6" t="s">
        <v>4009</v>
      </c>
      <c r="Q640" s="5"/>
      <c r="R640" s="8"/>
      <c r="S640" s="8"/>
      <c r="T640" s="8"/>
      <c r="U640" s="8"/>
      <c r="V640" s="8"/>
      <c r="W640" s="8"/>
      <c r="X640" s="8"/>
      <c r="Y640" s="5" t="s">
        <v>1918</v>
      </c>
      <c r="Z640" s="10" t="str">
        <f aca="false">REPLACE(AA640,SEARCH("M5-",AA640),LEN(AB640),AC640)</f>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0" s="10" t="s">
        <v>4014</v>
      </c>
      <c r="AB640" s="8" t="str">
        <f aca="false">IF(D640&lt;&gt;"No hacer",CONCATENATE(A640,"-",LEFT(C640),"-",IF(A639&lt;&gt;A640,1,IF(C639=C640,RIGHT(AB639)+1,1))))</f>
        <v>M5-MyM-15a-E-2</v>
      </c>
      <c r="AC640" s="8" t="str">
        <f aca="false">CONCATENATE(AB640,"-BR")</f>
        <v>M5-MyM-15a-E-2-BR</v>
      </c>
      <c r="AD640" s="5"/>
      <c r="AE640" s="5" t="s">
        <v>351</v>
      </c>
      <c r="AF640" s="5"/>
    </row>
    <row r="641" customFormat="false" ht="75" hidden="false" customHeight="true" outlineLevel="0" collapsed="false">
      <c r="A641" s="5" t="s">
        <v>3993</v>
      </c>
      <c r="B641" s="6" t="s">
        <v>3994</v>
      </c>
      <c r="C641" s="5" t="s">
        <v>58</v>
      </c>
      <c r="D641" s="5" t="s">
        <v>35</v>
      </c>
      <c r="E641" s="5"/>
      <c r="F641" s="7" t="s">
        <v>4015</v>
      </c>
      <c r="G641" s="7"/>
      <c r="H641" s="7"/>
      <c r="I641" s="5" t="s">
        <v>1431</v>
      </c>
      <c r="J641" s="5" t="s">
        <v>592</v>
      </c>
      <c r="K641" s="7" t="s">
        <v>4016</v>
      </c>
      <c r="L641" s="7" t="s">
        <v>4017</v>
      </c>
      <c r="M641" s="5" t="s">
        <v>41</v>
      </c>
      <c r="N641" s="6" t="s">
        <v>4018</v>
      </c>
      <c r="O641" s="6" t="s">
        <v>4019</v>
      </c>
      <c r="P641" s="6" t="s">
        <v>4020</v>
      </c>
      <c r="Q641" s="5"/>
      <c r="R641" s="8"/>
      <c r="S641" s="8"/>
      <c r="T641" s="8"/>
      <c r="U641" s="8"/>
      <c r="V641" s="8"/>
      <c r="W641" s="8"/>
      <c r="X641" s="8"/>
      <c r="Y641" s="5" t="s">
        <v>1918</v>
      </c>
      <c r="Z641" s="10" t="str">
        <f aca="false">REPLACE(AA641,SEARCH("M5-",AA641),LEN(AB641),AC641)</f>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AA641" s="10" t="s">
        <v>4021</v>
      </c>
      <c r="AB641" s="8" t="str">
        <f aca="false">IF(D641&lt;&gt;"No hacer",CONCATENATE(A641,"-",LEFT(C641),"-",IF(A640&lt;&gt;A641,1,IF(C640=C641,RIGHT(AB640)+1,1))))</f>
        <v>M5-MyM-15a-A-1</v>
      </c>
      <c r="AC641" s="8" t="str">
        <f aca="false">CONCATENATE(AB641,"-BR")</f>
        <v>M5-MyM-15a-A-1-BR</v>
      </c>
      <c r="AD641" s="5"/>
      <c r="AE641" s="5" t="s">
        <v>351</v>
      </c>
      <c r="AF641" s="5"/>
    </row>
    <row r="642" customFormat="false" ht="75" hidden="false" customHeight="true" outlineLevel="0" collapsed="false">
      <c r="A642" s="5" t="s">
        <v>3993</v>
      </c>
      <c r="B642" s="6" t="s">
        <v>3994</v>
      </c>
      <c r="C642" s="5" t="s">
        <v>58</v>
      </c>
      <c r="D642" s="5" t="s">
        <v>35</v>
      </c>
      <c r="E642" s="5"/>
      <c r="F642" s="7" t="s">
        <v>4022</v>
      </c>
      <c r="G642" s="7"/>
      <c r="H642" s="7"/>
      <c r="I642" s="11" t="s">
        <v>38</v>
      </c>
      <c r="J642" s="11" t="s">
        <v>1807</v>
      </c>
      <c r="K642" s="7" t="s">
        <v>4023</v>
      </c>
      <c r="L642" s="7" t="s">
        <v>40</v>
      </c>
      <c r="M642" s="5" t="s">
        <v>41</v>
      </c>
      <c r="N642" s="6" t="s">
        <v>4024</v>
      </c>
      <c r="O642" s="6" t="s">
        <v>4025</v>
      </c>
      <c r="P642" s="6" t="s">
        <v>4026</v>
      </c>
      <c r="Q642" s="5"/>
      <c r="R642" s="8"/>
      <c r="S642" s="8"/>
      <c r="T642" s="8"/>
      <c r="U642" s="8"/>
      <c r="V642" s="8"/>
      <c r="W642" s="8"/>
      <c r="X642" s="8"/>
      <c r="Y642" s="5" t="s">
        <v>1918</v>
      </c>
      <c r="Z642" s="10" t="str">
        <f aca="false">REPLACE(AA642,SEARCH("M5-",AA642),LEN(AB642),AC642)</f>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2" s="10" t="s">
        <v>4027</v>
      </c>
      <c r="AB642" s="8" t="str">
        <f aca="false">IF(D642&lt;&gt;"No hacer",CONCATENATE(A642,"-",LEFT(C642),"-",IF(A641&lt;&gt;A642,1,IF(C641=C642,RIGHT(AB641)+1,1))))</f>
        <v>M5-MyM-15a-A-2</v>
      </c>
      <c r="AC642" s="8" t="str">
        <f aca="false">CONCATENATE(AB642,"-BR")</f>
        <v>M5-MyM-15a-A-2-BR</v>
      </c>
      <c r="AD642" s="5"/>
      <c r="AE642" s="5" t="s">
        <v>351</v>
      </c>
      <c r="AF642" s="5"/>
    </row>
    <row r="643" customFormat="false" ht="75" hidden="false" customHeight="true" outlineLevel="0" collapsed="false">
      <c r="A643" s="5" t="s">
        <v>3993</v>
      </c>
      <c r="B643" s="6" t="s">
        <v>3994</v>
      </c>
      <c r="C643" s="5" t="s">
        <v>58</v>
      </c>
      <c r="D643" s="5" t="s">
        <v>35</v>
      </c>
      <c r="E643" s="5"/>
      <c r="F643" s="7" t="s">
        <v>4028</v>
      </c>
      <c r="G643" s="7"/>
      <c r="H643" s="7"/>
      <c r="I643" s="11" t="s">
        <v>38</v>
      </c>
      <c r="J643" s="5" t="s">
        <v>52</v>
      </c>
      <c r="K643" s="7" t="s">
        <v>4029</v>
      </c>
      <c r="L643" s="7" t="s">
        <v>4030</v>
      </c>
      <c r="M643" s="5" t="s">
        <v>41</v>
      </c>
      <c r="N643" s="6" t="s">
        <v>4031</v>
      </c>
      <c r="O643" s="6" t="s">
        <v>4032</v>
      </c>
      <c r="P643" s="6"/>
      <c r="Q643" s="5"/>
      <c r="R643" s="8"/>
      <c r="S643" s="8"/>
      <c r="T643" s="8"/>
      <c r="U643" s="8"/>
      <c r="V643" s="8"/>
      <c r="W643" s="8"/>
      <c r="X643" s="8"/>
      <c r="Y643" s="5" t="s">
        <v>1918</v>
      </c>
      <c r="Z643" s="10" t="str">
        <f aca="false">REPLACE(AA643,SEARCH("M5-",AA643),LEN(AB643),AC643)</f>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AA643" s="10" t="s">
        <v>4033</v>
      </c>
      <c r="AB643" s="8" t="str">
        <f aca="false">IF(D643&lt;&gt;"No hacer",CONCATENATE(A643,"-",LEFT(C643),"-",IF(A642&lt;&gt;A643,1,IF(C642=C643,RIGHT(AB642)+1,1))))</f>
        <v>M5-MyM-15a-A-3</v>
      </c>
      <c r="AC643" s="8" t="str">
        <f aca="false">CONCATENATE(AB643,"-BR")</f>
        <v>M5-MyM-15a-A-3-BR</v>
      </c>
      <c r="AD643" s="5"/>
      <c r="AE643" s="5" t="s">
        <v>351</v>
      </c>
      <c r="AF643" s="5"/>
    </row>
    <row r="644" customFormat="false" ht="75" hidden="false" customHeight="true" outlineLevel="0" collapsed="false">
      <c r="A644" s="5" t="s">
        <v>3993</v>
      </c>
      <c r="B644" s="6" t="s">
        <v>3994</v>
      </c>
      <c r="C644" s="5" t="s">
        <v>58</v>
      </c>
      <c r="D644" s="5" t="s">
        <v>35</v>
      </c>
      <c r="E644" s="5"/>
      <c r="F644" s="7" t="s">
        <v>4034</v>
      </c>
      <c r="G644" s="7"/>
      <c r="H644" s="7"/>
      <c r="I644" s="5" t="s">
        <v>1431</v>
      </c>
      <c r="J644" s="5" t="s">
        <v>297</v>
      </c>
      <c r="K644" s="7" t="s">
        <v>4035</v>
      </c>
      <c r="L644" s="7" t="s">
        <v>4036</v>
      </c>
      <c r="M644" s="5" t="s">
        <v>41</v>
      </c>
      <c r="N644" s="6" t="s">
        <v>4037</v>
      </c>
      <c r="O644" s="6" t="s">
        <v>4038</v>
      </c>
      <c r="P644" s="6"/>
      <c r="Q644" s="5"/>
      <c r="R644" s="8"/>
      <c r="S644" s="8"/>
      <c r="T644" s="8"/>
      <c r="U644" s="8"/>
      <c r="V644" s="8"/>
      <c r="W644" s="8"/>
      <c r="X644" s="8"/>
      <c r="Y644" s="5" t="s">
        <v>1918</v>
      </c>
      <c r="Z644" s="10" t="str">
        <f aca="false">REPLACE(AA644,SEARCH("M5-",AA644),LEN(AB644),AC644)</f>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AA644" s="10" t="s">
        <v>4039</v>
      </c>
      <c r="AB644" s="8" t="str">
        <f aca="false">IF(D644&lt;&gt;"No hacer",CONCATENATE(A644,"-",LEFT(C644),"-",IF(A643&lt;&gt;A644,1,IF(C643=C644,RIGHT(AB643)+1,1))))</f>
        <v>M5-MyM-15a-A-4</v>
      </c>
      <c r="AC644" s="8" t="str">
        <f aca="false">CONCATENATE(AB644,"-BR")</f>
        <v>M5-MyM-15a-A-4-BR</v>
      </c>
      <c r="AD644" s="5"/>
      <c r="AE644" s="5" t="s">
        <v>351</v>
      </c>
      <c r="AF644" s="5"/>
    </row>
    <row r="645" customFormat="false" ht="75" hidden="false" customHeight="true" outlineLevel="0" collapsed="false">
      <c r="A645" s="5" t="s">
        <v>3993</v>
      </c>
      <c r="B645" s="6" t="s">
        <v>3994</v>
      </c>
      <c r="C645" s="5" t="s">
        <v>58</v>
      </c>
      <c r="D645" s="5" t="s">
        <v>35</v>
      </c>
      <c r="E645" s="5"/>
      <c r="F645" s="7" t="s">
        <v>4040</v>
      </c>
      <c r="G645" s="7"/>
      <c r="H645" s="7"/>
      <c r="I645" s="11" t="s">
        <v>38</v>
      </c>
      <c r="J645" s="11" t="s">
        <v>1807</v>
      </c>
      <c r="K645" s="7" t="s">
        <v>4041</v>
      </c>
      <c r="L645" s="7" t="s">
        <v>40</v>
      </c>
      <c r="M645" s="5" t="s">
        <v>41</v>
      </c>
      <c r="N645" s="6" t="s">
        <v>4042</v>
      </c>
      <c r="O645" s="6" t="s">
        <v>4043</v>
      </c>
      <c r="P645" s="6" t="s">
        <v>4026</v>
      </c>
      <c r="Q645" s="5"/>
      <c r="R645" s="8"/>
      <c r="S645" s="8"/>
      <c r="T645" s="8"/>
      <c r="U645" s="8"/>
      <c r="V645" s="8"/>
      <c r="W645" s="8"/>
      <c r="X645" s="8"/>
      <c r="Y645" s="5" t="s">
        <v>1918</v>
      </c>
      <c r="Z645" s="10" t="str">
        <f aca="false">REPLACE(AA645,SEARCH("M5-",AA645),LEN(AB645),AC645)</f>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45" s="10" t="s">
        <v>4044</v>
      </c>
      <c r="AB645" s="8" t="str">
        <f aca="false">IF(D645&lt;&gt;"No hacer",CONCATENATE(A645,"-",LEFT(C645),"-",IF(A644&lt;&gt;A645,1,IF(C644=C645,RIGHT(AB644)+1,1))))</f>
        <v>M5-MyM-15a-A-5</v>
      </c>
      <c r="AC645" s="8" t="str">
        <f aca="false">CONCATENATE(AB645,"-BR")</f>
        <v>M5-MyM-15a-A-5-BR</v>
      </c>
      <c r="AD645" s="5"/>
      <c r="AE645" s="5" t="s">
        <v>351</v>
      </c>
      <c r="AF645" s="5"/>
    </row>
    <row r="646" customFormat="false" ht="75" hidden="false" customHeight="true" outlineLevel="0" collapsed="false">
      <c r="A646" s="5" t="s">
        <v>4045</v>
      </c>
      <c r="B646" s="6" t="s">
        <v>4046</v>
      </c>
      <c r="C646" s="5" t="s">
        <v>34</v>
      </c>
      <c r="D646" s="5" t="s">
        <v>35</v>
      </c>
      <c r="E646" s="5"/>
      <c r="F646" s="6" t="s">
        <v>4047</v>
      </c>
      <c r="G646" s="6"/>
      <c r="H646" s="7"/>
      <c r="I646" s="11" t="s">
        <v>38</v>
      </c>
      <c r="J646" s="11" t="s">
        <v>297</v>
      </c>
      <c r="K646" s="7" t="s">
        <v>4048</v>
      </c>
      <c r="L646" s="7" t="s">
        <v>4049</v>
      </c>
      <c r="M646" s="5" t="s">
        <v>41</v>
      </c>
      <c r="N646" s="6" t="s">
        <v>4050</v>
      </c>
      <c r="O646" s="6" t="s">
        <v>4051</v>
      </c>
      <c r="P646" s="6"/>
      <c r="Q646" s="5"/>
      <c r="R646" s="8"/>
      <c r="S646" s="8"/>
      <c r="T646" s="8"/>
      <c r="U646" s="8"/>
      <c r="V646" s="8"/>
      <c r="W646" s="8"/>
      <c r="X646" s="8"/>
      <c r="Y646" s="5" t="s">
        <v>1918</v>
      </c>
      <c r="Z646" s="10" t="str">
        <f aca="false">REPLACE(AA646,SEARCH("M5-",AA646),LEN(AB646),AC646)</f>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AA646" s="10" t="s">
        <v>4052</v>
      </c>
      <c r="AB646" s="8" t="str">
        <f aca="false">IF(D646&lt;&gt;"No hacer",CONCATENATE(A646,"-",LEFT(C646),"-",IF(A645&lt;&gt;A646,1,IF(C645=C646,RIGHT(AB645)+1,1))))</f>
        <v>M5-MyM-15b-I-1</v>
      </c>
      <c r="AC646" s="8" t="str">
        <f aca="false">CONCATENATE(AB646,"-BR")</f>
        <v>M5-MyM-15b-I-1-BR</v>
      </c>
      <c r="AD646" s="5"/>
      <c r="AE646" s="5" t="s">
        <v>351</v>
      </c>
      <c r="AF646" s="5"/>
    </row>
    <row r="647" customFormat="false" ht="75" hidden="false" customHeight="true" outlineLevel="0" collapsed="false">
      <c r="A647" s="5" t="s">
        <v>4045</v>
      </c>
      <c r="B647" s="6" t="s">
        <v>4046</v>
      </c>
      <c r="C647" s="5" t="s">
        <v>34</v>
      </c>
      <c r="D647" s="5" t="s">
        <v>35</v>
      </c>
      <c r="E647" s="5"/>
      <c r="F647" s="6" t="s">
        <v>4053</v>
      </c>
      <c r="G647" s="6"/>
      <c r="H647" s="7"/>
      <c r="I647" s="11" t="s">
        <v>38</v>
      </c>
      <c r="J647" s="11" t="s">
        <v>297</v>
      </c>
      <c r="K647" s="7" t="s">
        <v>4048</v>
      </c>
      <c r="L647" s="7" t="s">
        <v>4054</v>
      </c>
      <c r="M647" s="5" t="s">
        <v>41</v>
      </c>
      <c r="N647" s="6" t="s">
        <v>4055</v>
      </c>
      <c r="O647" s="6" t="s">
        <v>4056</v>
      </c>
      <c r="P647" s="6"/>
      <c r="Q647" s="5"/>
      <c r="R647" s="8"/>
      <c r="S647" s="8"/>
      <c r="T647" s="8"/>
      <c r="U647" s="8"/>
      <c r="V647" s="8"/>
      <c r="W647" s="8"/>
      <c r="X647" s="8"/>
      <c r="Y647" s="5" t="s">
        <v>1918</v>
      </c>
      <c r="Z647" s="10" t="str">
        <f aca="false">REPLACE(AA647,SEARCH("M5-",AA647),LEN(AB647),AC647)</f>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AA647" s="10" t="s">
        <v>4057</v>
      </c>
      <c r="AB647" s="8" t="str">
        <f aca="false">IF(D647&lt;&gt;"No hacer",CONCATENATE(A647,"-",LEFT(C647),"-",IF(A646&lt;&gt;A647,1,IF(C646=C647,RIGHT(AB646)+1,1))))</f>
        <v>M5-MyM-15b-I-2</v>
      </c>
      <c r="AC647" s="8" t="str">
        <f aca="false">CONCATENATE(AB647,"-BR")</f>
        <v>M5-MyM-15b-I-2-BR</v>
      </c>
      <c r="AD647" s="5"/>
      <c r="AE647" s="5" t="s">
        <v>351</v>
      </c>
      <c r="AF647" s="5"/>
    </row>
    <row r="648" customFormat="false" ht="75" hidden="false" customHeight="true" outlineLevel="0" collapsed="false">
      <c r="A648" s="5" t="s">
        <v>4045</v>
      </c>
      <c r="B648" s="6" t="s">
        <v>4046</v>
      </c>
      <c r="C648" s="5" t="s">
        <v>48</v>
      </c>
      <c r="D648" s="5" t="s">
        <v>35</v>
      </c>
      <c r="E648" s="5"/>
      <c r="F648" s="6" t="s">
        <v>4058</v>
      </c>
      <c r="G648" s="6"/>
      <c r="H648" s="7"/>
      <c r="I648" s="11" t="s">
        <v>38</v>
      </c>
      <c r="J648" s="5" t="s">
        <v>52</v>
      </c>
      <c r="K648" s="7" t="s">
        <v>4059</v>
      </c>
      <c r="L648" s="7" t="s">
        <v>3746</v>
      </c>
      <c r="M648" s="5" t="s">
        <v>41</v>
      </c>
      <c r="N648" s="6" t="s">
        <v>4050</v>
      </c>
      <c r="O648" s="6" t="s">
        <v>4060</v>
      </c>
      <c r="P648" s="6"/>
      <c r="Q648" s="5"/>
      <c r="R648" s="8"/>
      <c r="S648" s="8"/>
      <c r="T648" s="8"/>
      <c r="U648" s="8"/>
      <c r="V648" s="8"/>
      <c r="W648" s="8"/>
      <c r="X648" s="8"/>
      <c r="Y648" s="5" t="s">
        <v>1918</v>
      </c>
      <c r="Z648" s="10" t="str">
        <f aca="false">REPLACE(AA648,SEARCH("M5-",AA648),LEN(AB648),AC648)</f>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AA648" s="10" t="s">
        <v>4061</v>
      </c>
      <c r="AB648" s="8" t="str">
        <f aca="false">IF(D648&lt;&gt;"No hacer",CONCATENATE(A648,"-",LEFT(C648),"-",IF(A647&lt;&gt;A648,1,IF(C647=C648,RIGHT(AB647)+1,1))))</f>
        <v>M5-MyM-15b-E-1</v>
      </c>
      <c r="AC648" s="8" t="str">
        <f aca="false">CONCATENATE(AB648,"-BR")</f>
        <v>M5-MyM-15b-E-1-BR</v>
      </c>
      <c r="AD648" s="5"/>
      <c r="AE648" s="5" t="s">
        <v>351</v>
      </c>
      <c r="AF648" s="5"/>
    </row>
    <row r="649" customFormat="false" ht="75" hidden="false" customHeight="true" outlineLevel="0" collapsed="false">
      <c r="A649" s="5" t="s">
        <v>4045</v>
      </c>
      <c r="B649" s="6" t="s">
        <v>4046</v>
      </c>
      <c r="C649" s="5" t="s">
        <v>48</v>
      </c>
      <c r="D649" s="5" t="s">
        <v>35</v>
      </c>
      <c r="E649" s="5"/>
      <c r="F649" s="6" t="s">
        <v>4062</v>
      </c>
      <c r="G649" s="6"/>
      <c r="H649" s="7"/>
      <c r="I649" s="11" t="s">
        <v>38</v>
      </c>
      <c r="J649" s="5" t="s">
        <v>52</v>
      </c>
      <c r="K649" s="7" t="s">
        <v>4059</v>
      </c>
      <c r="L649" s="7" t="s">
        <v>4063</v>
      </c>
      <c r="M649" s="5" t="s">
        <v>41</v>
      </c>
      <c r="N649" s="6" t="s">
        <v>4055</v>
      </c>
      <c r="O649" s="6" t="s">
        <v>4064</v>
      </c>
      <c r="P649" s="6"/>
      <c r="Q649" s="5"/>
      <c r="R649" s="8"/>
      <c r="S649" s="8"/>
      <c r="T649" s="8"/>
      <c r="U649" s="8"/>
      <c r="V649" s="8"/>
      <c r="W649" s="8"/>
      <c r="X649" s="8"/>
      <c r="Y649" s="5" t="s">
        <v>1918</v>
      </c>
      <c r="Z649" s="10" t="str">
        <f aca="false">REPLACE(AA649,SEARCH("M5-",AA649),LEN(AB649),AC649)</f>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AA649" s="10" t="s">
        <v>4065</v>
      </c>
      <c r="AB649" s="8" t="str">
        <f aca="false">IF(D649&lt;&gt;"No hacer",CONCATENATE(A649,"-",LEFT(C649),"-",IF(A648&lt;&gt;A649,1,IF(C648=C649,RIGHT(AB648)+1,1))))</f>
        <v>M5-MyM-15b-E-2</v>
      </c>
      <c r="AC649" s="8" t="str">
        <f aca="false">CONCATENATE(AB649,"-BR")</f>
        <v>M5-MyM-15b-E-2-BR</v>
      </c>
      <c r="AD649" s="5"/>
      <c r="AE649" s="5" t="s">
        <v>351</v>
      </c>
      <c r="AF649" s="5"/>
    </row>
    <row r="650" customFormat="false" ht="75" hidden="false" customHeight="true" outlineLevel="0" collapsed="false">
      <c r="A650" s="5" t="s">
        <v>4045</v>
      </c>
      <c r="B650" s="6" t="s">
        <v>4046</v>
      </c>
      <c r="C650" s="5" t="s">
        <v>58</v>
      </c>
      <c r="D650" s="5" t="s">
        <v>35</v>
      </c>
      <c r="E650" s="5"/>
      <c r="F650" s="6" t="s">
        <v>4066</v>
      </c>
      <c r="G650" s="6"/>
      <c r="H650" s="7"/>
      <c r="I650" s="11" t="s">
        <v>38</v>
      </c>
      <c r="J650" s="5" t="s">
        <v>52</v>
      </c>
      <c r="K650" s="7" t="s">
        <v>4067</v>
      </c>
      <c r="L650" s="7" t="s">
        <v>3746</v>
      </c>
      <c r="M650" s="5" t="s">
        <v>41</v>
      </c>
      <c r="N650" s="6" t="s">
        <v>4050</v>
      </c>
      <c r="O650" s="6" t="s">
        <v>4060</v>
      </c>
      <c r="P650" s="6"/>
      <c r="Q650" s="5"/>
      <c r="R650" s="8"/>
      <c r="S650" s="8"/>
      <c r="T650" s="8"/>
      <c r="U650" s="8"/>
      <c r="V650" s="8"/>
      <c r="W650" s="8"/>
      <c r="X650" s="8"/>
      <c r="Y650" s="5" t="s">
        <v>1918</v>
      </c>
      <c r="Z650" s="10" t="str">
        <f aca="false">REPLACE(AA650,SEARCH("M5-",AA650),LEN(AB650),AC650)</f>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AA650" s="10" t="s">
        <v>4068</v>
      </c>
      <c r="AB650" s="8" t="str">
        <f aca="false">IF(D650&lt;&gt;"No hacer",CONCATENATE(A650,"-",LEFT(C650),"-",IF(A649&lt;&gt;A650,1,IF(C649=C650,RIGHT(AB649)+1,1))))</f>
        <v>M5-MyM-15b-A-1</v>
      </c>
      <c r="AC650" s="8" t="str">
        <f aca="false">CONCATENATE(AB650,"-BR")</f>
        <v>M5-MyM-15b-A-1-BR</v>
      </c>
      <c r="AD650" s="5"/>
      <c r="AE650" s="5" t="s">
        <v>351</v>
      </c>
      <c r="AF650" s="5"/>
    </row>
    <row r="651" customFormat="false" ht="75" hidden="false" customHeight="true" outlineLevel="0" collapsed="false">
      <c r="A651" s="5" t="s">
        <v>4045</v>
      </c>
      <c r="B651" s="6" t="s">
        <v>4046</v>
      </c>
      <c r="C651" s="5" t="s">
        <v>58</v>
      </c>
      <c r="D651" s="5" t="s">
        <v>35</v>
      </c>
      <c r="E651" s="5"/>
      <c r="F651" s="7" t="s">
        <v>4069</v>
      </c>
      <c r="G651" s="7"/>
      <c r="H651" s="7"/>
      <c r="I651" s="11" t="s">
        <v>38</v>
      </c>
      <c r="J651" s="5" t="s">
        <v>52</v>
      </c>
      <c r="K651" s="7" t="s">
        <v>4070</v>
      </c>
      <c r="L651" s="7" t="s">
        <v>4071</v>
      </c>
      <c r="M651" s="5" t="s">
        <v>41</v>
      </c>
      <c r="N651" s="6" t="s">
        <v>4072</v>
      </c>
      <c r="O651" s="6" t="s">
        <v>4064</v>
      </c>
      <c r="P651" s="6"/>
      <c r="Q651" s="5"/>
      <c r="R651" s="8"/>
      <c r="S651" s="8"/>
      <c r="T651" s="8"/>
      <c r="U651" s="8"/>
      <c r="V651" s="8"/>
      <c r="W651" s="8"/>
      <c r="X651" s="8"/>
      <c r="Y651" s="5" t="s">
        <v>1918</v>
      </c>
      <c r="Z651" s="10" t="str">
        <f aca="false">REPLACE(AA651,SEARCH("M5-",AA651),LEN(AB651),AC651)</f>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AA651" s="10" t="s">
        <v>4073</v>
      </c>
      <c r="AB651" s="8" t="str">
        <f aca="false">IF(D651&lt;&gt;"No hacer",CONCATENATE(A651,"-",LEFT(C651),"-",IF(A650&lt;&gt;A651,1,IF(C650=C651,RIGHT(AB650)+1,1))))</f>
        <v>M5-MyM-15b-A-2</v>
      </c>
      <c r="AC651" s="8" t="str">
        <f aca="false">CONCATENATE(AB651,"-BR")</f>
        <v>M5-MyM-15b-A-2-BR</v>
      </c>
      <c r="AD651" s="5"/>
      <c r="AE651" s="5" t="s">
        <v>351</v>
      </c>
      <c r="AF651" s="5"/>
    </row>
    <row r="652" customFormat="false" ht="75" hidden="false" customHeight="true" outlineLevel="0" collapsed="false">
      <c r="A652" s="5" t="s">
        <v>4045</v>
      </c>
      <c r="B652" s="6" t="s">
        <v>4046</v>
      </c>
      <c r="C652" s="5" t="s">
        <v>58</v>
      </c>
      <c r="D652" s="5" t="s">
        <v>35</v>
      </c>
      <c r="E652" s="5"/>
      <c r="F652" s="7" t="s">
        <v>4074</v>
      </c>
      <c r="G652" s="7"/>
      <c r="H652" s="7"/>
      <c r="I652" s="11" t="s">
        <v>38</v>
      </c>
      <c r="J652" s="5" t="s">
        <v>52</v>
      </c>
      <c r="K652" s="7" t="s">
        <v>4075</v>
      </c>
      <c r="L652" s="7" t="s">
        <v>3746</v>
      </c>
      <c r="M652" s="5" t="s">
        <v>41</v>
      </c>
      <c r="N652" s="6" t="s">
        <v>4050</v>
      </c>
      <c r="O652" s="7" t="s">
        <v>4060</v>
      </c>
      <c r="P652" s="6"/>
      <c r="Q652" s="5"/>
      <c r="R652" s="8"/>
      <c r="S652" s="8"/>
      <c r="T652" s="8"/>
      <c r="U652" s="8"/>
      <c r="V652" s="8"/>
      <c r="W652" s="8"/>
      <c r="X652" s="8"/>
      <c r="Y652" s="5" t="s">
        <v>1918</v>
      </c>
      <c r="Z652" s="10" t="str">
        <f aca="false">REPLACE(AA652,SEARCH("M5-",AA652),LEN(AB652),AC652)</f>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AA652" s="10" t="s">
        <v>4076</v>
      </c>
      <c r="AB652" s="8" t="str">
        <f aca="false">IF(D652&lt;&gt;"No hacer",CONCATENATE(A652,"-",LEFT(C652),"-",IF(A651&lt;&gt;A652,1,IF(C651=C652,RIGHT(AB651)+1,1))))</f>
        <v>M5-MyM-15b-A-3</v>
      </c>
      <c r="AC652" s="8" t="str">
        <f aca="false">CONCATENATE(AB652,"-BR")</f>
        <v>M5-MyM-15b-A-3-BR</v>
      </c>
      <c r="AD652" s="5"/>
      <c r="AE652" s="5" t="s">
        <v>351</v>
      </c>
      <c r="AF652" s="5"/>
    </row>
    <row r="653" customFormat="false" ht="75" hidden="false" customHeight="true" outlineLevel="0" collapsed="false">
      <c r="A653" s="5" t="s">
        <v>4045</v>
      </c>
      <c r="B653" s="6" t="s">
        <v>4046</v>
      </c>
      <c r="C653" s="5" t="s">
        <v>58</v>
      </c>
      <c r="D653" s="5" t="s">
        <v>35</v>
      </c>
      <c r="E653" s="5"/>
      <c r="F653" s="7" t="s">
        <v>4077</v>
      </c>
      <c r="G653" s="7"/>
      <c r="H653" s="7"/>
      <c r="I653" s="11" t="s">
        <v>38</v>
      </c>
      <c r="J653" s="5" t="s">
        <v>52</v>
      </c>
      <c r="K653" s="7" t="s">
        <v>4078</v>
      </c>
      <c r="L653" s="7" t="s">
        <v>4071</v>
      </c>
      <c r="M653" s="5" t="s">
        <v>41</v>
      </c>
      <c r="N653" s="6" t="s">
        <v>4079</v>
      </c>
      <c r="O653" s="6" t="s">
        <v>4064</v>
      </c>
      <c r="P653" s="6"/>
      <c r="Q653" s="5"/>
      <c r="R653" s="8"/>
      <c r="S653" s="8"/>
      <c r="T653" s="8"/>
      <c r="U653" s="8"/>
      <c r="V653" s="8"/>
      <c r="W653" s="8"/>
      <c r="X653" s="8"/>
      <c r="Y653" s="5" t="s">
        <v>1918</v>
      </c>
      <c r="Z653" s="10" t="str">
        <f aca="false">REPLACE(AA653,SEARCH("M5-",AA653),LEN(AB653),AC653)</f>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AA653" s="10" t="s">
        <v>4080</v>
      </c>
      <c r="AB653" s="8" t="str">
        <f aca="false">IF(D653&lt;&gt;"No hacer",CONCATENATE(A653,"-",LEFT(C653),"-",IF(A652&lt;&gt;A653,1,IF(C652=C653,RIGHT(AB652)+1,1))))</f>
        <v>M5-MyM-15b-A-4</v>
      </c>
      <c r="AC653" s="8" t="str">
        <f aca="false">CONCATENATE(AB653,"-BR")</f>
        <v>M5-MyM-15b-A-4-BR</v>
      </c>
      <c r="AD653" s="5"/>
      <c r="AE653" s="5" t="s">
        <v>351</v>
      </c>
      <c r="AF653" s="5"/>
    </row>
    <row r="654" customFormat="false" ht="75" hidden="false" customHeight="true" outlineLevel="0" collapsed="false">
      <c r="A654" s="5" t="s">
        <v>4045</v>
      </c>
      <c r="B654" s="6" t="s">
        <v>4046</v>
      </c>
      <c r="C654" s="5" t="s">
        <v>58</v>
      </c>
      <c r="D654" s="5" t="s">
        <v>35</v>
      </c>
      <c r="E654" s="5"/>
      <c r="F654" s="7" t="s">
        <v>4081</v>
      </c>
      <c r="G654" s="7"/>
      <c r="H654" s="7"/>
      <c r="I654" s="11" t="s">
        <v>38</v>
      </c>
      <c r="J654" s="5" t="s">
        <v>52</v>
      </c>
      <c r="K654" s="7" t="s">
        <v>4082</v>
      </c>
      <c r="L654" s="7" t="s">
        <v>4083</v>
      </c>
      <c r="M654" s="5" t="s">
        <v>41</v>
      </c>
      <c r="N654" s="6" t="s">
        <v>4084</v>
      </c>
      <c r="O654" s="6" t="s">
        <v>4064</v>
      </c>
      <c r="P654" s="6"/>
      <c r="Q654" s="5"/>
      <c r="R654" s="8"/>
      <c r="S654" s="8"/>
      <c r="T654" s="8"/>
      <c r="U654" s="8"/>
      <c r="V654" s="8"/>
      <c r="W654" s="8"/>
      <c r="X654" s="8"/>
      <c r="Y654" s="5" t="s">
        <v>1918</v>
      </c>
      <c r="Z654" s="10" t="str">
        <f aca="false">REPLACE(AA654,SEARCH("M5-",AA654),LEN(AB654),AC654)</f>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AA654" s="10" t="s">
        <v>4085</v>
      </c>
      <c r="AB654" s="8" t="str">
        <f aca="false">IF(D654&lt;&gt;"No hacer",CONCATENATE(A654,"-",LEFT(C654),"-",IF(A653&lt;&gt;A654,1,IF(C653=C654,RIGHT(AB653)+1,1))))</f>
        <v>M5-MyM-15b-A-5</v>
      </c>
      <c r="AC654" s="8" t="str">
        <f aca="false">CONCATENATE(AB654,"-BR")</f>
        <v>M5-MyM-15b-A-5-BR</v>
      </c>
      <c r="AD654" s="5"/>
      <c r="AE654" s="5" t="s">
        <v>351</v>
      </c>
      <c r="AF654" s="5"/>
    </row>
    <row r="655" customFormat="false" ht="75" hidden="false" customHeight="true" outlineLevel="0" collapsed="false">
      <c r="A655" s="5" t="s">
        <v>4086</v>
      </c>
      <c r="B655" s="6" t="s">
        <v>4087</v>
      </c>
      <c r="C655" s="5" t="s">
        <v>34</v>
      </c>
      <c r="D655" s="5" t="s">
        <v>35</v>
      </c>
      <c r="E655" s="5"/>
      <c r="F655" s="6" t="s">
        <v>4088</v>
      </c>
      <c r="G655" s="6"/>
      <c r="H655" s="6"/>
      <c r="I655" s="5" t="s">
        <v>38</v>
      </c>
      <c r="J655" s="5" t="s">
        <v>39</v>
      </c>
      <c r="K655" s="8" t="s">
        <v>4089</v>
      </c>
      <c r="L655" s="6" t="s">
        <v>4090</v>
      </c>
      <c r="M655" s="5" t="s">
        <v>41</v>
      </c>
      <c r="N655" s="8" t="s">
        <v>4091</v>
      </c>
      <c r="O655" s="8" t="s">
        <v>4092</v>
      </c>
      <c r="P655" s="8"/>
      <c r="Q655" s="5"/>
      <c r="R655" s="8"/>
      <c r="S655" s="8"/>
      <c r="T655" s="8"/>
      <c r="U655" s="8"/>
      <c r="V655" s="8"/>
      <c r="W655" s="8"/>
      <c r="X655" s="8"/>
      <c r="Y655" s="5" t="s">
        <v>4093</v>
      </c>
      <c r="Z655" s="10" t="str">
        <f aca="false">REPLACE(AA655,SEARCH("M5-",AA655),LEN(AB655),AC655)</f>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AA655" s="10" t="s">
        <v>4094</v>
      </c>
      <c r="AB655" s="8" t="str">
        <f aca="false">IF(D655&lt;&gt;"No hacer",CONCATENATE(A655,"-",LEFT(C655),"-",IF(A654&lt;&gt;A655,1,IF(C654=C655,RIGHT(AB654)+1,1))))</f>
        <v>M5-NyO-1a-I-1</v>
      </c>
      <c r="AC655" s="8" t="str">
        <f aca="false">CONCATENATE(AB655,"-BR")</f>
        <v>M5-NyO-1a-I-1-BR</v>
      </c>
      <c r="AD655" s="5" t="s">
        <v>46</v>
      </c>
      <c r="AE655" s="5"/>
      <c r="AF655" s="5" t="s">
        <v>47</v>
      </c>
    </row>
    <row r="656" customFormat="false" ht="75" hidden="false" customHeight="true" outlineLevel="0" collapsed="false">
      <c r="A656" s="5" t="s">
        <v>4086</v>
      </c>
      <c r="B656" s="6" t="s">
        <v>4087</v>
      </c>
      <c r="C656" s="5" t="s">
        <v>48</v>
      </c>
      <c r="D656" s="5" t="s">
        <v>35</v>
      </c>
      <c r="E656" s="5"/>
      <c r="F656" s="6" t="s">
        <v>4095</v>
      </c>
      <c r="G656" s="6"/>
      <c r="H656" s="6"/>
      <c r="I656" s="5" t="s">
        <v>38</v>
      </c>
      <c r="J656" s="5" t="s">
        <v>592</v>
      </c>
      <c r="K656" s="6" t="s">
        <v>4096</v>
      </c>
      <c r="L656" s="6" t="s">
        <v>4097</v>
      </c>
      <c r="M656" s="5" t="s">
        <v>41</v>
      </c>
      <c r="N656" s="8" t="s">
        <v>4091</v>
      </c>
      <c r="O656" s="6" t="s">
        <v>4098</v>
      </c>
      <c r="P656" s="8"/>
      <c r="Q656" s="5"/>
      <c r="R656" s="8"/>
      <c r="S656" s="8"/>
      <c r="T656" s="8"/>
      <c r="U656" s="8"/>
      <c r="V656" s="8"/>
      <c r="W656" s="8"/>
      <c r="X656" s="8"/>
      <c r="Y656" s="5" t="s">
        <v>4093</v>
      </c>
      <c r="Z656" s="10" t="str">
        <f aca="false">REPLACE(AA656,SEARCH("M5-",AA656),LEN(AB656),AC656)</f>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AA656" s="8" t="s">
        <v>4099</v>
      </c>
      <c r="AB656" s="8" t="str">
        <f aca="false">IF(D656&lt;&gt;"No hacer",CONCATENATE(A656,"-",LEFT(C656),"-",IF(A655&lt;&gt;A656,1,IF(C655=C656,RIGHT(AB655)+1,1))))</f>
        <v>M5-NyO-1a-E-1</v>
      </c>
      <c r="AC656" s="8" t="str">
        <f aca="false">CONCATENATE(AB656,"-BR")</f>
        <v>M5-NyO-1a-E-1-BR</v>
      </c>
      <c r="AD656" s="5" t="s">
        <v>46</v>
      </c>
      <c r="AE656" s="5"/>
      <c r="AF656" s="5" t="s">
        <v>47</v>
      </c>
    </row>
    <row r="657" customFormat="false" ht="75" hidden="false" customHeight="true" outlineLevel="0" collapsed="false">
      <c r="A657" s="5" t="s">
        <v>4086</v>
      </c>
      <c r="B657" s="6" t="s">
        <v>4087</v>
      </c>
      <c r="C657" s="5" t="s">
        <v>48</v>
      </c>
      <c r="D657" s="5" t="s">
        <v>35</v>
      </c>
      <c r="E657" s="5"/>
      <c r="F657" s="6" t="s">
        <v>4100</v>
      </c>
      <c r="G657" s="6"/>
      <c r="H657" s="6"/>
      <c r="I657" s="5" t="s">
        <v>38</v>
      </c>
      <c r="J657" s="5" t="s">
        <v>592</v>
      </c>
      <c r="K657" s="6" t="s">
        <v>4101</v>
      </c>
      <c r="L657" s="6" t="s">
        <v>4102</v>
      </c>
      <c r="M657" s="5" t="s">
        <v>41</v>
      </c>
      <c r="N657" s="8" t="s">
        <v>4091</v>
      </c>
      <c r="O657" s="6" t="s">
        <v>4098</v>
      </c>
      <c r="P657" s="8"/>
      <c r="Q657" s="5"/>
      <c r="R657" s="8"/>
      <c r="S657" s="8"/>
      <c r="T657" s="8"/>
      <c r="U657" s="8"/>
      <c r="V657" s="8"/>
      <c r="W657" s="8"/>
      <c r="X657" s="8"/>
      <c r="Y657" s="5" t="s">
        <v>4093</v>
      </c>
      <c r="Z657" s="10" t="str">
        <f aca="false">REPLACE(AA657,SEARCH("M5-",AA657),LEN(AB657),AC657)</f>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AA657" s="8" t="s">
        <v>4103</v>
      </c>
      <c r="AB657" s="8" t="str">
        <f aca="false">IF(D657&lt;&gt;"No hacer",CONCATENATE(A657,"-",LEFT(C657),"-",IF(A656&lt;&gt;A657,1,IF(C656=C657,RIGHT(AB656)+1,1))))</f>
        <v>M5-NyO-1a-E-2</v>
      </c>
      <c r="AC657" s="8" t="str">
        <f aca="false">CONCATENATE(AB657,"-BR")</f>
        <v>M5-NyO-1a-E-2-BR</v>
      </c>
      <c r="AD657" s="5" t="s">
        <v>46</v>
      </c>
      <c r="AE657" s="5"/>
      <c r="AF657" s="5" t="s">
        <v>47</v>
      </c>
    </row>
    <row r="658" customFormat="false" ht="75" hidden="false" customHeight="true" outlineLevel="0" collapsed="false">
      <c r="A658" s="5" t="s">
        <v>4086</v>
      </c>
      <c r="B658" s="6" t="s">
        <v>4087</v>
      </c>
      <c r="C658" s="5" t="s">
        <v>48</v>
      </c>
      <c r="D658" s="5" t="s">
        <v>35</v>
      </c>
      <c r="E658" s="5"/>
      <c r="F658" s="6" t="s">
        <v>4104</v>
      </c>
      <c r="G658" s="6"/>
      <c r="H658" s="6"/>
      <c r="I658" s="5" t="s">
        <v>38</v>
      </c>
      <c r="J658" s="5" t="s">
        <v>592</v>
      </c>
      <c r="K658" s="6" t="s">
        <v>4101</v>
      </c>
      <c r="L658" s="6" t="s">
        <v>4105</v>
      </c>
      <c r="M658" s="5" t="s">
        <v>41</v>
      </c>
      <c r="N658" s="8" t="s">
        <v>4091</v>
      </c>
      <c r="O658" s="6" t="s">
        <v>4098</v>
      </c>
      <c r="P658" s="8"/>
      <c r="Q658" s="5"/>
      <c r="R658" s="8"/>
      <c r="S658" s="8"/>
      <c r="T658" s="8"/>
      <c r="U658" s="8"/>
      <c r="V658" s="8"/>
      <c r="W658" s="8"/>
      <c r="X658" s="8"/>
      <c r="Y658" s="5" t="s">
        <v>4093</v>
      </c>
      <c r="Z658" s="10" t="str">
        <f aca="false">REPLACE(AA658,SEARCH("M5-",AA658),LEN(AB658),AC658)</f>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AA658" s="8" t="s">
        <v>4106</v>
      </c>
      <c r="AB658" s="8" t="str">
        <f aca="false">IF(D658&lt;&gt;"No hacer",CONCATENATE(A658,"-",LEFT(C658),"-",IF(A657&lt;&gt;A658,1,IF(C657=C658,RIGHT(AB657)+1,1))))</f>
        <v>M5-NyO-1a-E-3</v>
      </c>
      <c r="AC658" s="8" t="str">
        <f aca="false">CONCATENATE(AB658,"-BR")</f>
        <v>M5-NyO-1a-E-3-BR</v>
      </c>
      <c r="AD658" s="5" t="s">
        <v>46</v>
      </c>
      <c r="AE658" s="5"/>
      <c r="AF658" s="5" t="s">
        <v>47</v>
      </c>
    </row>
    <row r="659" customFormat="false" ht="75" hidden="false" customHeight="true" outlineLevel="0" collapsed="false">
      <c r="A659" s="5" t="s">
        <v>4086</v>
      </c>
      <c r="B659" s="6" t="s">
        <v>4087</v>
      </c>
      <c r="C659" s="5" t="s">
        <v>48</v>
      </c>
      <c r="D659" s="5" t="s">
        <v>35</v>
      </c>
      <c r="E659" s="5"/>
      <c r="F659" s="6" t="s">
        <v>4107</v>
      </c>
      <c r="G659" s="6"/>
      <c r="H659" s="6"/>
      <c r="I659" s="5" t="s">
        <v>38</v>
      </c>
      <c r="J659" s="5" t="s">
        <v>592</v>
      </c>
      <c r="K659" s="6" t="s">
        <v>4108</v>
      </c>
      <c r="L659" s="6" t="s">
        <v>4109</v>
      </c>
      <c r="M659" s="5" t="s">
        <v>41</v>
      </c>
      <c r="N659" s="8" t="s">
        <v>4091</v>
      </c>
      <c r="O659" s="6" t="s">
        <v>4098</v>
      </c>
      <c r="P659" s="8"/>
      <c r="Q659" s="5"/>
      <c r="R659" s="8"/>
      <c r="S659" s="8"/>
      <c r="T659" s="8"/>
      <c r="U659" s="8"/>
      <c r="V659" s="8"/>
      <c r="W659" s="8"/>
      <c r="X659" s="8"/>
      <c r="Y659" s="5" t="s">
        <v>4093</v>
      </c>
      <c r="Z659" s="10" t="str">
        <f aca="false">REPLACE(AA659,SEARCH("M5-",AA659),LEN(AB659),AC659)</f>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AA659" s="8" t="s">
        <v>4110</v>
      </c>
      <c r="AB659" s="8" t="str">
        <f aca="false">IF(D659&lt;&gt;"No hacer",CONCATENATE(A659,"-",LEFT(C659),"-",IF(A658&lt;&gt;A659,1,IF(C658=C659,RIGHT(AB658)+1,1))))</f>
        <v>M5-NyO-1a-E-4</v>
      </c>
      <c r="AC659" s="8" t="str">
        <f aca="false">CONCATENATE(AB659,"-BR")</f>
        <v>M5-NyO-1a-E-4-BR</v>
      </c>
      <c r="AD659" s="5" t="s">
        <v>46</v>
      </c>
      <c r="AE659" s="5"/>
      <c r="AF659" s="5" t="s">
        <v>47</v>
      </c>
    </row>
    <row r="660" customFormat="false" ht="75" hidden="false" customHeight="true" outlineLevel="0" collapsed="false">
      <c r="A660" s="5" t="s">
        <v>4086</v>
      </c>
      <c r="B660" s="6" t="s">
        <v>4087</v>
      </c>
      <c r="C660" s="5" t="s">
        <v>48</v>
      </c>
      <c r="D660" s="5" t="s">
        <v>35</v>
      </c>
      <c r="E660" s="5"/>
      <c r="F660" s="6" t="s">
        <v>4111</v>
      </c>
      <c r="G660" s="6"/>
      <c r="H660" s="6"/>
      <c r="I660" s="5" t="s">
        <v>38</v>
      </c>
      <c r="J660" s="5" t="s">
        <v>592</v>
      </c>
      <c r="K660" s="6" t="s">
        <v>4112</v>
      </c>
      <c r="L660" s="6" t="s">
        <v>4113</v>
      </c>
      <c r="M660" s="5" t="s">
        <v>41</v>
      </c>
      <c r="N660" s="8" t="s">
        <v>4091</v>
      </c>
      <c r="O660" s="6" t="s">
        <v>4098</v>
      </c>
      <c r="P660" s="8"/>
      <c r="Q660" s="5"/>
      <c r="R660" s="8"/>
      <c r="S660" s="8"/>
      <c r="T660" s="8"/>
      <c r="U660" s="8"/>
      <c r="V660" s="8"/>
      <c r="W660" s="8"/>
      <c r="X660" s="8"/>
      <c r="Y660" s="5" t="s">
        <v>4093</v>
      </c>
      <c r="Z660" s="10" t="str">
        <f aca="false">REPLACE(AA660,SEARCH("M5-",AA660),LEN(AB660),AC660)</f>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AA660" s="8" t="s">
        <v>4114</v>
      </c>
      <c r="AB660" s="8" t="str">
        <f aca="false">IF(D660&lt;&gt;"No hacer",CONCATENATE(A660,"-",LEFT(C660),"-",IF(A659&lt;&gt;A660,1,IF(C659=C660,RIGHT(AB659)+1,1))))</f>
        <v>M5-NyO-1a-E-5</v>
      </c>
      <c r="AC660" s="8" t="str">
        <f aca="false">CONCATENATE(AB660,"-BR")</f>
        <v>M5-NyO-1a-E-5-BR</v>
      </c>
      <c r="AD660" s="5" t="s">
        <v>46</v>
      </c>
      <c r="AE660" s="5"/>
      <c r="AF660" s="5" t="s">
        <v>47</v>
      </c>
    </row>
    <row r="661" customFormat="false" ht="75" hidden="false" customHeight="true" outlineLevel="0" collapsed="false">
      <c r="A661" s="5" t="s">
        <v>4086</v>
      </c>
      <c r="B661" s="6" t="s">
        <v>4087</v>
      </c>
      <c r="C661" s="5" t="s">
        <v>48</v>
      </c>
      <c r="D661" s="5" t="s">
        <v>35</v>
      </c>
      <c r="E661" s="5"/>
      <c r="F661" s="6" t="s">
        <v>4095</v>
      </c>
      <c r="G661" s="6"/>
      <c r="H661" s="6"/>
      <c r="I661" s="5" t="s">
        <v>38</v>
      </c>
      <c r="J661" s="5" t="s">
        <v>592</v>
      </c>
      <c r="K661" s="6" t="s">
        <v>4115</v>
      </c>
      <c r="L661" s="6" t="s">
        <v>4116</v>
      </c>
      <c r="M661" s="5" t="s">
        <v>41</v>
      </c>
      <c r="N661" s="8" t="s">
        <v>4091</v>
      </c>
      <c r="O661" s="6" t="s">
        <v>4098</v>
      </c>
      <c r="P661" s="8"/>
      <c r="Q661" s="5"/>
      <c r="R661" s="8"/>
      <c r="S661" s="8"/>
      <c r="T661" s="8"/>
      <c r="U661" s="8"/>
      <c r="V661" s="8"/>
      <c r="W661" s="8"/>
      <c r="X661" s="8"/>
      <c r="Y661" s="5" t="s">
        <v>4093</v>
      </c>
      <c r="Z661" s="10" t="str">
        <f aca="false">REPLACE(AA661,SEARCH("M5-",AA661),LEN(AB661),AC661)</f>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AA661" s="8" t="s">
        <v>4117</v>
      </c>
      <c r="AB661" s="8" t="str">
        <f aca="false">IF(D661&lt;&gt;"No hacer",CONCATENATE(A661,"-",LEFT(C661),"-",IF(A660&lt;&gt;A661,1,IF(C660=C661,RIGHT(AB660)+1,1))))</f>
        <v>M5-NyO-1a-E-6</v>
      </c>
      <c r="AC661" s="8" t="str">
        <f aca="false">CONCATENATE(AB661,"-BR")</f>
        <v>M5-NyO-1a-E-6-BR</v>
      </c>
      <c r="AD661" s="5" t="s">
        <v>46</v>
      </c>
      <c r="AE661" s="5"/>
      <c r="AF661" s="5" t="s">
        <v>47</v>
      </c>
    </row>
    <row r="662" customFormat="false" ht="75" hidden="false" customHeight="true" outlineLevel="0" collapsed="false">
      <c r="A662" s="5" t="s">
        <v>4086</v>
      </c>
      <c r="B662" s="6" t="s">
        <v>4087</v>
      </c>
      <c r="C662" s="5" t="s">
        <v>58</v>
      </c>
      <c r="D662" s="5" t="s">
        <v>35</v>
      </c>
      <c r="E662" s="5"/>
      <c r="F662" s="6" t="s">
        <v>4118</v>
      </c>
      <c r="G662" s="6"/>
      <c r="H662" s="6"/>
      <c r="I662" s="5" t="s">
        <v>38</v>
      </c>
      <c r="J662" s="5" t="s">
        <v>4119</v>
      </c>
      <c r="K662" s="6" t="s">
        <v>4096</v>
      </c>
      <c r="L662" s="6" t="s">
        <v>4097</v>
      </c>
      <c r="M662" s="5" t="s">
        <v>41</v>
      </c>
      <c r="N662" s="8" t="s">
        <v>4091</v>
      </c>
      <c r="O662" s="6" t="s">
        <v>4098</v>
      </c>
      <c r="P662" s="8"/>
      <c r="Q662" s="5"/>
      <c r="R662" s="8"/>
      <c r="S662" s="8"/>
      <c r="T662" s="8"/>
      <c r="U662" s="8"/>
      <c r="V662" s="8"/>
      <c r="W662" s="8"/>
      <c r="X662" s="8"/>
      <c r="Y662" s="5" t="s">
        <v>4093</v>
      </c>
      <c r="Z662" s="10" t="str">
        <f aca="false">REPLACE(AA662,SEARCH("M5-",AA662),LEN(AB662),AC662)</f>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AA662" s="8" t="s">
        <v>4120</v>
      </c>
      <c r="AB662" s="8" t="str">
        <f aca="false">IF(D662&lt;&gt;"No hacer",CONCATENATE(A662,"-",LEFT(C662),"-",IF(A661&lt;&gt;A662,1,IF(C661=C662,RIGHT(AB661)+1,1))))</f>
        <v>M5-NyO-1a-A-1</v>
      </c>
      <c r="AC662" s="8" t="str">
        <f aca="false">CONCATENATE(AB662,"-BR")</f>
        <v>M5-NyO-1a-A-1-BR</v>
      </c>
      <c r="AD662" s="5" t="s">
        <v>46</v>
      </c>
      <c r="AE662" s="5"/>
      <c r="AF662" s="5" t="s">
        <v>47</v>
      </c>
    </row>
    <row r="663" customFormat="false" ht="75" hidden="false" customHeight="true" outlineLevel="0" collapsed="false">
      <c r="A663" s="5" t="s">
        <v>4086</v>
      </c>
      <c r="B663" s="6" t="s">
        <v>4087</v>
      </c>
      <c r="C663" s="5" t="s">
        <v>58</v>
      </c>
      <c r="D663" s="5" t="s">
        <v>35</v>
      </c>
      <c r="E663" s="5"/>
      <c r="F663" s="6" t="s">
        <v>4121</v>
      </c>
      <c r="G663" s="6"/>
      <c r="H663" s="6"/>
      <c r="I663" s="5" t="s">
        <v>38</v>
      </c>
      <c r="J663" s="5" t="s">
        <v>4119</v>
      </c>
      <c r="K663" s="6" t="s">
        <v>4101</v>
      </c>
      <c r="L663" s="6" t="s">
        <v>4102</v>
      </c>
      <c r="M663" s="5" t="s">
        <v>41</v>
      </c>
      <c r="N663" s="8" t="s">
        <v>4091</v>
      </c>
      <c r="O663" s="6" t="s">
        <v>4098</v>
      </c>
      <c r="P663" s="8"/>
      <c r="Q663" s="5"/>
      <c r="R663" s="8"/>
      <c r="S663" s="8"/>
      <c r="T663" s="8"/>
      <c r="U663" s="8"/>
      <c r="V663" s="8"/>
      <c r="W663" s="8"/>
      <c r="X663" s="8"/>
      <c r="Y663" s="5" t="s">
        <v>4093</v>
      </c>
      <c r="Z663" s="10" t="str">
        <f aca="false">REPLACE(AA663,SEARCH("M5-",AA663),LEN(AB663),AC663)</f>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AA663" s="8" t="s">
        <v>4122</v>
      </c>
      <c r="AB663" s="8" t="str">
        <f aca="false">IF(D663&lt;&gt;"No hacer",CONCATENATE(A663,"-",LEFT(C663),"-",IF(A662&lt;&gt;A663,1,IF(C662=C663,RIGHT(AB662)+1,1))))</f>
        <v>M5-NyO-1a-A-2</v>
      </c>
      <c r="AC663" s="8" t="str">
        <f aca="false">CONCATENATE(AB663,"-BR")</f>
        <v>M5-NyO-1a-A-2-BR</v>
      </c>
      <c r="AD663" s="5" t="s">
        <v>46</v>
      </c>
      <c r="AE663" s="5"/>
      <c r="AF663" s="5" t="s">
        <v>47</v>
      </c>
    </row>
    <row r="664" customFormat="false" ht="75" hidden="false" customHeight="true" outlineLevel="0" collapsed="false">
      <c r="A664" s="5" t="s">
        <v>4086</v>
      </c>
      <c r="B664" s="6" t="s">
        <v>4087</v>
      </c>
      <c r="C664" s="5" t="s">
        <v>58</v>
      </c>
      <c r="D664" s="5" t="s">
        <v>35</v>
      </c>
      <c r="E664" s="5"/>
      <c r="F664" s="6" t="s">
        <v>4123</v>
      </c>
      <c r="G664" s="6"/>
      <c r="H664" s="6"/>
      <c r="I664" s="5" t="s">
        <v>38</v>
      </c>
      <c r="J664" s="5" t="s">
        <v>4119</v>
      </c>
      <c r="K664" s="6" t="s">
        <v>4124</v>
      </c>
      <c r="L664" s="6" t="s">
        <v>4105</v>
      </c>
      <c r="M664" s="5" t="s">
        <v>41</v>
      </c>
      <c r="N664" s="8" t="s">
        <v>4091</v>
      </c>
      <c r="O664" s="6" t="s">
        <v>4098</v>
      </c>
      <c r="P664" s="8"/>
      <c r="Q664" s="5"/>
      <c r="R664" s="8"/>
      <c r="S664" s="8"/>
      <c r="T664" s="8"/>
      <c r="U664" s="8"/>
      <c r="V664" s="8"/>
      <c r="W664" s="8"/>
      <c r="X664" s="8"/>
      <c r="Y664" s="5" t="s">
        <v>4093</v>
      </c>
      <c r="Z664" s="10" t="str">
        <f aca="false">REPLACE(AA664,SEARCH("M5-",AA664),LEN(AB664),AC664)</f>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AA664" s="8" t="s">
        <v>4125</v>
      </c>
      <c r="AB664" s="8" t="str">
        <f aca="false">IF(D664&lt;&gt;"No hacer",CONCATENATE(A664,"-",LEFT(C664),"-",IF(A663&lt;&gt;A664,1,IF(C663=C664,RIGHT(AB663)+1,1))))</f>
        <v>M5-NyO-1a-A-3</v>
      </c>
      <c r="AC664" s="8" t="str">
        <f aca="false">CONCATENATE(AB664,"-BR")</f>
        <v>M5-NyO-1a-A-3-BR</v>
      </c>
      <c r="AD664" s="5" t="s">
        <v>46</v>
      </c>
      <c r="AE664" s="5"/>
      <c r="AF664" s="5" t="s">
        <v>47</v>
      </c>
    </row>
    <row r="665" customFormat="false" ht="75" hidden="false" customHeight="true" outlineLevel="0" collapsed="false">
      <c r="A665" s="5" t="s">
        <v>4086</v>
      </c>
      <c r="B665" s="6" t="s">
        <v>4087</v>
      </c>
      <c r="C665" s="5" t="s">
        <v>58</v>
      </c>
      <c r="D665" s="5" t="s">
        <v>35</v>
      </c>
      <c r="E665" s="5"/>
      <c r="F665" s="6" t="s">
        <v>4126</v>
      </c>
      <c r="G665" s="6"/>
      <c r="H665" s="6"/>
      <c r="I665" s="5" t="s">
        <v>38</v>
      </c>
      <c r="J665" s="5" t="s">
        <v>592</v>
      </c>
      <c r="K665" s="6" t="s">
        <v>4127</v>
      </c>
      <c r="L665" s="6" t="s">
        <v>4128</v>
      </c>
      <c r="M665" s="5" t="s">
        <v>41</v>
      </c>
      <c r="N665" s="8" t="s">
        <v>4091</v>
      </c>
      <c r="O665" s="6" t="s">
        <v>4098</v>
      </c>
      <c r="P665" s="8"/>
      <c r="Q665" s="5"/>
      <c r="R665" s="8"/>
      <c r="S665" s="8"/>
      <c r="T665" s="8"/>
      <c r="U665" s="8"/>
      <c r="V665" s="8"/>
      <c r="W665" s="8"/>
      <c r="X665" s="8"/>
      <c r="Y665" s="5" t="s">
        <v>4093</v>
      </c>
      <c r="Z665" s="10" t="str">
        <f aca="false">REPLACE(AA665,SEARCH("M5-",AA665),LEN(AB665),AC665)</f>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AA665" s="10" t="s">
        <v>4129</v>
      </c>
      <c r="AB665" s="8" t="str">
        <f aca="false">IF(D665&lt;&gt;"No hacer",CONCATENATE(A665,"-",LEFT(C665),"-",IF(A664&lt;&gt;A665,1,IF(C664=C665,RIGHT(AB664)+1,1))))</f>
        <v>M5-NyO-1a-A-4</v>
      </c>
      <c r="AC665" s="8" t="str">
        <f aca="false">CONCATENATE(AB665,"-BR")</f>
        <v>M5-NyO-1a-A-4-BR</v>
      </c>
      <c r="AD665" s="5" t="s">
        <v>46</v>
      </c>
      <c r="AE665" s="5"/>
      <c r="AF665" s="5" t="s">
        <v>47</v>
      </c>
    </row>
    <row r="666" customFormat="false" ht="75" hidden="false" customHeight="true" outlineLevel="0" collapsed="false">
      <c r="A666" s="5" t="s">
        <v>4086</v>
      </c>
      <c r="B666" s="6" t="s">
        <v>4087</v>
      </c>
      <c r="C666" s="5" t="s">
        <v>58</v>
      </c>
      <c r="D666" s="5" t="s">
        <v>35</v>
      </c>
      <c r="E666" s="5"/>
      <c r="F666" s="6" t="s">
        <v>4130</v>
      </c>
      <c r="G666" s="6"/>
      <c r="H666" s="6"/>
      <c r="I666" s="5" t="s">
        <v>38</v>
      </c>
      <c r="J666" s="5" t="s">
        <v>592</v>
      </c>
      <c r="K666" s="6" t="s">
        <v>4112</v>
      </c>
      <c r="L666" s="6" t="s">
        <v>4113</v>
      </c>
      <c r="M666" s="5" t="s">
        <v>41</v>
      </c>
      <c r="N666" s="8" t="s">
        <v>4091</v>
      </c>
      <c r="O666" s="6" t="s">
        <v>4098</v>
      </c>
      <c r="P666" s="8"/>
      <c r="Q666" s="5"/>
      <c r="R666" s="8"/>
      <c r="S666" s="8"/>
      <c r="T666" s="8"/>
      <c r="U666" s="8"/>
      <c r="V666" s="8"/>
      <c r="W666" s="8"/>
      <c r="X666" s="8"/>
      <c r="Y666" s="5" t="s">
        <v>4093</v>
      </c>
      <c r="Z666" s="10" t="str">
        <f aca="false">REPLACE(AA666,SEARCH("M5-",AA666),LEN(AB666),AC666)</f>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AA666" s="10" t="s">
        <v>4131</v>
      </c>
      <c r="AB666" s="8" t="str">
        <f aca="false">IF(D666&lt;&gt;"No hacer",CONCATENATE(A666,"-",LEFT(C666),"-",IF(A665&lt;&gt;A666,1,IF(C665=C666,RIGHT(AB665)+1,1))))</f>
        <v>M5-NyO-1a-A-5</v>
      </c>
      <c r="AC666" s="8" t="str">
        <f aca="false">CONCATENATE(AB666,"-BR")</f>
        <v>M5-NyO-1a-A-5-BR</v>
      </c>
      <c r="AD666" s="5" t="s">
        <v>46</v>
      </c>
      <c r="AE666" s="5"/>
      <c r="AF666" s="5" t="s">
        <v>47</v>
      </c>
    </row>
    <row r="667" customFormat="false" ht="75" hidden="false" customHeight="true" outlineLevel="0" collapsed="false">
      <c r="A667" s="5" t="s">
        <v>4132</v>
      </c>
      <c r="B667" s="6" t="s">
        <v>4133</v>
      </c>
      <c r="C667" s="5" t="s">
        <v>34</v>
      </c>
      <c r="D667" s="5" t="s">
        <v>35</v>
      </c>
      <c r="E667" s="5"/>
      <c r="F667" s="6" t="s">
        <v>4134</v>
      </c>
      <c r="G667" s="6"/>
      <c r="H667" s="6"/>
      <c r="I667" s="5" t="s">
        <v>38</v>
      </c>
      <c r="J667" s="5" t="s">
        <v>39</v>
      </c>
      <c r="K667" s="6" t="s">
        <v>4135</v>
      </c>
      <c r="L667" s="6" t="s">
        <v>4136</v>
      </c>
      <c r="M667" s="5" t="s">
        <v>41</v>
      </c>
      <c r="N667" s="8" t="s">
        <v>4137</v>
      </c>
      <c r="O667" s="6" t="s">
        <v>4138</v>
      </c>
      <c r="P667" s="8"/>
      <c r="Q667" s="5"/>
      <c r="R667" s="8"/>
      <c r="S667" s="8"/>
      <c r="T667" s="8"/>
      <c r="U667" s="8"/>
      <c r="V667" s="8"/>
      <c r="W667" s="8"/>
      <c r="X667" s="8"/>
      <c r="Y667" s="5" t="s">
        <v>4093</v>
      </c>
      <c r="Z667" s="10" t="str">
        <f aca="false">REPLACE(AA667,SEARCH("M5-",AA667),LEN(AB667),AC667)</f>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AA667" s="10" t="s">
        <v>4139</v>
      </c>
      <c r="AB667" s="8" t="str">
        <f aca="false">IF(D667&lt;&gt;"No hacer",CONCATENATE(A667,"-",LEFT(C667),"-",IF(A666&lt;&gt;A667,1,IF(C666=C667,RIGHT(AB666)+1,1))))</f>
        <v>M5-NyO-1b-I-1</v>
      </c>
      <c r="AC667" s="8" t="str">
        <f aca="false">CONCATENATE(AB667,"-BR")</f>
        <v>M5-NyO-1b-I-1-BR</v>
      </c>
      <c r="AD667" s="5" t="s">
        <v>46</v>
      </c>
      <c r="AE667" s="5"/>
      <c r="AF667" s="5" t="s">
        <v>47</v>
      </c>
    </row>
    <row r="668" customFormat="false" ht="75" hidden="false" customHeight="true" outlineLevel="0" collapsed="false">
      <c r="A668" s="5" t="s">
        <v>4132</v>
      </c>
      <c r="B668" s="6" t="s">
        <v>4133</v>
      </c>
      <c r="C668" s="5" t="s">
        <v>48</v>
      </c>
      <c r="D668" s="5" t="s">
        <v>35</v>
      </c>
      <c r="E668" s="5"/>
      <c r="F668" s="6" t="s">
        <v>4140</v>
      </c>
      <c r="G668" s="6"/>
      <c r="H668" s="6"/>
      <c r="I668" s="5" t="s">
        <v>38</v>
      </c>
      <c r="J668" s="5" t="s">
        <v>586</v>
      </c>
      <c r="K668" s="6" t="s">
        <v>4141</v>
      </c>
      <c r="L668" s="6" t="s">
        <v>40</v>
      </c>
      <c r="M668" s="5" t="s">
        <v>41</v>
      </c>
      <c r="N668" s="6" t="s">
        <v>4137</v>
      </c>
      <c r="O668" s="6" t="s">
        <v>4142</v>
      </c>
      <c r="P668" s="8"/>
      <c r="Q668" s="5"/>
      <c r="R668" s="8"/>
      <c r="S668" s="8"/>
      <c r="T668" s="8"/>
      <c r="U668" s="8"/>
      <c r="V668" s="8"/>
      <c r="W668" s="8"/>
      <c r="X668" s="8"/>
      <c r="Y668" s="5" t="s">
        <v>4093</v>
      </c>
      <c r="Z668" s="10" t="str">
        <f aca="false">REPLACE(AA668,SEARCH("M5-",AA668),LEN(AB668),AC668)</f>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AA668" s="8" t="s">
        <v>4143</v>
      </c>
      <c r="AB668" s="8" t="str">
        <f aca="false">IF(D668&lt;&gt;"No hacer",CONCATENATE(A668,"-",LEFT(C668),"-",IF(A667&lt;&gt;A668,1,IF(C667=C668,RIGHT(AB667)+1,1))))</f>
        <v>M5-NyO-1b-E-1</v>
      </c>
      <c r="AC668" s="8" t="str">
        <f aca="false">CONCATENATE(AB668,"-BR")</f>
        <v>M5-NyO-1b-E-1-BR</v>
      </c>
      <c r="AD668" s="5" t="s">
        <v>46</v>
      </c>
      <c r="AE668" s="5"/>
      <c r="AF668" s="5" t="s">
        <v>47</v>
      </c>
    </row>
    <row r="669" customFormat="false" ht="75" hidden="false" customHeight="true" outlineLevel="0" collapsed="false">
      <c r="A669" s="5" t="s">
        <v>4144</v>
      </c>
      <c r="B669" s="6" t="s">
        <v>4145</v>
      </c>
      <c r="C669" s="5" t="s">
        <v>34</v>
      </c>
      <c r="D669" s="5" t="s">
        <v>35</v>
      </c>
      <c r="E669" s="5"/>
      <c r="F669" s="6" t="s">
        <v>4146</v>
      </c>
      <c r="G669" s="6"/>
      <c r="H669" s="6"/>
      <c r="I669" s="5" t="s">
        <v>38</v>
      </c>
      <c r="J669" s="5" t="s">
        <v>654</v>
      </c>
      <c r="K669" s="6" t="s">
        <v>4147</v>
      </c>
      <c r="L669" s="6" t="s">
        <v>4148</v>
      </c>
      <c r="M669" s="5" t="s">
        <v>41</v>
      </c>
      <c r="N669" s="8" t="s">
        <v>4149</v>
      </c>
      <c r="O669" s="6" t="s">
        <v>4150</v>
      </c>
      <c r="P669" s="8" t="s">
        <v>4151</v>
      </c>
      <c r="Q669" s="5" t="s">
        <v>51</v>
      </c>
      <c r="R669" s="8"/>
      <c r="S669" s="8"/>
      <c r="T669" s="8"/>
      <c r="U669" s="8"/>
      <c r="V669" s="8"/>
      <c r="W669" s="8"/>
      <c r="X669" s="8"/>
      <c r="Y669" s="5" t="s">
        <v>4093</v>
      </c>
      <c r="Z669" s="10" t="str">
        <f aca="false">REPLACE(AA669,SEARCH("M5-",AA669),LEN(AB669),AC669)</f>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AA669" s="6" t="s">
        <v>4152</v>
      </c>
      <c r="AB669" s="8" t="str">
        <f aca="false">IF(D669&lt;&gt;"No hacer",CONCATENATE(A669,"-",LEFT(C669),"-",IF(A668&lt;&gt;A669,1,IF(C668=C669,RIGHT(AB668)+1,1))))</f>
        <v>M5-NyO-1c-I-1</v>
      </c>
      <c r="AC669" s="8" t="str">
        <f aca="false">CONCATENATE(AB669,"-BR")</f>
        <v>M5-NyO-1c-I-1-BR</v>
      </c>
      <c r="AD669" s="5" t="s">
        <v>46</v>
      </c>
      <c r="AE669" s="5"/>
      <c r="AF669" s="5" t="s">
        <v>47</v>
      </c>
    </row>
    <row r="670" customFormat="false" ht="75" hidden="false" customHeight="true" outlineLevel="0" collapsed="false">
      <c r="A670" s="5" t="s">
        <v>4144</v>
      </c>
      <c r="B670" s="6" t="s">
        <v>4145</v>
      </c>
      <c r="C670" s="5" t="s">
        <v>34</v>
      </c>
      <c r="D670" s="5" t="s">
        <v>35</v>
      </c>
      <c r="E670" s="5"/>
      <c r="F670" s="6" t="s">
        <v>4153</v>
      </c>
      <c r="G670" s="6"/>
      <c r="H670" s="6"/>
      <c r="I670" s="5" t="s">
        <v>38</v>
      </c>
      <c r="J670" s="5" t="s">
        <v>654</v>
      </c>
      <c r="K670" s="6" t="s">
        <v>4154</v>
      </c>
      <c r="L670" s="28" t="s">
        <v>4155</v>
      </c>
      <c r="M670" s="5" t="s">
        <v>41</v>
      </c>
      <c r="N670" s="8" t="s">
        <v>4149</v>
      </c>
      <c r="O670" s="6" t="s">
        <v>4156</v>
      </c>
      <c r="P670" s="8" t="s">
        <v>4157</v>
      </c>
      <c r="Q670" s="5" t="s">
        <v>51</v>
      </c>
      <c r="R670" s="8"/>
      <c r="S670" s="8"/>
      <c r="T670" s="8"/>
      <c r="U670" s="8"/>
      <c r="V670" s="8"/>
      <c r="W670" s="8"/>
      <c r="X670" s="8"/>
      <c r="Y670" s="5" t="s">
        <v>4093</v>
      </c>
      <c r="Z670" s="10" t="str">
        <f aca="false">REPLACE(AA670,SEARCH("M5-",AA670),LEN(AB670),AC670)</f>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AA670" s="6" t="s">
        <v>4158</v>
      </c>
      <c r="AB670" s="8" t="str">
        <f aca="false">IF(D670&lt;&gt;"No hacer",CONCATENATE(A670,"-",LEFT(C670),"-",IF(A669&lt;&gt;A670,1,IF(C669=C670,RIGHT(AB669)+1,1))))</f>
        <v>M5-NyO-1c-I-2</v>
      </c>
      <c r="AC670" s="8" t="str">
        <f aca="false">CONCATENATE(AB670,"-BR")</f>
        <v>M5-NyO-1c-I-2-BR</v>
      </c>
      <c r="AD670" s="5" t="s">
        <v>46</v>
      </c>
      <c r="AE670" s="5"/>
      <c r="AF670" s="5" t="s">
        <v>47</v>
      </c>
    </row>
    <row r="671" customFormat="false" ht="75" hidden="false" customHeight="true" outlineLevel="0" collapsed="false">
      <c r="A671" s="5" t="s">
        <v>4144</v>
      </c>
      <c r="B671" s="6" t="s">
        <v>4145</v>
      </c>
      <c r="C671" s="5" t="s">
        <v>34</v>
      </c>
      <c r="D671" s="5" t="s">
        <v>35</v>
      </c>
      <c r="E671" s="5"/>
      <c r="F671" s="6" t="s">
        <v>4159</v>
      </c>
      <c r="G671" s="6"/>
      <c r="H671" s="6"/>
      <c r="I671" s="5" t="s">
        <v>38</v>
      </c>
      <c r="J671" s="5" t="s">
        <v>654</v>
      </c>
      <c r="K671" s="6" t="s">
        <v>4160</v>
      </c>
      <c r="L671" s="6" t="s">
        <v>4161</v>
      </c>
      <c r="M671" s="5" t="s">
        <v>41</v>
      </c>
      <c r="N671" s="8" t="s">
        <v>4149</v>
      </c>
      <c r="O671" s="6" t="s">
        <v>4162</v>
      </c>
      <c r="P671" s="8" t="s">
        <v>4163</v>
      </c>
      <c r="Q671" s="5" t="s">
        <v>51</v>
      </c>
      <c r="R671" s="8"/>
      <c r="S671" s="8"/>
      <c r="T671" s="8"/>
      <c r="U671" s="8"/>
      <c r="V671" s="8"/>
      <c r="W671" s="8"/>
      <c r="X671" s="8"/>
      <c r="Y671" s="5" t="s">
        <v>4093</v>
      </c>
      <c r="Z671" s="10" t="str">
        <f aca="false">REPLACE(AA671,SEARCH("M5-",AA671),LEN(AB671),AC671)</f>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AA671" s="6" t="s">
        <v>4164</v>
      </c>
      <c r="AB671" s="8" t="str">
        <f aca="false">IF(D671&lt;&gt;"No hacer",CONCATENATE(A671,"-",LEFT(C671),"-",IF(A670&lt;&gt;A671,1,IF(C670=C671,RIGHT(AB670)+1,1))))</f>
        <v>M5-NyO-1c-I-3</v>
      </c>
      <c r="AC671" s="8" t="str">
        <f aca="false">CONCATENATE(AB671,"-BR")</f>
        <v>M5-NyO-1c-I-3-BR</v>
      </c>
      <c r="AD671" s="5" t="s">
        <v>46</v>
      </c>
      <c r="AE671" s="5"/>
      <c r="AF671" s="5" t="s">
        <v>47</v>
      </c>
    </row>
    <row r="672" customFormat="false" ht="75" hidden="false" customHeight="true" outlineLevel="0" collapsed="false">
      <c r="A672" s="5" t="s">
        <v>4144</v>
      </c>
      <c r="B672" s="6" t="s">
        <v>4145</v>
      </c>
      <c r="C672" s="5" t="s">
        <v>48</v>
      </c>
      <c r="D672" s="5" t="s">
        <v>35</v>
      </c>
      <c r="E672" s="5"/>
      <c r="F672" s="6" t="s">
        <v>4165</v>
      </c>
      <c r="G672" s="6"/>
      <c r="H672" s="6"/>
      <c r="I672" s="5"/>
      <c r="J672" s="5" t="s">
        <v>52</v>
      </c>
      <c r="K672" s="6" t="s">
        <v>4166</v>
      </c>
      <c r="L672" s="6" t="s">
        <v>4167</v>
      </c>
      <c r="M672" s="5" t="s">
        <v>41</v>
      </c>
      <c r="N672" s="6" t="s">
        <v>4149</v>
      </c>
      <c r="O672" s="6" t="s">
        <v>4168</v>
      </c>
      <c r="P672" s="8"/>
      <c r="Q672" s="5" t="s">
        <v>51</v>
      </c>
      <c r="R672" s="8"/>
      <c r="S672" s="8"/>
      <c r="T672" s="8"/>
      <c r="U672" s="8"/>
      <c r="V672" s="8"/>
      <c r="W672" s="8"/>
      <c r="X672" s="8"/>
      <c r="Y672" s="5" t="s">
        <v>4093</v>
      </c>
      <c r="Z672" s="10" t="str">
        <f aca="false">REPLACE(AA672,SEARCH("M5-",AA672),LEN(AB672),AC672)</f>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AA672" s="8" t="s">
        <v>4169</v>
      </c>
      <c r="AB672" s="8" t="str">
        <f aca="false">IF(D672&lt;&gt;"No hacer",CONCATENATE(A672,"-",LEFT(C672),"-",IF(A671&lt;&gt;A672,1,IF(C671=C672,RIGHT(AB671)+1,1))))</f>
        <v>M5-NyO-1c-E-1</v>
      </c>
      <c r="AC672" s="8" t="str">
        <f aca="false">CONCATENATE(AB672,"-BR")</f>
        <v>M5-NyO-1c-E-1-BR</v>
      </c>
      <c r="AD672" s="5" t="s">
        <v>46</v>
      </c>
      <c r="AE672" s="5"/>
      <c r="AF672" s="5" t="s">
        <v>47</v>
      </c>
    </row>
    <row r="673" customFormat="false" ht="75" hidden="false" customHeight="true" outlineLevel="0" collapsed="false">
      <c r="A673" s="5" t="s">
        <v>4144</v>
      </c>
      <c r="B673" s="6" t="s">
        <v>4145</v>
      </c>
      <c r="C673" s="5" t="s">
        <v>48</v>
      </c>
      <c r="D673" s="5" t="s">
        <v>35</v>
      </c>
      <c r="E673" s="5"/>
      <c r="F673" s="6" t="s">
        <v>4170</v>
      </c>
      <c r="G673" s="6"/>
      <c r="H673" s="6"/>
      <c r="I673" s="5"/>
      <c r="J673" s="5" t="s">
        <v>52</v>
      </c>
      <c r="K673" s="6" t="s">
        <v>4171</v>
      </c>
      <c r="L673" s="6" t="s">
        <v>4172</v>
      </c>
      <c r="M673" s="5" t="s">
        <v>41</v>
      </c>
      <c r="N673" s="6" t="s">
        <v>4149</v>
      </c>
      <c r="O673" s="6" t="s">
        <v>4173</v>
      </c>
      <c r="P673" s="8"/>
      <c r="Q673" s="5" t="s">
        <v>51</v>
      </c>
      <c r="R673" s="8"/>
      <c r="S673" s="8"/>
      <c r="T673" s="8"/>
      <c r="U673" s="8"/>
      <c r="V673" s="8"/>
      <c r="W673" s="8"/>
      <c r="X673" s="8"/>
      <c r="Y673" s="5" t="s">
        <v>4093</v>
      </c>
      <c r="Z673" s="10" t="str">
        <f aca="false">REPLACE(AA673,SEARCH("M5-",AA673),LEN(AB673),AC673)</f>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AA673" s="8" t="s">
        <v>4174</v>
      </c>
      <c r="AB673" s="8" t="str">
        <f aca="false">IF(D673&lt;&gt;"No hacer",CONCATENATE(A673,"-",LEFT(C673),"-",IF(A672&lt;&gt;A673,1,IF(C672=C673,RIGHT(AB672)+1,1))))</f>
        <v>M5-NyO-1c-E-2</v>
      </c>
      <c r="AC673" s="8" t="str">
        <f aca="false">CONCATENATE(AB673,"-BR")</f>
        <v>M5-NyO-1c-E-2-BR</v>
      </c>
      <c r="AD673" s="5" t="s">
        <v>46</v>
      </c>
      <c r="AE673" s="5"/>
      <c r="AF673" s="5" t="s">
        <v>47</v>
      </c>
    </row>
    <row r="674" customFormat="false" ht="75" hidden="false" customHeight="true" outlineLevel="0" collapsed="false">
      <c r="A674" s="5" t="s">
        <v>4175</v>
      </c>
      <c r="B674" s="6" t="s">
        <v>4176</v>
      </c>
      <c r="C674" s="5" t="s">
        <v>34</v>
      </c>
      <c r="D674" s="5" t="s">
        <v>35</v>
      </c>
      <c r="E674" s="5"/>
      <c r="F674" s="6" t="s">
        <v>4177</v>
      </c>
      <c r="G674" s="6"/>
      <c r="H674" s="7"/>
      <c r="I674" s="5" t="s">
        <v>38</v>
      </c>
      <c r="J674" s="5" t="s">
        <v>586</v>
      </c>
      <c r="K674" s="6" t="s">
        <v>4178</v>
      </c>
      <c r="L674" s="6" t="s">
        <v>40</v>
      </c>
      <c r="M674" s="5" t="s">
        <v>41</v>
      </c>
      <c r="N674" s="6" t="s">
        <v>4179</v>
      </c>
      <c r="O674" s="6" t="s">
        <v>4180</v>
      </c>
      <c r="P674" s="8"/>
      <c r="Q674" s="5"/>
      <c r="R674" s="8"/>
      <c r="S674" s="8"/>
      <c r="T674" s="8"/>
      <c r="U674" s="8"/>
      <c r="V674" s="8"/>
      <c r="W674" s="8"/>
      <c r="X674" s="8"/>
      <c r="Y674" s="5" t="s">
        <v>4093</v>
      </c>
      <c r="Z674" s="10" t="str">
        <f aca="false">REPLACE(AA674,SEARCH("M5-",AA674),LEN(AB674),AC674)</f>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AA674" s="8" t="s">
        <v>4181</v>
      </c>
      <c r="AB674" s="8" t="str">
        <f aca="false">IF(D674&lt;&gt;"No hacer",CONCATENATE(A674,"-",LEFT(C674),"-",IF(A673&lt;&gt;A674,1,IF(C673=C674,RIGHT(AB673)+1,1))))</f>
        <v>M5-NyO-1d-I-1</v>
      </c>
      <c r="AC674" s="8" t="str">
        <f aca="false">CONCATENATE(AB674,"-BR")</f>
        <v>M5-NyO-1d-I-1-BR</v>
      </c>
      <c r="AD674" s="5" t="s">
        <v>46</v>
      </c>
      <c r="AE674" s="5"/>
      <c r="AF674" s="5" t="s">
        <v>47</v>
      </c>
    </row>
    <row r="675" customFormat="false" ht="75" hidden="false" customHeight="true" outlineLevel="0" collapsed="false">
      <c r="A675" s="5" t="s">
        <v>4175</v>
      </c>
      <c r="B675" s="6" t="s">
        <v>4176</v>
      </c>
      <c r="C675" s="5" t="s">
        <v>48</v>
      </c>
      <c r="D675" s="5" t="s">
        <v>35</v>
      </c>
      <c r="E675" s="5"/>
      <c r="F675" s="6" t="s">
        <v>4182</v>
      </c>
      <c r="G675" s="6"/>
      <c r="H675" s="6" t="s">
        <v>4183</v>
      </c>
      <c r="I675" s="5" t="s">
        <v>38</v>
      </c>
      <c r="J675" s="5" t="s">
        <v>52</v>
      </c>
      <c r="K675" s="6" t="s">
        <v>4184</v>
      </c>
      <c r="L675" s="6" t="s">
        <v>4185</v>
      </c>
      <c r="M675" s="5" t="s">
        <v>41</v>
      </c>
      <c r="N675" s="6" t="s">
        <v>4179</v>
      </c>
      <c r="O675" s="6" t="s">
        <v>4186</v>
      </c>
      <c r="P675" s="8"/>
      <c r="Q675" s="5"/>
      <c r="R675" s="8"/>
      <c r="S675" s="8"/>
      <c r="T675" s="8"/>
      <c r="U675" s="8"/>
      <c r="V675" s="8"/>
      <c r="W675" s="8"/>
      <c r="X675" s="8"/>
      <c r="Y675" s="5" t="s">
        <v>4093</v>
      </c>
      <c r="Z675" s="10" t="str">
        <f aca="false">REPLACE(AA675,SEARCH("M5-",AA675),LEN(AB675),AC675)</f>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AA675" s="8" t="s">
        <v>4187</v>
      </c>
      <c r="AB675" s="8" t="str">
        <f aca="false">IF(D675&lt;&gt;"No hacer",CONCATENATE(A675,"-",LEFT(C675),"-",IF(A674&lt;&gt;A675,1,IF(C674=C675,RIGHT(AB674)+1,1))))</f>
        <v>M5-NyO-1d-E-1</v>
      </c>
      <c r="AC675" s="8" t="str">
        <f aca="false">CONCATENATE(AB675,"-BR")</f>
        <v>M5-NyO-1d-E-1-BR</v>
      </c>
      <c r="AD675" s="5" t="s">
        <v>46</v>
      </c>
      <c r="AE675" s="5"/>
      <c r="AF675" s="5" t="s">
        <v>47</v>
      </c>
    </row>
    <row r="676" customFormat="false" ht="75" hidden="false" customHeight="true" outlineLevel="0" collapsed="false">
      <c r="A676" s="5" t="s">
        <v>4175</v>
      </c>
      <c r="B676" s="6" t="s">
        <v>4176</v>
      </c>
      <c r="C676" s="5" t="s">
        <v>48</v>
      </c>
      <c r="D676" s="5" t="s">
        <v>35</v>
      </c>
      <c r="E676" s="5"/>
      <c r="F676" s="6" t="s">
        <v>4188</v>
      </c>
      <c r="G676" s="6"/>
      <c r="H676" s="6" t="s">
        <v>4183</v>
      </c>
      <c r="I676" s="5" t="s">
        <v>38</v>
      </c>
      <c r="J676" s="5" t="s">
        <v>52</v>
      </c>
      <c r="K676" s="6" t="s">
        <v>4184</v>
      </c>
      <c r="L676" s="6" t="s">
        <v>4189</v>
      </c>
      <c r="M676" s="5" t="s">
        <v>41</v>
      </c>
      <c r="N676" s="6" t="s">
        <v>4179</v>
      </c>
      <c r="O676" s="6" t="s">
        <v>4190</v>
      </c>
      <c r="P676" s="8"/>
      <c r="Q676" s="5"/>
      <c r="R676" s="8"/>
      <c r="S676" s="8"/>
      <c r="T676" s="8"/>
      <c r="U676" s="8"/>
      <c r="V676" s="8"/>
      <c r="W676" s="8"/>
      <c r="X676" s="8"/>
      <c r="Y676" s="5" t="s">
        <v>4093</v>
      </c>
      <c r="Z676" s="10" t="str">
        <f aca="false">REPLACE(AA676,SEARCH("M5-",AA676),LEN(AB676),AC676)</f>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AA676" s="8" t="s">
        <v>4191</v>
      </c>
      <c r="AB676" s="8" t="str">
        <f aca="false">IF(D676&lt;&gt;"No hacer",CONCATENATE(A676,"-",LEFT(C676),"-",IF(A675&lt;&gt;A676,1,IF(C675=C676,RIGHT(AB675)+1,1))))</f>
        <v>M5-NyO-1d-E-2</v>
      </c>
      <c r="AC676" s="8" t="str">
        <f aca="false">CONCATENATE(AB676,"-BR")</f>
        <v>M5-NyO-1d-E-2-BR</v>
      </c>
      <c r="AD676" s="5" t="s">
        <v>46</v>
      </c>
      <c r="AE676" s="5"/>
      <c r="AF676" s="5" t="s">
        <v>47</v>
      </c>
    </row>
    <row r="677" customFormat="false" ht="75" hidden="false" customHeight="true" outlineLevel="0" collapsed="false">
      <c r="A677" s="5" t="s">
        <v>4175</v>
      </c>
      <c r="B677" s="6" t="s">
        <v>4176</v>
      </c>
      <c r="C677" s="5" t="s">
        <v>48</v>
      </c>
      <c r="D677" s="5" t="s">
        <v>35</v>
      </c>
      <c r="E677" s="5"/>
      <c r="F677" s="6" t="s">
        <v>4192</v>
      </c>
      <c r="G677" s="6"/>
      <c r="H677" s="6" t="s">
        <v>4183</v>
      </c>
      <c r="I677" s="5" t="s">
        <v>38</v>
      </c>
      <c r="J677" s="5" t="s">
        <v>52</v>
      </c>
      <c r="K677" s="6" t="s">
        <v>4193</v>
      </c>
      <c r="L677" s="6" t="s">
        <v>4194</v>
      </c>
      <c r="M677" s="5" t="s">
        <v>41</v>
      </c>
      <c r="N677" s="6" t="s">
        <v>4179</v>
      </c>
      <c r="O677" s="6" t="s">
        <v>4190</v>
      </c>
      <c r="P677" s="8"/>
      <c r="Q677" s="5"/>
      <c r="R677" s="8"/>
      <c r="S677" s="8"/>
      <c r="T677" s="8"/>
      <c r="U677" s="8"/>
      <c r="V677" s="8"/>
      <c r="W677" s="8"/>
      <c r="X677" s="8"/>
      <c r="Y677" s="5" t="s">
        <v>4093</v>
      </c>
      <c r="Z677" s="10" t="str">
        <f aca="false">REPLACE(AA677,SEARCH("M5-",AA677),LEN(AB677),AC677)</f>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AA677" s="8" t="s">
        <v>4195</v>
      </c>
      <c r="AB677" s="8" t="str">
        <f aca="false">IF(D677&lt;&gt;"No hacer",CONCATENATE(A677,"-",LEFT(C677),"-",IF(A676&lt;&gt;A677,1,IF(C676=C677,RIGHT(AB676)+1,1))))</f>
        <v>M5-NyO-1d-E-3</v>
      </c>
      <c r="AC677" s="8" t="str">
        <f aca="false">CONCATENATE(AB677,"-BR")</f>
        <v>M5-NyO-1d-E-3-BR</v>
      </c>
      <c r="AD677" s="5" t="s">
        <v>46</v>
      </c>
      <c r="AE677" s="5"/>
      <c r="AF677" s="5" t="s">
        <v>47</v>
      </c>
    </row>
    <row r="678" customFormat="false" ht="75" hidden="false" customHeight="true" outlineLevel="0" collapsed="false">
      <c r="A678" s="5" t="s">
        <v>4175</v>
      </c>
      <c r="B678" s="6" t="s">
        <v>4176</v>
      </c>
      <c r="C678" s="5" t="s">
        <v>58</v>
      </c>
      <c r="D678" s="5" t="s">
        <v>35</v>
      </c>
      <c r="E678" s="5"/>
      <c r="F678" s="6" t="s">
        <v>4196</v>
      </c>
      <c r="G678" s="6"/>
      <c r="H678" s="6"/>
      <c r="I678" s="5" t="s">
        <v>38</v>
      </c>
      <c r="J678" s="5" t="s">
        <v>52</v>
      </c>
      <c r="K678" s="6" t="s">
        <v>4184</v>
      </c>
      <c r="L678" s="6" t="s">
        <v>4197</v>
      </c>
      <c r="M678" s="5" t="s">
        <v>41</v>
      </c>
      <c r="N678" s="6" t="s">
        <v>4179</v>
      </c>
      <c r="O678" s="6" t="s">
        <v>4198</v>
      </c>
      <c r="P678" s="8"/>
      <c r="Q678" s="5"/>
      <c r="R678" s="8"/>
      <c r="S678" s="8"/>
      <c r="T678" s="8"/>
      <c r="U678" s="8"/>
      <c r="V678" s="8"/>
      <c r="W678" s="8"/>
      <c r="X678" s="8"/>
      <c r="Y678" s="5" t="s">
        <v>4093</v>
      </c>
      <c r="Z678" s="10" t="str">
        <f aca="false">REPLACE(AA678,SEARCH("M5-",AA678),LEN(AB678),AC678)</f>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8" s="8" t="s">
        <v>4199</v>
      </c>
      <c r="AB678" s="8" t="str">
        <f aca="false">IF(D678&lt;&gt;"No hacer",CONCATENATE(A678,"-",LEFT(C678),"-",IF(A677&lt;&gt;A678,1,IF(C677=C678,RIGHT(AB677)+1,1))))</f>
        <v>M5-NyO-1d-A-1</v>
      </c>
      <c r="AC678" s="8" t="str">
        <f aca="false">CONCATENATE(AB678,"-BR")</f>
        <v>M5-NyO-1d-A-1-BR</v>
      </c>
      <c r="AD678" s="5" t="s">
        <v>46</v>
      </c>
      <c r="AE678" s="5"/>
      <c r="AF678" s="5" t="s">
        <v>47</v>
      </c>
    </row>
    <row r="679" customFormat="false" ht="75" hidden="false" customHeight="true" outlineLevel="0" collapsed="false">
      <c r="A679" s="5" t="s">
        <v>4175</v>
      </c>
      <c r="B679" s="6" t="s">
        <v>4176</v>
      </c>
      <c r="C679" s="5" t="s">
        <v>58</v>
      </c>
      <c r="D679" s="5" t="s">
        <v>35</v>
      </c>
      <c r="E679" s="5"/>
      <c r="F679" s="6" t="s">
        <v>4200</v>
      </c>
      <c r="G679" s="6"/>
      <c r="H679" s="6"/>
      <c r="I679" s="5" t="s">
        <v>38</v>
      </c>
      <c r="J679" s="5" t="s">
        <v>52</v>
      </c>
      <c r="K679" s="6" t="s">
        <v>4184</v>
      </c>
      <c r="L679" s="6" t="s">
        <v>4197</v>
      </c>
      <c r="M679" s="5" t="s">
        <v>41</v>
      </c>
      <c r="N679" s="6" t="s">
        <v>4179</v>
      </c>
      <c r="O679" s="6" t="s">
        <v>4201</v>
      </c>
      <c r="P679" s="8"/>
      <c r="Q679" s="5"/>
      <c r="R679" s="8"/>
      <c r="S679" s="8"/>
      <c r="T679" s="8"/>
      <c r="U679" s="8"/>
      <c r="V679" s="8"/>
      <c r="W679" s="8"/>
      <c r="X679" s="8"/>
      <c r="Y679" s="5" t="s">
        <v>4093</v>
      </c>
      <c r="Z679" s="10" t="str">
        <f aca="false">REPLACE(AA679,SEARCH("M5-",AA679),LEN(AB679),AC679)</f>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9" s="8" t="s">
        <v>4202</v>
      </c>
      <c r="AB679" s="8" t="str">
        <f aca="false">IF(D679&lt;&gt;"No hacer",CONCATENATE(A679,"-",LEFT(C679),"-",IF(A678&lt;&gt;A679,1,IF(C678=C679,RIGHT(AB678)+1,1))))</f>
        <v>M5-NyO-1d-A-2</v>
      </c>
      <c r="AC679" s="8" t="str">
        <f aca="false">CONCATENATE(AB679,"-BR")</f>
        <v>M5-NyO-1d-A-2-BR</v>
      </c>
      <c r="AD679" s="5" t="s">
        <v>46</v>
      </c>
      <c r="AE679" s="5"/>
      <c r="AF679" s="5" t="s">
        <v>47</v>
      </c>
    </row>
    <row r="680" customFormat="false" ht="75" hidden="false" customHeight="true" outlineLevel="0" collapsed="false">
      <c r="A680" s="5" t="s">
        <v>4175</v>
      </c>
      <c r="B680" s="6" t="s">
        <v>4176</v>
      </c>
      <c r="C680" s="5" t="s">
        <v>58</v>
      </c>
      <c r="D680" s="5" t="s">
        <v>35</v>
      </c>
      <c r="E680" s="5"/>
      <c r="F680" s="6" t="s">
        <v>4203</v>
      </c>
      <c r="G680" s="6"/>
      <c r="H680" s="6"/>
      <c r="I680" s="5" t="s">
        <v>38</v>
      </c>
      <c r="J680" s="5" t="s">
        <v>52</v>
      </c>
      <c r="K680" s="6" t="s">
        <v>4184</v>
      </c>
      <c r="L680" s="6" t="s">
        <v>4204</v>
      </c>
      <c r="M680" s="5" t="s">
        <v>41</v>
      </c>
      <c r="N680" s="6" t="s">
        <v>4179</v>
      </c>
      <c r="O680" s="6" t="s">
        <v>4205</v>
      </c>
      <c r="P680" s="8"/>
      <c r="Q680" s="5"/>
      <c r="R680" s="8"/>
      <c r="S680" s="8"/>
      <c r="T680" s="8"/>
      <c r="U680" s="8"/>
      <c r="V680" s="8"/>
      <c r="W680" s="8"/>
      <c r="X680" s="8"/>
      <c r="Y680" s="5" t="s">
        <v>4093</v>
      </c>
      <c r="Z680" s="10" t="str">
        <f aca="false">REPLACE(AA680,SEARCH("M5-",AA680),LEN(AB680),AC680)</f>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AA680" s="8" t="s">
        <v>4206</v>
      </c>
      <c r="AB680" s="8" t="str">
        <f aca="false">IF(D680&lt;&gt;"No hacer",CONCATENATE(A680,"-",LEFT(C680),"-",IF(A679&lt;&gt;A680,1,IF(C679=C680,RIGHT(AB679)+1,1))))</f>
        <v>M5-NyO-1d-A-3</v>
      </c>
      <c r="AC680" s="8" t="str">
        <f aca="false">CONCATENATE(AB680,"-BR")</f>
        <v>M5-NyO-1d-A-3-BR</v>
      </c>
      <c r="AD680" s="5" t="s">
        <v>46</v>
      </c>
      <c r="AE680" s="5"/>
      <c r="AF680" s="5" t="s">
        <v>47</v>
      </c>
    </row>
    <row r="681" customFormat="false" ht="75" hidden="false" customHeight="true" outlineLevel="0" collapsed="false">
      <c r="A681" s="5" t="s">
        <v>4175</v>
      </c>
      <c r="B681" s="6" t="s">
        <v>4176</v>
      </c>
      <c r="C681" s="5" t="s">
        <v>58</v>
      </c>
      <c r="D681" s="5" t="s">
        <v>35</v>
      </c>
      <c r="E681" s="5"/>
      <c r="F681" s="6" t="s">
        <v>4207</v>
      </c>
      <c r="G681" s="6"/>
      <c r="H681" s="6"/>
      <c r="I681" s="5" t="s">
        <v>38</v>
      </c>
      <c r="J681" s="5" t="s">
        <v>52</v>
      </c>
      <c r="K681" s="6" t="s">
        <v>4208</v>
      </c>
      <c r="L681" s="6" t="s">
        <v>4197</v>
      </c>
      <c r="M681" s="5" t="s">
        <v>41</v>
      </c>
      <c r="N681" s="6" t="s">
        <v>4179</v>
      </c>
      <c r="O681" s="6" t="s">
        <v>4209</v>
      </c>
      <c r="P681" s="8"/>
      <c r="Q681" s="5"/>
      <c r="R681" s="8"/>
      <c r="S681" s="8"/>
      <c r="T681" s="8"/>
      <c r="U681" s="8"/>
      <c r="V681" s="8"/>
      <c r="W681" s="8"/>
      <c r="X681" s="8"/>
      <c r="Y681" s="5" t="s">
        <v>4093</v>
      </c>
      <c r="Z681" s="10" t="str">
        <f aca="false">REPLACE(AA681,SEARCH("M5-",AA681),LEN(AB681),AC681)</f>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81" s="8" t="s">
        <v>4210</v>
      </c>
      <c r="AB681" s="8" t="str">
        <f aca="false">IF(D681&lt;&gt;"No hacer",CONCATENATE(A681,"-",LEFT(C681),"-",IF(A680&lt;&gt;A681,1,IF(C680=C681,RIGHT(AB680)+1,1))))</f>
        <v>M5-NyO-1d-A-4</v>
      </c>
      <c r="AC681" s="8" t="str">
        <f aca="false">CONCATENATE(AB681,"-BR")</f>
        <v>M5-NyO-1d-A-4-BR</v>
      </c>
      <c r="AD681" s="5" t="s">
        <v>46</v>
      </c>
      <c r="AE681" s="5"/>
      <c r="AF681" s="5" t="s">
        <v>47</v>
      </c>
    </row>
    <row r="682" customFormat="false" ht="75" hidden="false" customHeight="true" outlineLevel="0" collapsed="false">
      <c r="A682" s="5" t="s">
        <v>4175</v>
      </c>
      <c r="B682" s="6" t="s">
        <v>4176</v>
      </c>
      <c r="C682" s="5" t="s">
        <v>58</v>
      </c>
      <c r="D682" s="5" t="s">
        <v>35</v>
      </c>
      <c r="E682" s="5"/>
      <c r="F682" s="6" t="s">
        <v>4211</v>
      </c>
      <c r="G682" s="6"/>
      <c r="H682" s="6"/>
      <c r="I682" s="5" t="s">
        <v>38</v>
      </c>
      <c r="J682" s="5" t="s">
        <v>52</v>
      </c>
      <c r="K682" s="6" t="s">
        <v>4208</v>
      </c>
      <c r="L682" s="6" t="s">
        <v>4212</v>
      </c>
      <c r="M682" s="5" t="s">
        <v>41</v>
      </c>
      <c r="N682" s="6" t="s">
        <v>4179</v>
      </c>
      <c r="O682" s="6" t="s">
        <v>4213</v>
      </c>
      <c r="P682" s="8"/>
      <c r="Q682" s="5"/>
      <c r="R682" s="8"/>
      <c r="S682" s="8"/>
      <c r="T682" s="8"/>
      <c r="U682" s="8"/>
      <c r="V682" s="8"/>
      <c r="W682" s="8"/>
      <c r="X682" s="8"/>
      <c r="Y682" s="5" t="s">
        <v>4093</v>
      </c>
      <c r="Z682" s="10" t="str">
        <f aca="false">REPLACE(AA682,SEARCH("M5-",AA682),LEN(AB682),AC682)</f>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AA682" s="8" t="s">
        <v>4214</v>
      </c>
      <c r="AB682" s="8" t="str">
        <f aca="false">IF(D682&lt;&gt;"No hacer",CONCATENATE(A682,"-",LEFT(C682),"-",IF(A681&lt;&gt;A682,1,IF(C681=C682,RIGHT(AB681)+1,1))))</f>
        <v>M5-NyO-1d-A-5</v>
      </c>
      <c r="AC682" s="8" t="str">
        <f aca="false">CONCATENATE(AB682,"-BR")</f>
        <v>M5-NyO-1d-A-5-BR</v>
      </c>
      <c r="AD682" s="5" t="s">
        <v>46</v>
      </c>
      <c r="AE682" s="5"/>
      <c r="AF682" s="5" t="s">
        <v>47</v>
      </c>
    </row>
    <row r="683" customFormat="false" ht="75" hidden="false" customHeight="true" outlineLevel="0" collapsed="false">
      <c r="A683" s="5" t="s">
        <v>4215</v>
      </c>
      <c r="B683" s="6" t="s">
        <v>4216</v>
      </c>
      <c r="C683" s="5" t="s">
        <v>34</v>
      </c>
      <c r="D683" s="5" t="s">
        <v>35</v>
      </c>
      <c r="E683" s="5"/>
      <c r="F683" s="6" t="s">
        <v>4217</v>
      </c>
      <c r="G683" s="6"/>
      <c r="H683" s="6"/>
      <c r="I683" s="5" t="s">
        <v>38</v>
      </c>
      <c r="J683" s="5" t="s">
        <v>239</v>
      </c>
      <c r="K683" s="6" t="s">
        <v>4218</v>
      </c>
      <c r="L683" s="6" t="s">
        <v>4219</v>
      </c>
      <c r="M683" s="5" t="s">
        <v>41</v>
      </c>
      <c r="N683" s="6" t="s">
        <v>4220</v>
      </c>
      <c r="O683" s="6" t="s">
        <v>4221</v>
      </c>
      <c r="P683" s="8"/>
      <c r="Q683" s="5"/>
      <c r="R683" s="8"/>
      <c r="S683" s="8"/>
      <c r="T683" s="8"/>
      <c r="U683" s="8"/>
      <c r="V683" s="8"/>
      <c r="W683" s="8"/>
      <c r="X683" s="8"/>
      <c r="Y683" s="5" t="s">
        <v>4093</v>
      </c>
      <c r="Z683" s="10" t="str">
        <f aca="false">REPLACE(AA683,SEARCH("M5-",AA683),LEN(AB683),AC683)</f>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AA683" s="8" t="s">
        <v>4222</v>
      </c>
      <c r="AB683" s="8" t="str">
        <f aca="false">IF(D683&lt;&gt;"No hacer",CONCATENATE(A683,"-",LEFT(C683),"-",IF(A682&lt;&gt;A683,1,IF(C682=C683,RIGHT(AB682)+1,1))))</f>
        <v>M5-NyO-1e-I-1</v>
      </c>
      <c r="AC683" s="8" t="str">
        <f aca="false">CONCATENATE(AB683,"-BR")</f>
        <v>M5-NyO-1e-I-1-BR</v>
      </c>
      <c r="AD683" s="5" t="s">
        <v>46</v>
      </c>
      <c r="AE683" s="5"/>
      <c r="AF683" s="5" t="s">
        <v>47</v>
      </c>
    </row>
    <row r="684" customFormat="false" ht="75" hidden="false" customHeight="true" outlineLevel="0" collapsed="false">
      <c r="A684" s="5" t="s">
        <v>4215</v>
      </c>
      <c r="B684" s="6" t="s">
        <v>4216</v>
      </c>
      <c r="C684" s="5" t="s">
        <v>48</v>
      </c>
      <c r="D684" s="5" t="s">
        <v>35</v>
      </c>
      <c r="E684" s="5"/>
      <c r="F684" s="6" t="s">
        <v>4223</v>
      </c>
      <c r="G684" s="6"/>
      <c r="H684" s="6"/>
      <c r="I684" s="5" t="s">
        <v>38</v>
      </c>
      <c r="J684" s="5" t="s">
        <v>52</v>
      </c>
      <c r="K684" s="6" t="s">
        <v>4218</v>
      </c>
      <c r="L684" s="6" t="s">
        <v>4224</v>
      </c>
      <c r="M684" s="5" t="s">
        <v>41</v>
      </c>
      <c r="N684" s="6" t="s">
        <v>4220</v>
      </c>
      <c r="O684" s="6" t="s">
        <v>4221</v>
      </c>
      <c r="P684" s="8"/>
      <c r="Q684" s="5"/>
      <c r="R684" s="8"/>
      <c r="S684" s="8"/>
      <c r="T684" s="8"/>
      <c r="U684" s="8"/>
      <c r="V684" s="8"/>
      <c r="W684" s="8"/>
      <c r="X684" s="8"/>
      <c r="Y684" s="5" t="s">
        <v>4093</v>
      </c>
      <c r="Z684" s="10" t="str">
        <f aca="false">REPLACE(AA684,SEARCH("M5-",AA684),LEN(AB684),AC684)</f>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AA684" s="8" t="s">
        <v>4225</v>
      </c>
      <c r="AB684" s="8" t="str">
        <f aca="false">IF(D684&lt;&gt;"No hacer",CONCATENATE(A684,"-",LEFT(C684),"-",IF(A683&lt;&gt;A684,1,IF(C683=C684,RIGHT(AB683)+1,1))))</f>
        <v>M5-NyO-1e-E-1</v>
      </c>
      <c r="AC684" s="8" t="str">
        <f aca="false">CONCATENATE(AB684,"-BR")</f>
        <v>M5-NyO-1e-E-1-BR</v>
      </c>
      <c r="AD684" s="5" t="s">
        <v>46</v>
      </c>
      <c r="AE684" s="5"/>
      <c r="AF684" s="5" t="s">
        <v>47</v>
      </c>
    </row>
    <row r="685" customFormat="false" ht="75" hidden="false" customHeight="true" outlineLevel="0" collapsed="false">
      <c r="A685" s="5" t="s">
        <v>4226</v>
      </c>
      <c r="B685" s="6" t="s">
        <v>4227</v>
      </c>
      <c r="C685" s="5" t="s">
        <v>34</v>
      </c>
      <c r="D685" s="5" t="s">
        <v>35</v>
      </c>
      <c r="E685" s="5"/>
      <c r="F685" s="6" t="s">
        <v>4228</v>
      </c>
      <c r="G685" s="6"/>
      <c r="H685" s="6"/>
      <c r="I685" s="5" t="s">
        <v>38</v>
      </c>
      <c r="J685" s="5" t="s">
        <v>586</v>
      </c>
      <c r="K685" s="6" t="s">
        <v>4229</v>
      </c>
      <c r="L685" s="6" t="s">
        <v>4230</v>
      </c>
      <c r="M685" s="5" t="s">
        <v>41</v>
      </c>
      <c r="N685" s="8" t="s">
        <v>4231</v>
      </c>
      <c r="O685" s="8" t="s">
        <v>4232</v>
      </c>
      <c r="P685" s="8"/>
      <c r="Q685" s="5"/>
      <c r="R685" s="8"/>
      <c r="S685" s="8"/>
      <c r="T685" s="8"/>
      <c r="U685" s="8"/>
      <c r="V685" s="8"/>
      <c r="W685" s="8"/>
      <c r="X685" s="8"/>
      <c r="Y685" s="5" t="s">
        <v>4093</v>
      </c>
      <c r="Z685" s="10" t="str">
        <f aca="false">REPLACE(AA685,SEARCH("M5-",AA685),LEN(AB685),AC685)</f>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AA685" s="6" t="s">
        <v>4233</v>
      </c>
      <c r="AB685" s="8" t="str">
        <f aca="false">IF(D685&lt;&gt;"No hacer",CONCATENATE(A685,"-",LEFT(C685),"-",IF(A684&lt;&gt;A685,1,IF(C684=C685,RIGHT(AB684)+1,1))))</f>
        <v>M5-NyO-2a-I-1</v>
      </c>
      <c r="AC685" s="8" t="str">
        <f aca="false">CONCATENATE(AB685,"-BR")</f>
        <v>M5-NyO-2a-I-1-BR</v>
      </c>
      <c r="AD685" s="5" t="s">
        <v>46</v>
      </c>
      <c r="AE685" s="5"/>
      <c r="AF685" s="5" t="s">
        <v>47</v>
      </c>
    </row>
    <row r="686" customFormat="false" ht="75" hidden="false" customHeight="true" outlineLevel="0" collapsed="false">
      <c r="A686" s="5" t="s">
        <v>4226</v>
      </c>
      <c r="B686" s="6" t="s">
        <v>4227</v>
      </c>
      <c r="C686" s="5" t="s">
        <v>48</v>
      </c>
      <c r="D686" s="5" t="s">
        <v>35</v>
      </c>
      <c r="E686" s="5"/>
      <c r="F686" s="6" t="s">
        <v>4234</v>
      </c>
      <c r="G686" s="6"/>
      <c r="H686" s="6"/>
      <c r="I686" s="5" t="s">
        <v>38</v>
      </c>
      <c r="J686" s="5" t="s">
        <v>1807</v>
      </c>
      <c r="K686" s="6" t="s">
        <v>4235</v>
      </c>
      <c r="L686" s="6"/>
      <c r="M686" s="5" t="s">
        <v>41</v>
      </c>
      <c r="N686" s="8" t="s">
        <v>4236</v>
      </c>
      <c r="O686" s="8" t="s">
        <v>4237</v>
      </c>
      <c r="P686" s="8"/>
      <c r="Q686" s="5"/>
      <c r="R686" s="8"/>
      <c r="S686" s="8"/>
      <c r="T686" s="8"/>
      <c r="U686" s="8"/>
      <c r="V686" s="8"/>
      <c r="W686" s="8"/>
      <c r="X686" s="8"/>
      <c r="Y686" s="5" t="s">
        <v>4093</v>
      </c>
      <c r="Z686" s="10" t="str">
        <f aca="false">REPLACE(AA686,SEARCH("M5-",AA686),LEN(AB686),AC686)</f>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AA686" s="6" t="s">
        <v>4238</v>
      </c>
      <c r="AB686" s="8" t="str">
        <f aca="false">IF(D686&lt;&gt;"No hacer",CONCATENATE(A686,"-",LEFT(C686),"-",IF(A685&lt;&gt;A686,1,IF(C685=C686,RIGHT(AB685)+1,1))))</f>
        <v>M5-NyO-2a-E-1</v>
      </c>
      <c r="AC686" s="8" t="str">
        <f aca="false">CONCATENATE(AB686,"-BR")</f>
        <v>M5-NyO-2a-E-1-BR</v>
      </c>
      <c r="AD686" s="5" t="s">
        <v>46</v>
      </c>
      <c r="AE686" s="5"/>
      <c r="AF686" s="5" t="s">
        <v>47</v>
      </c>
    </row>
    <row r="687" customFormat="false" ht="75" hidden="false" customHeight="true" outlineLevel="0" collapsed="false">
      <c r="A687" s="5" t="s">
        <v>4226</v>
      </c>
      <c r="B687" s="6" t="s">
        <v>4227</v>
      </c>
      <c r="C687" s="5" t="s">
        <v>58</v>
      </c>
      <c r="D687" s="5" t="s">
        <v>35</v>
      </c>
      <c r="E687" s="5"/>
      <c r="F687" s="6" t="s">
        <v>4239</v>
      </c>
      <c r="G687" s="6"/>
      <c r="H687" s="6"/>
      <c r="I687" s="5" t="s">
        <v>38</v>
      </c>
      <c r="J687" s="5" t="s">
        <v>297</v>
      </c>
      <c r="K687" s="6" t="s">
        <v>4240</v>
      </c>
      <c r="L687" s="6" t="s">
        <v>4241</v>
      </c>
      <c r="M687" s="5" t="s">
        <v>41</v>
      </c>
      <c r="N687" s="8" t="s">
        <v>4236</v>
      </c>
      <c r="O687" s="8" t="s">
        <v>4237</v>
      </c>
      <c r="P687" s="8"/>
      <c r="Q687" s="5"/>
      <c r="R687" s="8"/>
      <c r="S687" s="8"/>
      <c r="T687" s="8"/>
      <c r="U687" s="8"/>
      <c r="V687" s="8"/>
      <c r="W687" s="8"/>
      <c r="X687" s="8"/>
      <c r="Y687" s="5" t="s">
        <v>4093</v>
      </c>
      <c r="Z687" s="10" t="str">
        <f aca="false">REPLACE(AA687,SEARCH("M5-",AA687),LEN(AB687),AC687)</f>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AA687" s="6" t="s">
        <v>4242</v>
      </c>
      <c r="AB687" s="8" t="str">
        <f aca="false">IF(D687&lt;&gt;"No hacer",CONCATENATE(A687,"-",LEFT(C687),"-",IF(A686&lt;&gt;A687,1,IF(C686=C687,RIGHT(AB686)+1,1))))</f>
        <v>M5-NyO-2a-A-1</v>
      </c>
      <c r="AC687" s="8" t="str">
        <f aca="false">CONCATENATE(AB687,"-BR")</f>
        <v>M5-NyO-2a-A-1-BR</v>
      </c>
      <c r="AD687" s="5" t="s">
        <v>46</v>
      </c>
      <c r="AE687" s="5"/>
      <c r="AF687" s="5" t="s">
        <v>47</v>
      </c>
    </row>
    <row r="688" customFormat="false" ht="75" hidden="false" customHeight="true" outlineLevel="0" collapsed="false">
      <c r="A688" s="5" t="s">
        <v>4226</v>
      </c>
      <c r="B688" s="6" t="s">
        <v>4227</v>
      </c>
      <c r="C688" s="5" t="s">
        <v>58</v>
      </c>
      <c r="D688" s="5" t="s">
        <v>35</v>
      </c>
      <c r="E688" s="5"/>
      <c r="F688" s="6" t="s">
        <v>4243</v>
      </c>
      <c r="G688" s="6"/>
      <c r="H688" s="6"/>
      <c r="I688" s="5" t="s">
        <v>38</v>
      </c>
      <c r="J688" s="5" t="s">
        <v>297</v>
      </c>
      <c r="K688" s="6" t="s">
        <v>4244</v>
      </c>
      <c r="L688" s="6" t="s">
        <v>4241</v>
      </c>
      <c r="M688" s="5" t="s">
        <v>41</v>
      </c>
      <c r="N688" s="8" t="s">
        <v>4236</v>
      </c>
      <c r="O688" s="8" t="s">
        <v>4237</v>
      </c>
      <c r="P688" s="8"/>
      <c r="Q688" s="5"/>
      <c r="R688" s="8"/>
      <c r="S688" s="8"/>
      <c r="T688" s="8"/>
      <c r="U688" s="8"/>
      <c r="V688" s="8"/>
      <c r="W688" s="8"/>
      <c r="X688" s="8"/>
      <c r="Y688" s="5" t="s">
        <v>4093</v>
      </c>
      <c r="Z688" s="10" t="str">
        <f aca="false">REPLACE(AA688,SEARCH("M5-",AA688),LEN(AB688),AC688)</f>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AA688" s="6" t="s">
        <v>4245</v>
      </c>
      <c r="AB688" s="8" t="str">
        <f aca="false">IF(D688&lt;&gt;"No hacer",CONCATENATE(A688,"-",LEFT(C688),"-",IF(A687&lt;&gt;A688,1,IF(C687=C688,RIGHT(AB687)+1,1))))</f>
        <v>M5-NyO-2a-A-2</v>
      </c>
      <c r="AC688" s="8" t="str">
        <f aca="false">CONCATENATE(AB688,"-BR")</f>
        <v>M5-NyO-2a-A-2-BR</v>
      </c>
      <c r="AD688" s="5" t="s">
        <v>46</v>
      </c>
      <c r="AE688" s="5"/>
      <c r="AF688" s="5" t="s">
        <v>47</v>
      </c>
    </row>
    <row r="689" customFormat="false" ht="75" hidden="false" customHeight="true" outlineLevel="0" collapsed="false">
      <c r="A689" s="5" t="s">
        <v>4226</v>
      </c>
      <c r="B689" s="6" t="s">
        <v>4227</v>
      </c>
      <c r="C689" s="5" t="s">
        <v>58</v>
      </c>
      <c r="D689" s="5" t="s">
        <v>35</v>
      </c>
      <c r="E689" s="5"/>
      <c r="F689" s="6" t="s">
        <v>4246</v>
      </c>
      <c r="G689" s="6"/>
      <c r="H689" s="6"/>
      <c r="I689" s="5" t="s">
        <v>38</v>
      </c>
      <c r="J689" s="5" t="s">
        <v>297</v>
      </c>
      <c r="K689" s="8" t="s">
        <v>4247</v>
      </c>
      <c r="L689" s="6" t="s">
        <v>4241</v>
      </c>
      <c r="M689" s="5" t="s">
        <v>41</v>
      </c>
      <c r="N689" s="8" t="s">
        <v>4236</v>
      </c>
      <c r="O689" s="8" t="s">
        <v>4237</v>
      </c>
      <c r="P689" s="8"/>
      <c r="Q689" s="5"/>
      <c r="R689" s="8"/>
      <c r="S689" s="8"/>
      <c r="T689" s="8"/>
      <c r="U689" s="8"/>
      <c r="V689" s="8"/>
      <c r="W689" s="8"/>
      <c r="X689" s="8"/>
      <c r="Y689" s="5" t="s">
        <v>4093</v>
      </c>
      <c r="Z689" s="10" t="str">
        <f aca="false">REPLACE(AA689,SEARCH("M5-",AA689),LEN(AB689),AC689)</f>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AA689" s="6" t="s">
        <v>4248</v>
      </c>
      <c r="AB689" s="8" t="str">
        <f aca="false">IF(D689&lt;&gt;"No hacer",CONCATENATE(A689,"-",LEFT(C689),"-",IF(A688&lt;&gt;A689,1,IF(C688=C689,RIGHT(AB688)+1,1))))</f>
        <v>M5-NyO-2a-A-3</v>
      </c>
      <c r="AC689" s="8" t="str">
        <f aca="false">CONCATENATE(AB689,"-BR")</f>
        <v>M5-NyO-2a-A-3-BR</v>
      </c>
      <c r="AD689" s="5" t="s">
        <v>46</v>
      </c>
      <c r="AE689" s="5"/>
      <c r="AF689" s="5" t="s">
        <v>47</v>
      </c>
    </row>
    <row r="690" customFormat="false" ht="75" hidden="false" customHeight="true" outlineLevel="0" collapsed="false">
      <c r="A690" s="5" t="s">
        <v>4226</v>
      </c>
      <c r="B690" s="6" t="s">
        <v>4227</v>
      </c>
      <c r="C690" s="5" t="s">
        <v>58</v>
      </c>
      <c r="D690" s="5" t="s">
        <v>35</v>
      </c>
      <c r="E690" s="5"/>
      <c r="F690" s="6" t="s">
        <v>4249</v>
      </c>
      <c r="G690" s="6"/>
      <c r="H690" s="6"/>
      <c r="I690" s="5" t="s">
        <v>38</v>
      </c>
      <c r="J690" s="5" t="s">
        <v>297</v>
      </c>
      <c r="K690" s="6" t="s">
        <v>4250</v>
      </c>
      <c r="L690" s="6" t="s">
        <v>4241</v>
      </c>
      <c r="M690" s="5" t="s">
        <v>41</v>
      </c>
      <c r="N690" s="8" t="s">
        <v>4236</v>
      </c>
      <c r="O690" s="8" t="s">
        <v>4237</v>
      </c>
      <c r="P690" s="8"/>
      <c r="Q690" s="5"/>
      <c r="R690" s="8"/>
      <c r="S690" s="8"/>
      <c r="T690" s="8"/>
      <c r="U690" s="8"/>
      <c r="V690" s="8"/>
      <c r="W690" s="8"/>
      <c r="X690" s="8"/>
      <c r="Y690" s="5" t="s">
        <v>4093</v>
      </c>
      <c r="Z690" s="10" t="str">
        <f aca="false">REPLACE(AA690,SEARCH("M5-",AA690),LEN(AB690),AC690)</f>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AA690" s="6" t="s">
        <v>4251</v>
      </c>
      <c r="AB690" s="8" t="str">
        <f aca="false">IF(D690&lt;&gt;"No hacer",CONCATENATE(A690,"-",LEFT(C690),"-",IF(A689&lt;&gt;A690,1,IF(C689=C690,RIGHT(AB689)+1,1))))</f>
        <v>M5-NyO-2a-A-4</v>
      </c>
      <c r="AC690" s="8" t="str">
        <f aca="false">CONCATENATE(AB690,"-BR")</f>
        <v>M5-NyO-2a-A-4-BR</v>
      </c>
      <c r="AD690" s="5" t="s">
        <v>46</v>
      </c>
      <c r="AE690" s="5"/>
      <c r="AF690" s="5" t="s">
        <v>47</v>
      </c>
    </row>
    <row r="691" customFormat="false" ht="75" hidden="false" customHeight="true" outlineLevel="0" collapsed="false">
      <c r="A691" s="5" t="s">
        <v>4226</v>
      </c>
      <c r="B691" s="6" t="s">
        <v>4227</v>
      </c>
      <c r="C691" s="5" t="s">
        <v>58</v>
      </c>
      <c r="D691" s="5" t="s">
        <v>35</v>
      </c>
      <c r="E691" s="5"/>
      <c r="F691" s="6" t="s">
        <v>4252</v>
      </c>
      <c r="G691" s="6"/>
      <c r="H691" s="6"/>
      <c r="I691" s="5" t="s">
        <v>38</v>
      </c>
      <c r="J691" s="5" t="s">
        <v>297</v>
      </c>
      <c r="K691" s="6" t="s">
        <v>4253</v>
      </c>
      <c r="L691" s="6" t="s">
        <v>4241</v>
      </c>
      <c r="M691" s="5" t="s">
        <v>41</v>
      </c>
      <c r="N691" s="8" t="s">
        <v>4236</v>
      </c>
      <c r="O691" s="8" t="s">
        <v>4237</v>
      </c>
      <c r="P691" s="8"/>
      <c r="Q691" s="5"/>
      <c r="R691" s="8"/>
      <c r="S691" s="8"/>
      <c r="T691" s="8"/>
      <c r="U691" s="8"/>
      <c r="V691" s="8"/>
      <c r="W691" s="8"/>
      <c r="X691" s="8"/>
      <c r="Y691" s="5" t="s">
        <v>4093</v>
      </c>
      <c r="Z691" s="10" t="str">
        <f aca="false">REPLACE(AA691,SEARCH("M5-",AA691),LEN(AB691),AC691)</f>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AA691" s="6" t="s">
        <v>4254</v>
      </c>
      <c r="AB691" s="8" t="str">
        <f aca="false">IF(D691&lt;&gt;"No hacer",CONCATENATE(A691,"-",LEFT(C691),"-",IF(A690&lt;&gt;A691,1,IF(C690=C691,RIGHT(AB690)+1,1))))</f>
        <v>M5-NyO-2a-A-5</v>
      </c>
      <c r="AC691" s="8" t="str">
        <f aca="false">CONCATENATE(AB691,"-BR")</f>
        <v>M5-NyO-2a-A-5-BR</v>
      </c>
      <c r="AD691" s="5" t="s">
        <v>46</v>
      </c>
      <c r="AE691" s="5"/>
      <c r="AF691" s="5" t="s">
        <v>47</v>
      </c>
    </row>
    <row r="692" customFormat="false" ht="75" hidden="false" customHeight="true" outlineLevel="0" collapsed="false">
      <c r="A692" s="5" t="s">
        <v>4255</v>
      </c>
      <c r="B692" s="6" t="s">
        <v>4256</v>
      </c>
      <c r="C692" s="5" t="s">
        <v>34</v>
      </c>
      <c r="D692" s="5" t="s">
        <v>35</v>
      </c>
      <c r="E692" s="5"/>
      <c r="F692" s="6" t="s">
        <v>4257</v>
      </c>
      <c r="G692" s="6"/>
      <c r="H692" s="6"/>
      <c r="I692" s="5" t="s">
        <v>51</v>
      </c>
      <c r="J692" s="5" t="s">
        <v>297</v>
      </c>
      <c r="K692" s="6" t="s">
        <v>4258</v>
      </c>
      <c r="L692" s="7" t="s">
        <v>4259</v>
      </c>
      <c r="M692" s="5" t="s">
        <v>41</v>
      </c>
      <c r="N692" s="8" t="s">
        <v>4260</v>
      </c>
      <c r="O692" s="6" t="s">
        <v>4261</v>
      </c>
      <c r="P692" s="8"/>
      <c r="Q692" s="5"/>
      <c r="R692" s="8"/>
      <c r="S692" s="8"/>
      <c r="T692" s="8"/>
      <c r="U692" s="8"/>
      <c r="V692" s="8"/>
      <c r="W692" s="8"/>
      <c r="X692" s="8"/>
      <c r="Y692" s="5" t="s">
        <v>4093</v>
      </c>
      <c r="Z692" s="10" t="str">
        <f aca="false">REPLACE(AA692,SEARCH("M5-",AA692),LEN(AB692),AC692)</f>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AA692" s="6" t="s">
        <v>4262</v>
      </c>
      <c r="AB692" s="8" t="str">
        <f aca="false">IF(D692&lt;&gt;"No hacer",CONCATENATE(A692,"-",LEFT(C692),"-",IF(A691&lt;&gt;A692,1,IF(C691=C692,RIGHT(AB691)+1,1))))</f>
        <v>M5-NyO-2b-I-1</v>
      </c>
      <c r="AC692" s="8" t="str">
        <f aca="false">CONCATENATE(AB692,"-BR")</f>
        <v>M5-NyO-2b-I-1-BR</v>
      </c>
      <c r="AD692" s="5" t="s">
        <v>46</v>
      </c>
      <c r="AE692" s="5"/>
      <c r="AF692" s="5" t="s">
        <v>47</v>
      </c>
    </row>
    <row r="693" customFormat="false" ht="75" hidden="false" customHeight="true" outlineLevel="0" collapsed="false">
      <c r="A693" s="5" t="s">
        <v>4255</v>
      </c>
      <c r="B693" s="6" t="s">
        <v>4256</v>
      </c>
      <c r="C693" s="5" t="s">
        <v>34</v>
      </c>
      <c r="D693" s="5" t="s">
        <v>35</v>
      </c>
      <c r="E693" s="5"/>
      <c r="F693" s="6" t="s">
        <v>4263</v>
      </c>
      <c r="G693" s="6"/>
      <c r="H693" s="6"/>
      <c r="I693" s="5" t="s">
        <v>51</v>
      </c>
      <c r="J693" s="5" t="s">
        <v>297</v>
      </c>
      <c r="K693" s="6" t="s">
        <v>4258</v>
      </c>
      <c r="L693" s="7" t="s">
        <v>4264</v>
      </c>
      <c r="M693" s="5" t="s">
        <v>41</v>
      </c>
      <c r="N693" s="8" t="s">
        <v>4260</v>
      </c>
      <c r="O693" s="6" t="s">
        <v>4265</v>
      </c>
      <c r="P693" s="8"/>
      <c r="Q693" s="5"/>
      <c r="R693" s="8"/>
      <c r="S693" s="8"/>
      <c r="T693" s="8"/>
      <c r="U693" s="8"/>
      <c r="V693" s="8"/>
      <c r="W693" s="8"/>
      <c r="X693" s="8"/>
      <c r="Y693" s="5" t="s">
        <v>4093</v>
      </c>
      <c r="Z693" s="10" t="str">
        <f aca="false">REPLACE(AA693,SEARCH("M5-",AA693),LEN(AB693),AC693)</f>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3" s="6" t="s">
        <v>4266</v>
      </c>
      <c r="AB693" s="8" t="str">
        <f aca="false">IF(D693&lt;&gt;"No hacer",CONCATENATE(A693,"-",LEFT(C693),"-",IF(A692&lt;&gt;A693,1,IF(C692=C693,RIGHT(AB692)+1,1))))</f>
        <v>M5-NyO-2b-I-2</v>
      </c>
      <c r="AC693" s="8" t="str">
        <f aca="false">CONCATENATE(AB693,"-BR")</f>
        <v>M5-NyO-2b-I-2-BR</v>
      </c>
      <c r="AD693" s="5" t="s">
        <v>46</v>
      </c>
      <c r="AE693" s="5"/>
      <c r="AF693" s="5" t="s">
        <v>47</v>
      </c>
    </row>
    <row r="694" customFormat="false" ht="75" hidden="false" customHeight="true" outlineLevel="0" collapsed="false">
      <c r="A694" s="5" t="s">
        <v>4255</v>
      </c>
      <c r="B694" s="6" t="s">
        <v>4256</v>
      </c>
      <c r="C694" s="5" t="s">
        <v>34</v>
      </c>
      <c r="D694" s="5" t="s">
        <v>35</v>
      </c>
      <c r="E694" s="5"/>
      <c r="F694" s="6" t="s">
        <v>4267</v>
      </c>
      <c r="G694" s="6"/>
      <c r="H694" s="6"/>
      <c r="I694" s="5" t="s">
        <v>51</v>
      </c>
      <c r="J694" s="5" t="s">
        <v>297</v>
      </c>
      <c r="K694" s="6" t="s">
        <v>4258</v>
      </c>
      <c r="L694" s="7" t="s">
        <v>4268</v>
      </c>
      <c r="M694" s="5" t="s">
        <v>41</v>
      </c>
      <c r="N694" s="8" t="s">
        <v>4260</v>
      </c>
      <c r="O694" s="6" t="s">
        <v>4269</v>
      </c>
      <c r="P694" s="8"/>
      <c r="Q694" s="5"/>
      <c r="R694" s="8"/>
      <c r="S694" s="8"/>
      <c r="T694" s="8"/>
      <c r="U694" s="8"/>
      <c r="V694" s="8"/>
      <c r="W694" s="8"/>
      <c r="X694" s="8"/>
      <c r="Y694" s="5" t="s">
        <v>4093</v>
      </c>
      <c r="Z694" s="10" t="str">
        <f aca="false">REPLACE(AA694,SEARCH("M5-",AA694),LEN(AB694),AC694)</f>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4" s="6" t="s">
        <v>4270</v>
      </c>
      <c r="AB694" s="8" t="str">
        <f aca="false">IF(D694&lt;&gt;"No hacer",CONCATENATE(A694,"-",LEFT(C694),"-",IF(A693&lt;&gt;A694,1,IF(C693=C694,RIGHT(AB693)+1,1))))</f>
        <v>M5-NyO-2b-I-3</v>
      </c>
      <c r="AC694" s="8" t="str">
        <f aca="false">CONCATENATE(AB694,"-BR")</f>
        <v>M5-NyO-2b-I-3-BR</v>
      </c>
      <c r="AD694" s="5" t="s">
        <v>46</v>
      </c>
      <c r="AE694" s="5"/>
      <c r="AF694" s="5" t="s">
        <v>47</v>
      </c>
    </row>
    <row r="695" customFormat="false" ht="75" hidden="false" customHeight="true" outlineLevel="0" collapsed="false">
      <c r="A695" s="5" t="s">
        <v>4255</v>
      </c>
      <c r="B695" s="6" t="s">
        <v>4256</v>
      </c>
      <c r="C695" s="5" t="s">
        <v>34</v>
      </c>
      <c r="D695" s="5" t="s">
        <v>35</v>
      </c>
      <c r="E695" s="5"/>
      <c r="F695" s="6" t="s">
        <v>4271</v>
      </c>
      <c r="G695" s="6"/>
      <c r="H695" s="6"/>
      <c r="I695" s="5" t="s">
        <v>51</v>
      </c>
      <c r="J695" s="5" t="s">
        <v>297</v>
      </c>
      <c r="K695" s="6" t="s">
        <v>4258</v>
      </c>
      <c r="L695" s="7" t="s">
        <v>4272</v>
      </c>
      <c r="M695" s="5" t="s">
        <v>41</v>
      </c>
      <c r="N695" s="8" t="s">
        <v>4260</v>
      </c>
      <c r="O695" s="6" t="s">
        <v>4273</v>
      </c>
      <c r="P695" s="8"/>
      <c r="Q695" s="5"/>
      <c r="R695" s="8"/>
      <c r="S695" s="8"/>
      <c r="T695" s="8"/>
      <c r="U695" s="8"/>
      <c r="V695" s="8"/>
      <c r="W695" s="8"/>
      <c r="X695" s="8"/>
      <c r="Y695" s="5" t="s">
        <v>4093</v>
      </c>
      <c r="Z695" s="10" t="str">
        <f aca="false">REPLACE(AA695,SEARCH("M5-",AA695),LEN(AB695),AC695)</f>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5" s="6" t="s">
        <v>4274</v>
      </c>
      <c r="AB695" s="8" t="str">
        <f aca="false">IF(D695&lt;&gt;"No hacer",CONCATENATE(A695,"-",LEFT(C695),"-",IF(A694&lt;&gt;A695,1,IF(C694=C695,RIGHT(AB694)+1,1))))</f>
        <v>M5-NyO-2b-I-4</v>
      </c>
      <c r="AC695" s="8" t="str">
        <f aca="false">CONCATENATE(AB695,"-BR")</f>
        <v>M5-NyO-2b-I-4-BR</v>
      </c>
      <c r="AD695" s="5" t="s">
        <v>46</v>
      </c>
      <c r="AE695" s="5"/>
      <c r="AF695" s="5" t="s">
        <v>47</v>
      </c>
    </row>
    <row r="696" customFormat="false" ht="75" hidden="false" customHeight="true" outlineLevel="0" collapsed="false">
      <c r="A696" s="5" t="s">
        <v>4275</v>
      </c>
      <c r="B696" s="6" t="s">
        <v>4276</v>
      </c>
      <c r="C696" s="5" t="s">
        <v>34</v>
      </c>
      <c r="D696" s="5" t="s">
        <v>35</v>
      </c>
      <c r="E696" s="16"/>
      <c r="F696" s="6" t="s">
        <v>4277</v>
      </c>
      <c r="G696" s="6"/>
      <c r="H696" s="6"/>
      <c r="I696" s="5" t="s">
        <v>38</v>
      </c>
      <c r="J696" s="5" t="s">
        <v>39</v>
      </c>
      <c r="K696" s="6" t="s">
        <v>4278</v>
      </c>
      <c r="L696" s="6" t="s">
        <v>4279</v>
      </c>
      <c r="M696" s="5" t="s">
        <v>41</v>
      </c>
      <c r="N696" s="8" t="s">
        <v>4280</v>
      </c>
      <c r="O696" s="6" t="s">
        <v>4281</v>
      </c>
      <c r="P696" s="8"/>
      <c r="Q696" s="5"/>
      <c r="R696" s="8"/>
      <c r="S696" s="8"/>
      <c r="T696" s="8"/>
      <c r="U696" s="8"/>
      <c r="V696" s="8"/>
      <c r="W696" s="8"/>
      <c r="X696" s="8"/>
      <c r="Y696" s="5" t="s">
        <v>4093</v>
      </c>
      <c r="Z696" s="10" t="str">
        <f aca="false">REPLACE(AA696,SEARCH("M5-",AA696),LEN(AB696),AC696)</f>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AA696" s="10" t="s">
        <v>4282</v>
      </c>
      <c r="AB696" s="8" t="str">
        <f aca="false">IF(D696&lt;&gt;"No hacer",CONCATENATE(A696,"-",LEFT(C696),"-",IF(A695&lt;&gt;A696,1,IF(C695=C696,RIGHT(AB695)+1,1))))</f>
        <v>M5-NyO-3a-I-1</v>
      </c>
      <c r="AC696" s="8" t="str">
        <f aca="false">CONCATENATE(AB696,"-BR")</f>
        <v>M5-NyO-3a-I-1-BR</v>
      </c>
      <c r="AD696" s="5"/>
      <c r="AE696" s="5"/>
      <c r="AF696" s="5"/>
    </row>
    <row r="697" customFormat="false" ht="75" hidden="false" customHeight="true" outlineLevel="0" collapsed="false">
      <c r="A697" s="5" t="s">
        <v>4275</v>
      </c>
      <c r="B697" s="6" t="s">
        <v>4276</v>
      </c>
      <c r="C697" s="5" t="s">
        <v>48</v>
      </c>
      <c r="D697" s="5" t="s">
        <v>35</v>
      </c>
      <c r="E697" s="16"/>
      <c r="F697" s="6" t="s">
        <v>4283</v>
      </c>
      <c r="G697" s="6"/>
      <c r="H697" s="6"/>
      <c r="I697" s="5" t="s">
        <v>38</v>
      </c>
      <c r="J697" s="5" t="s">
        <v>592</v>
      </c>
      <c r="K697" s="6" t="s">
        <v>4284</v>
      </c>
      <c r="L697" s="6" t="s">
        <v>4285</v>
      </c>
      <c r="M697" s="5" t="s">
        <v>41</v>
      </c>
      <c r="N697" s="8" t="s">
        <v>4280</v>
      </c>
      <c r="O697" s="6" t="s">
        <v>4281</v>
      </c>
      <c r="P697" s="8"/>
      <c r="Q697" s="5"/>
      <c r="R697" s="8"/>
      <c r="S697" s="8"/>
      <c r="T697" s="8"/>
      <c r="U697" s="8"/>
      <c r="V697" s="8"/>
      <c r="W697" s="8"/>
      <c r="X697" s="8"/>
      <c r="Y697" s="5" t="s">
        <v>4093</v>
      </c>
      <c r="Z697" s="10" t="str">
        <f aca="false">REPLACE(AA697,SEARCH("M5-",AA697),LEN(AB697),AC697)</f>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AA697" s="6" t="s">
        <v>4286</v>
      </c>
      <c r="AB697" s="8" t="str">
        <f aca="false">IF(D697&lt;&gt;"No hacer",CONCATENATE(A697,"-",LEFT(C697),"-",IF(A696&lt;&gt;A697,1,IF(C696=C697,RIGHT(AB696)+1,1))))</f>
        <v>M5-NyO-3a-E-1</v>
      </c>
      <c r="AC697" s="8" t="str">
        <f aca="false">CONCATENATE(AB697,"-BR")</f>
        <v>M5-NyO-3a-E-1-BR</v>
      </c>
      <c r="AD697" s="5"/>
      <c r="AE697" s="5"/>
      <c r="AF697" s="5"/>
    </row>
    <row r="698" customFormat="false" ht="75" hidden="false" customHeight="true" outlineLevel="0" collapsed="false">
      <c r="A698" s="5" t="s">
        <v>4275</v>
      </c>
      <c r="B698" s="6" t="s">
        <v>4276</v>
      </c>
      <c r="C698" s="5" t="s">
        <v>58</v>
      </c>
      <c r="D698" s="5" t="s">
        <v>35</v>
      </c>
      <c r="E698" s="5"/>
      <c r="F698" s="6" t="s">
        <v>4287</v>
      </c>
      <c r="G698" s="6"/>
      <c r="H698" s="6"/>
      <c r="I698" s="5" t="s">
        <v>38</v>
      </c>
      <c r="J698" s="5" t="s">
        <v>592</v>
      </c>
      <c r="K698" s="6" t="s">
        <v>4288</v>
      </c>
      <c r="L698" s="6" t="s">
        <v>4289</v>
      </c>
      <c r="M698" s="5" t="s">
        <v>41</v>
      </c>
      <c r="N698" s="8" t="s">
        <v>4280</v>
      </c>
      <c r="O698" s="6" t="s">
        <v>4290</v>
      </c>
      <c r="P698" s="8" t="s">
        <v>4291</v>
      </c>
      <c r="Q698" s="5"/>
      <c r="R698" s="8"/>
      <c r="S698" s="8"/>
      <c r="T698" s="8"/>
      <c r="U698" s="8"/>
      <c r="V698" s="8"/>
      <c r="W698" s="8"/>
      <c r="X698" s="8"/>
      <c r="Y698" s="5" t="s">
        <v>4093</v>
      </c>
      <c r="Z698" s="10" t="str">
        <f aca="false">REPLACE(AA698,SEARCH("M5-",AA698),LEN(AB698),AC698)</f>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698" s="6" t="s">
        <v>4292</v>
      </c>
      <c r="AB698" s="8" t="str">
        <f aca="false">IF(D698&lt;&gt;"No hacer",CONCATENATE(A698,"-",LEFT(C698),"-",IF(A697&lt;&gt;A698,1,IF(C697=C698,RIGHT(AB697)+1,1))))</f>
        <v>M5-NyO-3a-A-1</v>
      </c>
      <c r="AC698" s="8" t="str">
        <f aca="false">CONCATENATE(AB698,"-BR")</f>
        <v>M5-NyO-3a-A-1-BR</v>
      </c>
      <c r="AD698" s="5"/>
      <c r="AE698" s="5"/>
      <c r="AF698" s="5"/>
    </row>
    <row r="699" customFormat="false" ht="75" hidden="false" customHeight="true" outlineLevel="0" collapsed="false">
      <c r="A699" s="5" t="s">
        <v>4275</v>
      </c>
      <c r="B699" s="6" t="s">
        <v>4276</v>
      </c>
      <c r="C699" s="5" t="s">
        <v>58</v>
      </c>
      <c r="D699" s="5" t="s">
        <v>35</v>
      </c>
      <c r="E699" s="5"/>
      <c r="F699" s="6" t="s">
        <v>4293</v>
      </c>
      <c r="G699" s="6"/>
      <c r="H699" s="6"/>
      <c r="I699" s="5" t="s">
        <v>38</v>
      </c>
      <c r="J699" s="5" t="s">
        <v>592</v>
      </c>
      <c r="K699" s="6" t="s">
        <v>4294</v>
      </c>
      <c r="L699" s="6" t="s">
        <v>4285</v>
      </c>
      <c r="M699" s="5" t="s">
        <v>41</v>
      </c>
      <c r="N699" s="8" t="s">
        <v>4280</v>
      </c>
      <c r="O699" s="6" t="s">
        <v>4295</v>
      </c>
      <c r="P699" s="8" t="s">
        <v>4296</v>
      </c>
      <c r="Q699" s="5"/>
      <c r="R699" s="8"/>
      <c r="S699" s="8"/>
      <c r="T699" s="8"/>
      <c r="U699" s="8"/>
      <c r="V699" s="8"/>
      <c r="W699" s="8"/>
      <c r="X699" s="8"/>
      <c r="Y699" s="5" t="s">
        <v>4093</v>
      </c>
      <c r="Z699" s="10" t="str">
        <f aca="false">REPLACE(AA699,SEARCH("M5-",AA699),LEN(AB699),AC699)</f>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699" s="6" t="s">
        <v>4297</v>
      </c>
      <c r="AB699" s="8" t="str">
        <f aca="false">IF(D699&lt;&gt;"No hacer",CONCATENATE(A699,"-",LEFT(C699),"-",IF(A698&lt;&gt;A699,1,IF(C698=C699,RIGHT(AB698)+1,1))))</f>
        <v>M5-NyO-3a-A-2</v>
      </c>
      <c r="AC699" s="8" t="str">
        <f aca="false">CONCATENATE(AB699,"-BR")</f>
        <v>M5-NyO-3a-A-2-BR</v>
      </c>
      <c r="AD699" s="5"/>
      <c r="AE699" s="5"/>
      <c r="AF699" s="5"/>
    </row>
    <row r="700" customFormat="false" ht="75" hidden="false" customHeight="true" outlineLevel="0" collapsed="false">
      <c r="A700" s="5" t="s">
        <v>4275</v>
      </c>
      <c r="B700" s="6" t="s">
        <v>4276</v>
      </c>
      <c r="C700" s="5" t="s">
        <v>58</v>
      </c>
      <c r="D700" s="5" t="s">
        <v>35</v>
      </c>
      <c r="E700" s="5"/>
      <c r="F700" s="6" t="s">
        <v>4298</v>
      </c>
      <c r="G700" s="6"/>
      <c r="H700" s="6"/>
      <c r="I700" s="5" t="s">
        <v>38</v>
      </c>
      <c r="J700" s="5" t="s">
        <v>592</v>
      </c>
      <c r="K700" s="6" t="s">
        <v>4299</v>
      </c>
      <c r="L700" s="6" t="s">
        <v>4285</v>
      </c>
      <c r="M700" s="5" t="s">
        <v>41</v>
      </c>
      <c r="N700" s="8" t="s">
        <v>4280</v>
      </c>
      <c r="O700" s="6" t="s">
        <v>4295</v>
      </c>
      <c r="P700" s="8" t="s">
        <v>4296</v>
      </c>
      <c r="Q700" s="5"/>
      <c r="R700" s="8"/>
      <c r="S700" s="8"/>
      <c r="T700" s="8"/>
      <c r="U700" s="8"/>
      <c r="V700" s="8"/>
      <c r="W700" s="8"/>
      <c r="X700" s="8"/>
      <c r="Y700" s="5" t="s">
        <v>4093</v>
      </c>
      <c r="Z700" s="10" t="str">
        <f aca="false">REPLACE(AA700,SEARCH("M5-",AA700),LEN(AB700),AC700)</f>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0" s="6" t="s">
        <v>4300</v>
      </c>
      <c r="AB700" s="8" t="str">
        <f aca="false">IF(D700&lt;&gt;"No hacer",CONCATENATE(A700,"-",LEFT(C700),"-",IF(A699&lt;&gt;A700,1,IF(C699=C700,RIGHT(AB699)+1,1))))</f>
        <v>M5-NyO-3a-A-3</v>
      </c>
      <c r="AC700" s="8" t="str">
        <f aca="false">CONCATENATE(AB700,"-BR")</f>
        <v>M5-NyO-3a-A-3-BR</v>
      </c>
      <c r="AD700" s="5"/>
      <c r="AE700" s="5"/>
      <c r="AF700" s="5"/>
    </row>
    <row r="701" customFormat="false" ht="75" hidden="false" customHeight="true" outlineLevel="0" collapsed="false">
      <c r="A701" s="5" t="s">
        <v>4275</v>
      </c>
      <c r="B701" s="6" t="s">
        <v>4276</v>
      </c>
      <c r="C701" s="5" t="s">
        <v>58</v>
      </c>
      <c r="D701" s="5" t="s">
        <v>35</v>
      </c>
      <c r="E701" s="5"/>
      <c r="F701" s="6" t="s">
        <v>4301</v>
      </c>
      <c r="G701" s="6"/>
      <c r="H701" s="6"/>
      <c r="I701" s="5" t="s">
        <v>38</v>
      </c>
      <c r="J701" s="5" t="s">
        <v>592</v>
      </c>
      <c r="K701" s="6" t="s">
        <v>4294</v>
      </c>
      <c r="L701" s="6" t="s">
        <v>4289</v>
      </c>
      <c r="M701" s="5" t="s">
        <v>41</v>
      </c>
      <c r="N701" s="8" t="s">
        <v>4280</v>
      </c>
      <c r="O701" s="6" t="s">
        <v>4290</v>
      </c>
      <c r="P701" s="8" t="s">
        <v>4291</v>
      </c>
      <c r="Q701" s="5"/>
      <c r="R701" s="8"/>
      <c r="S701" s="8"/>
      <c r="T701" s="8"/>
      <c r="U701" s="8"/>
      <c r="V701" s="8"/>
      <c r="W701" s="8"/>
      <c r="X701" s="8"/>
      <c r="Y701" s="5" t="s">
        <v>4093</v>
      </c>
      <c r="Z701" s="10" t="str">
        <f aca="false">REPLACE(AA701,SEARCH("M5-",AA701),LEN(AB701),AC701)</f>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701" s="6" t="s">
        <v>4302</v>
      </c>
      <c r="AB701" s="8" t="str">
        <f aca="false">IF(D701&lt;&gt;"No hacer",CONCATENATE(A701,"-",LEFT(C701),"-",IF(A700&lt;&gt;A701,1,IF(C700=C701,RIGHT(AB700)+1,1))))</f>
        <v>M5-NyO-3a-A-4</v>
      </c>
      <c r="AC701" s="8" t="str">
        <f aca="false">CONCATENATE(AB701,"-BR")</f>
        <v>M5-NyO-3a-A-4-BR</v>
      </c>
      <c r="AD701" s="5"/>
      <c r="AE701" s="5"/>
      <c r="AF701" s="5"/>
    </row>
    <row r="702" customFormat="false" ht="75" hidden="false" customHeight="true" outlineLevel="0" collapsed="false">
      <c r="A702" s="5" t="s">
        <v>4275</v>
      </c>
      <c r="B702" s="6" t="s">
        <v>4276</v>
      </c>
      <c r="C702" s="5" t="s">
        <v>58</v>
      </c>
      <c r="D702" s="5" t="s">
        <v>35</v>
      </c>
      <c r="E702" s="5"/>
      <c r="F702" s="6" t="s">
        <v>4303</v>
      </c>
      <c r="G702" s="6"/>
      <c r="H702" s="6"/>
      <c r="I702" s="5" t="s">
        <v>38</v>
      </c>
      <c r="J702" s="5" t="s">
        <v>592</v>
      </c>
      <c r="K702" s="6" t="s">
        <v>4299</v>
      </c>
      <c r="L702" s="6" t="s">
        <v>4285</v>
      </c>
      <c r="M702" s="5" t="s">
        <v>41</v>
      </c>
      <c r="N702" s="8" t="s">
        <v>4280</v>
      </c>
      <c r="O702" s="6" t="s">
        <v>4295</v>
      </c>
      <c r="P702" s="8" t="s">
        <v>4296</v>
      </c>
      <c r="Q702" s="5"/>
      <c r="R702" s="8"/>
      <c r="S702" s="8"/>
      <c r="T702" s="8"/>
      <c r="U702" s="8"/>
      <c r="V702" s="8"/>
      <c r="W702" s="8"/>
      <c r="X702" s="8"/>
      <c r="Y702" s="5" t="s">
        <v>4093</v>
      </c>
      <c r="Z702" s="10" t="str">
        <f aca="false">REPLACE(AA702,SEARCH("M5-",AA702),LEN(AB702),AC702)</f>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2" s="6" t="s">
        <v>4304</v>
      </c>
      <c r="AB702" s="8" t="str">
        <f aca="false">IF(D702&lt;&gt;"No hacer",CONCATENATE(A702,"-",LEFT(C702),"-",IF(A701&lt;&gt;A702,1,IF(C701=C702,RIGHT(AB701)+1,1))))</f>
        <v>M5-NyO-3a-A-5</v>
      </c>
      <c r="AC702" s="8" t="str">
        <f aca="false">CONCATENATE(AB702,"-BR")</f>
        <v>M5-NyO-3a-A-5-BR</v>
      </c>
      <c r="AD702" s="5"/>
      <c r="AE702" s="5"/>
      <c r="AF702" s="5"/>
    </row>
    <row r="703" customFormat="false" ht="75" hidden="false" customHeight="true" outlineLevel="0" collapsed="false">
      <c r="A703" s="5" t="s">
        <v>4305</v>
      </c>
      <c r="B703" s="6" t="s">
        <v>4306</v>
      </c>
      <c r="C703" s="5" t="s">
        <v>34</v>
      </c>
      <c r="D703" s="5" t="s">
        <v>35</v>
      </c>
      <c r="E703" s="5"/>
      <c r="F703" s="6" t="s">
        <v>4307</v>
      </c>
      <c r="G703" s="6"/>
      <c r="H703" s="6" t="s">
        <v>4308</v>
      </c>
      <c r="I703" s="5" t="s">
        <v>38</v>
      </c>
      <c r="J703" s="5" t="s">
        <v>297</v>
      </c>
      <c r="K703" s="6" t="s">
        <v>4309</v>
      </c>
      <c r="L703" s="6" t="s">
        <v>4310</v>
      </c>
      <c r="M703" s="5" t="s">
        <v>41</v>
      </c>
      <c r="N703" s="6" t="s">
        <v>4311</v>
      </c>
      <c r="O703" s="8" t="s">
        <v>4312</v>
      </c>
      <c r="P703" s="8" t="s">
        <v>4313</v>
      </c>
      <c r="Q703" s="5"/>
      <c r="R703" s="8"/>
      <c r="S703" s="8"/>
      <c r="T703" s="8"/>
      <c r="U703" s="8"/>
      <c r="V703" s="8"/>
      <c r="W703" s="8"/>
      <c r="X703" s="8"/>
      <c r="Y703" s="5" t="s">
        <v>4093</v>
      </c>
      <c r="Z703" s="10" t="str">
        <f aca="false">REPLACE(AA703,SEARCH("M5-",AA703),LEN(AB703),AC703)</f>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AA703" s="10" t="s">
        <v>4314</v>
      </c>
      <c r="AB703" s="8" t="str">
        <f aca="false">IF(D703&lt;&gt;"No hacer",CONCATENATE(A703,"-",LEFT(C703),"-",IF(A702&lt;&gt;A703,1,IF(C702=C703,RIGHT(AB702)+1,1))))</f>
        <v>M5-NyO-4a-I-1</v>
      </c>
      <c r="AC703" s="8" t="str">
        <f aca="false">CONCATENATE(AB703,"-BR")</f>
        <v>M5-NyO-4a-I-1-BR</v>
      </c>
      <c r="AD703" s="5" t="s">
        <v>46</v>
      </c>
      <c r="AE703" s="5" t="s">
        <v>351</v>
      </c>
      <c r="AF703" s="5" t="s">
        <v>47</v>
      </c>
    </row>
    <row r="704" customFormat="false" ht="75" hidden="false" customHeight="true" outlineLevel="0" collapsed="false">
      <c r="A704" s="5" t="s">
        <v>4305</v>
      </c>
      <c r="B704" s="6" t="s">
        <v>4306</v>
      </c>
      <c r="C704" s="5" t="s">
        <v>34</v>
      </c>
      <c r="D704" s="5" t="s">
        <v>35</v>
      </c>
      <c r="E704" s="5"/>
      <c r="F704" s="6" t="s">
        <v>4315</v>
      </c>
      <c r="G704" s="6"/>
      <c r="H704" s="6" t="s">
        <v>4308</v>
      </c>
      <c r="I704" s="5" t="s">
        <v>38</v>
      </c>
      <c r="J704" s="5" t="s">
        <v>297</v>
      </c>
      <c r="K704" s="6" t="s">
        <v>4316</v>
      </c>
      <c r="L704" s="6" t="s">
        <v>4317</v>
      </c>
      <c r="M704" s="5" t="s">
        <v>41</v>
      </c>
      <c r="N704" s="6" t="s">
        <v>4318</v>
      </c>
      <c r="O704" s="8" t="s">
        <v>4319</v>
      </c>
      <c r="P704" s="8" t="s">
        <v>4320</v>
      </c>
      <c r="Q704" s="5"/>
      <c r="R704" s="8"/>
      <c r="S704" s="8"/>
      <c r="T704" s="8"/>
      <c r="U704" s="8"/>
      <c r="V704" s="8"/>
      <c r="W704" s="8"/>
      <c r="X704" s="8"/>
      <c r="Y704" s="5" t="s">
        <v>4093</v>
      </c>
      <c r="Z704" s="10" t="str">
        <f aca="false">REPLACE(AA704,SEARCH("M5-",AA704),LEN(AB704),AC704)</f>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AA704" s="10" t="s">
        <v>4321</v>
      </c>
      <c r="AB704" s="8" t="str">
        <f aca="false">IF(D704&lt;&gt;"No hacer",CONCATENATE(A704,"-",LEFT(C704),"-",IF(A703&lt;&gt;A704,1,IF(C703=C704,RIGHT(AB703)+1,1))))</f>
        <v>M5-NyO-4a-I-2</v>
      </c>
      <c r="AC704" s="8" t="str">
        <f aca="false">CONCATENATE(AB704,"-BR")</f>
        <v>M5-NyO-4a-I-2-BR</v>
      </c>
      <c r="AD704" s="5" t="s">
        <v>46</v>
      </c>
      <c r="AE704" s="5" t="s">
        <v>351</v>
      </c>
      <c r="AF704" s="5" t="s">
        <v>47</v>
      </c>
    </row>
    <row r="705" customFormat="false" ht="75" hidden="false" customHeight="true" outlineLevel="0" collapsed="false">
      <c r="A705" s="5" t="s">
        <v>4305</v>
      </c>
      <c r="B705" s="6" t="s">
        <v>4306</v>
      </c>
      <c r="C705" s="5" t="s">
        <v>34</v>
      </c>
      <c r="D705" s="5" t="s">
        <v>35</v>
      </c>
      <c r="E705" s="5"/>
      <c r="F705" s="6" t="s">
        <v>4322</v>
      </c>
      <c r="G705" s="6"/>
      <c r="H705" s="6" t="s">
        <v>4308</v>
      </c>
      <c r="I705" s="5" t="s">
        <v>38</v>
      </c>
      <c r="J705" s="5" t="s">
        <v>297</v>
      </c>
      <c r="K705" s="6" t="s">
        <v>4323</v>
      </c>
      <c r="L705" s="6" t="s">
        <v>4324</v>
      </c>
      <c r="M705" s="5" t="s">
        <v>41</v>
      </c>
      <c r="N705" s="6" t="s">
        <v>4325</v>
      </c>
      <c r="O705" s="8" t="s">
        <v>4326</v>
      </c>
      <c r="P705" s="8" t="s">
        <v>4327</v>
      </c>
      <c r="Q705" s="5"/>
      <c r="R705" s="8"/>
      <c r="S705" s="8"/>
      <c r="T705" s="8"/>
      <c r="U705" s="8"/>
      <c r="V705" s="8"/>
      <c r="W705" s="8"/>
      <c r="X705" s="8"/>
      <c r="Y705" s="5" t="s">
        <v>4093</v>
      </c>
      <c r="Z705" s="10" t="str">
        <f aca="false">REPLACE(AA705,SEARCH("M5-",AA705),LEN(AB705),AC705)</f>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AA705" s="10" t="s">
        <v>4328</v>
      </c>
      <c r="AB705" s="8" t="str">
        <f aca="false">IF(D705&lt;&gt;"No hacer",CONCATENATE(A705,"-",LEFT(C705),"-",IF(A704&lt;&gt;A705,1,IF(C704=C705,RIGHT(AB704)+1,1))))</f>
        <v>M5-NyO-4a-I-3</v>
      </c>
      <c r="AC705" s="8" t="str">
        <f aca="false">CONCATENATE(AB705,"-BR")</f>
        <v>M5-NyO-4a-I-3-BR</v>
      </c>
      <c r="AD705" s="5" t="s">
        <v>46</v>
      </c>
      <c r="AE705" s="5" t="s">
        <v>351</v>
      </c>
      <c r="AF705" s="5" t="s">
        <v>47</v>
      </c>
    </row>
    <row r="706" customFormat="false" ht="75" hidden="false" customHeight="true" outlineLevel="0" collapsed="false">
      <c r="A706" s="5" t="s">
        <v>4305</v>
      </c>
      <c r="B706" s="6" t="s">
        <v>4306</v>
      </c>
      <c r="C706" s="5" t="s">
        <v>48</v>
      </c>
      <c r="D706" s="5" t="s">
        <v>35</v>
      </c>
      <c r="E706" s="5"/>
      <c r="F706" s="6" t="s">
        <v>4329</v>
      </c>
      <c r="G706" s="6"/>
      <c r="H706" s="6"/>
      <c r="I706" s="5" t="s">
        <v>38</v>
      </c>
      <c r="J706" s="5" t="s">
        <v>52</v>
      </c>
      <c r="K706" s="6" t="s">
        <v>4309</v>
      </c>
      <c r="L706" s="6" t="s">
        <v>4330</v>
      </c>
      <c r="M706" s="5" t="s">
        <v>41</v>
      </c>
      <c r="N706" s="6" t="s">
        <v>4311</v>
      </c>
      <c r="O706" s="8" t="s">
        <v>4312</v>
      </c>
      <c r="P706" s="8" t="s">
        <v>4313</v>
      </c>
      <c r="Q706" s="5"/>
      <c r="R706" s="8"/>
      <c r="S706" s="8"/>
      <c r="T706" s="8"/>
      <c r="U706" s="8"/>
      <c r="V706" s="8"/>
      <c r="W706" s="8"/>
      <c r="X706" s="8"/>
      <c r="Y706" s="5" t="s">
        <v>4093</v>
      </c>
      <c r="Z706" s="10" t="str">
        <f aca="false">REPLACE(AA706,SEARCH("M5-",AA706),LEN(AB706),AC706)</f>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AA706" s="10" t="s">
        <v>4331</v>
      </c>
      <c r="AB706" s="8" t="str">
        <f aca="false">IF(D706&lt;&gt;"No hacer",CONCATENATE(A706,"-",LEFT(C706),"-",IF(A705&lt;&gt;A706,1,IF(C705=C706,RIGHT(AB705)+1,1))))</f>
        <v>M5-NyO-4a-E-1</v>
      </c>
      <c r="AC706" s="8" t="str">
        <f aca="false">CONCATENATE(AB706,"-BR")</f>
        <v>M5-NyO-4a-E-1-BR</v>
      </c>
      <c r="AD706" s="5" t="s">
        <v>46</v>
      </c>
      <c r="AE706" s="5" t="s">
        <v>351</v>
      </c>
      <c r="AF706" s="5" t="s">
        <v>47</v>
      </c>
    </row>
    <row r="707" customFormat="false" ht="75" hidden="false" customHeight="true" outlineLevel="0" collapsed="false">
      <c r="A707" s="5" t="s">
        <v>4305</v>
      </c>
      <c r="B707" s="6" t="s">
        <v>4306</v>
      </c>
      <c r="C707" s="5" t="s">
        <v>48</v>
      </c>
      <c r="D707" s="5" t="s">
        <v>35</v>
      </c>
      <c r="E707" s="5"/>
      <c r="F707" s="6" t="s">
        <v>4332</v>
      </c>
      <c r="G707" s="6"/>
      <c r="H707" s="6"/>
      <c r="I707" s="5" t="s">
        <v>38</v>
      </c>
      <c r="J707" s="5" t="s">
        <v>52</v>
      </c>
      <c r="K707" s="6" t="s">
        <v>4316</v>
      </c>
      <c r="L707" s="6" t="s">
        <v>4333</v>
      </c>
      <c r="M707" s="5" t="s">
        <v>41</v>
      </c>
      <c r="N707" s="6" t="s">
        <v>4318</v>
      </c>
      <c r="O707" s="8" t="s">
        <v>4319</v>
      </c>
      <c r="P707" s="8" t="s">
        <v>4320</v>
      </c>
      <c r="Q707" s="5"/>
      <c r="R707" s="8"/>
      <c r="S707" s="8"/>
      <c r="T707" s="8"/>
      <c r="U707" s="8"/>
      <c r="V707" s="8"/>
      <c r="W707" s="8"/>
      <c r="X707" s="8"/>
      <c r="Y707" s="5" t="s">
        <v>4093</v>
      </c>
      <c r="Z707" s="10" t="str">
        <f aca="false">REPLACE(AA707,SEARCH("M5-",AA707),LEN(AB707),AC707)</f>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AA707" s="10" t="s">
        <v>4334</v>
      </c>
      <c r="AB707" s="8" t="str">
        <f aca="false">IF(D707&lt;&gt;"No hacer",CONCATENATE(A707,"-",LEFT(C707),"-",IF(A706&lt;&gt;A707,1,IF(C706=C707,RIGHT(AB706)+1,1))))</f>
        <v>M5-NyO-4a-E-2</v>
      </c>
      <c r="AC707" s="8" t="str">
        <f aca="false">CONCATENATE(AB707,"-BR")</f>
        <v>M5-NyO-4a-E-2-BR</v>
      </c>
      <c r="AD707" s="5" t="s">
        <v>46</v>
      </c>
      <c r="AE707" s="5" t="s">
        <v>351</v>
      </c>
      <c r="AF707" s="5" t="s">
        <v>47</v>
      </c>
    </row>
    <row r="708" customFormat="false" ht="75" hidden="false" customHeight="true" outlineLevel="0" collapsed="false">
      <c r="A708" s="5" t="s">
        <v>4305</v>
      </c>
      <c r="B708" s="6" t="s">
        <v>4306</v>
      </c>
      <c r="C708" s="5" t="s">
        <v>48</v>
      </c>
      <c r="D708" s="5" t="s">
        <v>35</v>
      </c>
      <c r="E708" s="5"/>
      <c r="F708" s="6" t="s">
        <v>4335</v>
      </c>
      <c r="G708" s="6"/>
      <c r="H708" s="6"/>
      <c r="I708" s="5" t="s">
        <v>38</v>
      </c>
      <c r="J708" s="5" t="s">
        <v>52</v>
      </c>
      <c r="K708" s="6" t="s">
        <v>4323</v>
      </c>
      <c r="L708" s="6" t="s">
        <v>4336</v>
      </c>
      <c r="M708" s="5" t="s">
        <v>41</v>
      </c>
      <c r="N708" s="6" t="s">
        <v>4325</v>
      </c>
      <c r="O708" s="8" t="s">
        <v>4337</v>
      </c>
      <c r="P708" s="8" t="s">
        <v>4327</v>
      </c>
      <c r="Q708" s="5"/>
      <c r="R708" s="8"/>
      <c r="S708" s="8"/>
      <c r="T708" s="8"/>
      <c r="U708" s="8"/>
      <c r="V708" s="8"/>
      <c r="W708" s="8"/>
      <c r="X708" s="8"/>
      <c r="Y708" s="5" t="s">
        <v>4093</v>
      </c>
      <c r="Z708" s="10" t="str">
        <f aca="false">REPLACE(AA708,SEARCH("M5-",AA708),LEN(AB708),AC708)</f>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AA708" s="10" t="s">
        <v>4338</v>
      </c>
      <c r="AB708" s="8" t="str">
        <f aca="false">IF(D708&lt;&gt;"No hacer",CONCATENATE(A708,"-",LEFT(C708),"-",IF(A707&lt;&gt;A708,1,IF(C707=C708,RIGHT(AB707)+1,1))))</f>
        <v>M5-NyO-4a-E-3</v>
      </c>
      <c r="AC708" s="8" t="str">
        <f aca="false">CONCATENATE(AB708,"-BR")</f>
        <v>M5-NyO-4a-E-3-BR</v>
      </c>
      <c r="AD708" s="5" t="s">
        <v>46</v>
      </c>
      <c r="AE708" s="5" t="s">
        <v>351</v>
      </c>
      <c r="AF708" s="5" t="s">
        <v>47</v>
      </c>
    </row>
    <row r="709" customFormat="false" ht="75" hidden="false" customHeight="true" outlineLevel="0" collapsed="false">
      <c r="A709" s="5" t="s">
        <v>4305</v>
      </c>
      <c r="B709" s="6" t="s">
        <v>4306</v>
      </c>
      <c r="C709" s="5" t="s">
        <v>58</v>
      </c>
      <c r="D709" s="5" t="s">
        <v>35</v>
      </c>
      <c r="E709" s="5"/>
      <c r="F709" s="6" t="s">
        <v>4339</v>
      </c>
      <c r="G709" s="6"/>
      <c r="H709" s="6" t="s">
        <v>4340</v>
      </c>
      <c r="I709" s="5" t="s">
        <v>38</v>
      </c>
      <c r="J709" s="5" t="s">
        <v>52</v>
      </c>
      <c r="K709" s="6" t="s">
        <v>4341</v>
      </c>
      <c r="L709" s="6" t="s">
        <v>4333</v>
      </c>
      <c r="M709" s="5" t="s">
        <v>63</v>
      </c>
      <c r="N709" s="8"/>
      <c r="O709" s="8"/>
      <c r="P709" s="8"/>
      <c r="Q709" s="5"/>
      <c r="R709" s="8"/>
      <c r="S709" s="8" t="s">
        <v>4342</v>
      </c>
      <c r="T709" s="8" t="s">
        <v>4343</v>
      </c>
      <c r="U709" s="8" t="s">
        <v>4344</v>
      </c>
      <c r="V709" s="8" t="s">
        <v>4345</v>
      </c>
      <c r="W709" s="8" t="s">
        <v>4346</v>
      </c>
      <c r="X709" s="8"/>
      <c r="Y709" s="5" t="s">
        <v>4093</v>
      </c>
      <c r="Z709" s="10" t="str">
        <f aca="false">REPLACE(AA709,SEARCH("M5-",AA709),LEN(AB709),AC709)</f>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09" s="10" t="s">
        <v>4347</v>
      </c>
      <c r="AB709" s="8" t="str">
        <f aca="false">IF(D709&lt;&gt;"No hacer",CONCATENATE(A709,"-",LEFT(C709),"-",IF(A708&lt;&gt;A709,1,IF(C708=C709,RIGHT(AB708)+1,1))))</f>
        <v>M5-NyO-4a-A-1</v>
      </c>
      <c r="AC709" s="8" t="str">
        <f aca="false">CONCATENATE(AB709,"-BR")</f>
        <v>M5-NyO-4a-A-1-BR</v>
      </c>
      <c r="AD709" s="5" t="s">
        <v>46</v>
      </c>
      <c r="AE709" s="5" t="s">
        <v>351</v>
      </c>
      <c r="AF709" s="5" t="s">
        <v>47</v>
      </c>
    </row>
    <row r="710" customFormat="false" ht="75" hidden="false" customHeight="true" outlineLevel="0" collapsed="false">
      <c r="A710" s="5" t="s">
        <v>4305</v>
      </c>
      <c r="B710" s="6" t="s">
        <v>4306</v>
      </c>
      <c r="C710" s="5" t="s">
        <v>58</v>
      </c>
      <c r="D710" s="5" t="s">
        <v>35</v>
      </c>
      <c r="E710" s="5"/>
      <c r="F710" s="6" t="s">
        <v>4348</v>
      </c>
      <c r="G710" s="6"/>
      <c r="H710" s="6" t="s">
        <v>4349</v>
      </c>
      <c r="I710" s="5" t="s">
        <v>38</v>
      </c>
      <c r="J710" s="5" t="s">
        <v>52</v>
      </c>
      <c r="K710" s="6" t="s">
        <v>4350</v>
      </c>
      <c r="L710" s="6" t="s">
        <v>4330</v>
      </c>
      <c r="M710" s="5" t="s">
        <v>63</v>
      </c>
      <c r="N710" s="8"/>
      <c r="O710" s="8"/>
      <c r="P710" s="8"/>
      <c r="Q710" s="5"/>
      <c r="R710" s="8"/>
      <c r="S710" s="8" t="s">
        <v>4351</v>
      </c>
      <c r="T710" s="8" t="s">
        <v>4352</v>
      </c>
      <c r="U710" s="8" t="s">
        <v>4353</v>
      </c>
      <c r="V710" s="8" t="s">
        <v>4354</v>
      </c>
      <c r="W710" s="8" t="s">
        <v>4355</v>
      </c>
      <c r="X710" s="8"/>
      <c r="Y710" s="5" t="s">
        <v>4093</v>
      </c>
      <c r="Z710" s="10" t="str">
        <f aca="false">REPLACE(AA710,SEARCH("M5-",AA710),LEN(AB710),AC710)</f>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0" s="10" t="s">
        <v>4356</v>
      </c>
      <c r="AB710" s="8" t="str">
        <f aca="false">IF(D710&lt;&gt;"No hacer",CONCATENATE(A710,"-",LEFT(C710),"-",IF(A709&lt;&gt;A710,1,IF(C709=C710,RIGHT(AB709)+1,1))))</f>
        <v>M5-NyO-4a-A-2</v>
      </c>
      <c r="AC710" s="8" t="str">
        <f aca="false">CONCATENATE(AB710,"-BR")</f>
        <v>M5-NyO-4a-A-2-BR</v>
      </c>
      <c r="AD710" s="5" t="s">
        <v>46</v>
      </c>
      <c r="AE710" s="5" t="s">
        <v>351</v>
      </c>
      <c r="AF710" s="5" t="s">
        <v>47</v>
      </c>
    </row>
    <row r="711" customFormat="false" ht="75" hidden="false" customHeight="true" outlineLevel="0" collapsed="false">
      <c r="A711" s="5" t="s">
        <v>4305</v>
      </c>
      <c r="B711" s="6" t="s">
        <v>4306</v>
      </c>
      <c r="C711" s="5" t="s">
        <v>58</v>
      </c>
      <c r="D711" s="5" t="s">
        <v>35</v>
      </c>
      <c r="E711" s="5"/>
      <c r="F711" s="6" t="s">
        <v>4357</v>
      </c>
      <c r="G711" s="6"/>
      <c r="H711" s="6" t="s">
        <v>4358</v>
      </c>
      <c r="I711" s="5" t="s">
        <v>38</v>
      </c>
      <c r="J711" s="5" t="s">
        <v>52</v>
      </c>
      <c r="K711" s="6" t="s">
        <v>4359</v>
      </c>
      <c r="L711" s="6" t="s">
        <v>4336</v>
      </c>
      <c r="M711" s="5" t="s">
        <v>63</v>
      </c>
      <c r="N711" s="8"/>
      <c r="O711" s="8"/>
      <c r="P711" s="8"/>
      <c r="Q711" s="5"/>
      <c r="R711" s="8"/>
      <c r="S711" s="8" t="s">
        <v>4360</v>
      </c>
      <c r="T711" s="8" t="s">
        <v>4361</v>
      </c>
      <c r="U711" s="8" t="s">
        <v>4362</v>
      </c>
      <c r="V711" s="8" t="s">
        <v>4363</v>
      </c>
      <c r="W711" s="8" t="s">
        <v>4364</v>
      </c>
      <c r="X711" s="8"/>
      <c r="Y711" s="5" t="s">
        <v>4093</v>
      </c>
      <c r="Z711" s="10" t="str">
        <f aca="false">REPLACE(AA711,SEARCH("M5-",AA711),LEN(AB711),AC711)</f>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AA711" s="10" t="s">
        <v>4365</v>
      </c>
      <c r="AB711" s="8" t="str">
        <f aca="false">IF(D711&lt;&gt;"No hacer",CONCATENATE(A711,"-",LEFT(C711),"-",IF(A710&lt;&gt;A711,1,IF(C710=C711,RIGHT(AB710)+1,1))))</f>
        <v>M5-NyO-4a-A-3</v>
      </c>
      <c r="AC711" s="8" t="str">
        <f aca="false">CONCATENATE(AB711,"-BR")</f>
        <v>M5-NyO-4a-A-3-BR</v>
      </c>
      <c r="AD711" s="5" t="s">
        <v>46</v>
      </c>
      <c r="AE711" s="5" t="s">
        <v>351</v>
      </c>
      <c r="AF711" s="5" t="s">
        <v>47</v>
      </c>
    </row>
    <row r="712" customFormat="false" ht="75" hidden="false" customHeight="true" outlineLevel="0" collapsed="false">
      <c r="A712" s="5" t="s">
        <v>4305</v>
      </c>
      <c r="B712" s="6" t="s">
        <v>4306</v>
      </c>
      <c r="C712" s="5" t="s">
        <v>58</v>
      </c>
      <c r="D712" s="5" t="s">
        <v>35</v>
      </c>
      <c r="E712" s="5"/>
      <c r="F712" s="6" t="s">
        <v>4366</v>
      </c>
      <c r="G712" s="6"/>
      <c r="H712" s="6" t="s">
        <v>4367</v>
      </c>
      <c r="I712" s="5" t="s">
        <v>38</v>
      </c>
      <c r="J712" s="5" t="s">
        <v>52</v>
      </c>
      <c r="K712" s="6" t="s">
        <v>4368</v>
      </c>
      <c r="L712" s="6" t="s">
        <v>4330</v>
      </c>
      <c r="M712" s="5" t="s">
        <v>63</v>
      </c>
      <c r="N712" s="8"/>
      <c r="O712" s="8"/>
      <c r="P712" s="8"/>
      <c r="Q712" s="5"/>
      <c r="R712" s="8"/>
      <c r="S712" s="8" t="s">
        <v>4369</v>
      </c>
      <c r="T712" s="8" t="s">
        <v>4370</v>
      </c>
      <c r="U712" s="8" t="s">
        <v>4353</v>
      </c>
      <c r="V712" s="8" t="s">
        <v>4354</v>
      </c>
      <c r="W712" s="8" t="s">
        <v>4371</v>
      </c>
      <c r="X712" s="8"/>
      <c r="Y712" s="5" t="s">
        <v>4093</v>
      </c>
      <c r="Z712" s="10" t="str">
        <f aca="false">REPLACE(AA712,SEARCH("M5-",AA712),LEN(AB712),AC712)</f>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2" s="10" t="s">
        <v>4372</v>
      </c>
      <c r="AB712" s="8" t="str">
        <f aca="false">IF(D712&lt;&gt;"No hacer",CONCATENATE(A712,"-",LEFT(C712),"-",IF(A711&lt;&gt;A712,1,IF(C711=C712,RIGHT(AB711)+1,1))))</f>
        <v>M5-NyO-4a-A-4</v>
      </c>
      <c r="AC712" s="8" t="str">
        <f aca="false">CONCATENATE(AB712,"-BR")</f>
        <v>M5-NyO-4a-A-4-BR</v>
      </c>
      <c r="AD712" s="5" t="s">
        <v>46</v>
      </c>
      <c r="AE712" s="5" t="s">
        <v>351</v>
      </c>
      <c r="AF712" s="5" t="s">
        <v>47</v>
      </c>
    </row>
    <row r="713" customFormat="false" ht="75" hidden="false" customHeight="true" outlineLevel="0" collapsed="false">
      <c r="A713" s="5" t="s">
        <v>4305</v>
      </c>
      <c r="B713" s="6" t="s">
        <v>4306</v>
      </c>
      <c r="C713" s="5" t="s">
        <v>58</v>
      </c>
      <c r="D713" s="5" t="s">
        <v>35</v>
      </c>
      <c r="E713" s="5"/>
      <c r="F713" s="6" t="s">
        <v>4373</v>
      </c>
      <c r="G713" s="6"/>
      <c r="H713" s="6" t="s">
        <v>4374</v>
      </c>
      <c r="I713" s="5" t="s">
        <v>38</v>
      </c>
      <c r="J713" s="5" t="s">
        <v>52</v>
      </c>
      <c r="K713" s="6" t="s">
        <v>4375</v>
      </c>
      <c r="L713" s="6" t="s">
        <v>4333</v>
      </c>
      <c r="M713" s="5" t="s">
        <v>63</v>
      </c>
      <c r="N713" s="8"/>
      <c r="O713" s="8"/>
      <c r="P713" s="8"/>
      <c r="Q713" s="5"/>
      <c r="R713" s="8"/>
      <c r="S713" s="8" t="s">
        <v>4376</v>
      </c>
      <c r="T713" s="8" t="s">
        <v>4377</v>
      </c>
      <c r="U713" s="8" t="s">
        <v>4344</v>
      </c>
      <c r="V713" s="8" t="s">
        <v>4345</v>
      </c>
      <c r="W713" s="8" t="s">
        <v>4378</v>
      </c>
      <c r="X713" s="8"/>
      <c r="Y713" s="5" t="s">
        <v>4093</v>
      </c>
      <c r="Z713" s="10" t="str">
        <f aca="false">REPLACE(AA713,SEARCH("M5-",AA713),LEN(AB713),AC713)</f>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13" s="10" t="s">
        <v>4379</v>
      </c>
      <c r="AB713" s="8" t="str">
        <f aca="false">IF(D713&lt;&gt;"No hacer",CONCATENATE(A713,"-",LEFT(C713),"-",IF(A712&lt;&gt;A713,1,IF(C712=C713,RIGHT(AB712)+1,1))))</f>
        <v>M5-NyO-4a-A-5</v>
      </c>
      <c r="AC713" s="8" t="str">
        <f aca="false">CONCATENATE(AB713,"-BR")</f>
        <v>M5-NyO-4a-A-5-BR</v>
      </c>
      <c r="AD713" s="5" t="s">
        <v>46</v>
      </c>
      <c r="AE713" s="5" t="s">
        <v>351</v>
      </c>
      <c r="AF713" s="5" t="s">
        <v>47</v>
      </c>
    </row>
    <row r="714" customFormat="false" ht="75" hidden="false" customHeight="true" outlineLevel="0" collapsed="false">
      <c r="A714" s="5" t="s">
        <v>4380</v>
      </c>
      <c r="B714" s="6" t="s">
        <v>4381</v>
      </c>
      <c r="C714" s="5" t="s">
        <v>34</v>
      </c>
      <c r="D714" s="5" t="s">
        <v>35</v>
      </c>
      <c r="E714" s="5"/>
      <c r="F714" s="8" t="s">
        <v>4382</v>
      </c>
      <c r="G714" s="8"/>
      <c r="H714" s="6"/>
      <c r="I714" s="5" t="s">
        <v>38</v>
      </c>
      <c r="J714" s="5" t="s">
        <v>39</v>
      </c>
      <c r="K714" s="6" t="s">
        <v>4383</v>
      </c>
      <c r="L714" s="6" t="s">
        <v>4384</v>
      </c>
      <c r="M714" s="5" t="s">
        <v>41</v>
      </c>
      <c r="N714" s="6" t="s">
        <v>4385</v>
      </c>
      <c r="O714" s="6" t="s">
        <v>4386</v>
      </c>
      <c r="P714" s="8"/>
      <c r="Q714" s="5"/>
      <c r="R714" s="8"/>
      <c r="S714" s="8" t="s">
        <v>4387</v>
      </c>
      <c r="T714" s="8"/>
      <c r="U714" s="8"/>
      <c r="V714" s="8"/>
      <c r="W714" s="8"/>
      <c r="X714" s="8"/>
      <c r="Y714" s="5" t="s">
        <v>4093</v>
      </c>
      <c r="Z714" s="10" t="str">
        <f aca="false">REPLACE(AA714,SEARCH("M5-",AA714),LEN(AB714),AC714)</f>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AA714" s="10" t="s">
        <v>4388</v>
      </c>
      <c r="AB714" s="8" t="str">
        <f aca="false">IF(D714&lt;&gt;"No hacer",CONCATENATE(A714,"-",LEFT(C714),"-",IF(A713&lt;&gt;A714,1,IF(C713=C714,RIGHT(AB713)+1,1))))</f>
        <v>M5-NyO-5a-I-1</v>
      </c>
      <c r="AC714" s="8" t="str">
        <f aca="false">CONCATENATE(AB714,"-BR")</f>
        <v>M5-NyO-5a-I-1-BR</v>
      </c>
      <c r="AD714" s="5"/>
      <c r="AE714" s="5" t="s">
        <v>351</v>
      </c>
      <c r="AF714" s="5" t="s">
        <v>47</v>
      </c>
    </row>
    <row r="715" customFormat="false" ht="75" hidden="false" customHeight="true" outlineLevel="0" collapsed="false">
      <c r="A715" s="5" t="s">
        <v>4380</v>
      </c>
      <c r="B715" s="6" t="s">
        <v>4381</v>
      </c>
      <c r="C715" s="5" t="s">
        <v>48</v>
      </c>
      <c r="D715" s="5" t="s">
        <v>35</v>
      </c>
      <c r="E715" s="5"/>
      <c r="F715" s="6" t="s">
        <v>4389</v>
      </c>
      <c r="G715" s="6"/>
      <c r="H715" s="6"/>
      <c r="I715" s="5" t="s">
        <v>38</v>
      </c>
      <c r="J715" s="5" t="s">
        <v>592</v>
      </c>
      <c r="K715" s="7" t="s">
        <v>4390</v>
      </c>
      <c r="L715" s="6" t="s">
        <v>4391</v>
      </c>
      <c r="M715" s="5" t="s">
        <v>41</v>
      </c>
      <c r="N715" s="6" t="s">
        <v>4385</v>
      </c>
      <c r="O715" s="6" t="s">
        <v>4386</v>
      </c>
      <c r="P715" s="8"/>
      <c r="Q715" s="5"/>
      <c r="R715" s="8"/>
      <c r="S715" s="8"/>
      <c r="T715" s="8"/>
      <c r="U715" s="8"/>
      <c r="V715" s="8"/>
      <c r="W715" s="8"/>
      <c r="X715" s="8"/>
      <c r="Y715" s="5" t="s">
        <v>4093</v>
      </c>
      <c r="Z715" s="10" t="str">
        <f aca="false">REPLACE(AA715,SEARCH("M5-",AA715),LEN(AB715),AC715)</f>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AA715" s="10" t="s">
        <v>4392</v>
      </c>
      <c r="AB715" s="8" t="str">
        <f aca="false">IF(D715&lt;&gt;"No hacer",CONCATENATE(A715,"-",LEFT(C715),"-",IF(A714&lt;&gt;A715,1,IF(C714=C715,RIGHT(AB714)+1,1))))</f>
        <v>M5-NyO-5a-E-1</v>
      </c>
      <c r="AC715" s="8" t="str">
        <f aca="false">CONCATENATE(AB715,"-BR")</f>
        <v>M5-NyO-5a-E-1-BR</v>
      </c>
      <c r="AD715" s="5"/>
      <c r="AE715" s="5" t="s">
        <v>351</v>
      </c>
      <c r="AF715" s="5" t="s">
        <v>47</v>
      </c>
    </row>
    <row r="716" customFormat="false" ht="75" hidden="false" customHeight="true" outlineLevel="0" collapsed="false">
      <c r="A716" s="5" t="s">
        <v>4380</v>
      </c>
      <c r="B716" s="6" t="s">
        <v>4381</v>
      </c>
      <c r="C716" s="5" t="s">
        <v>58</v>
      </c>
      <c r="D716" s="5" t="s">
        <v>35</v>
      </c>
      <c r="E716" s="5"/>
      <c r="F716" s="6" t="s">
        <v>4393</v>
      </c>
      <c r="G716" s="6"/>
      <c r="H716" s="6" t="s">
        <v>4394</v>
      </c>
      <c r="I716" s="5" t="s">
        <v>38</v>
      </c>
      <c r="J716" s="5" t="s">
        <v>592</v>
      </c>
      <c r="K716" s="7" t="s">
        <v>4395</v>
      </c>
      <c r="L716" s="6" t="s">
        <v>4391</v>
      </c>
      <c r="M716" s="5" t="s">
        <v>41</v>
      </c>
      <c r="N716" s="6" t="s">
        <v>4385</v>
      </c>
      <c r="O716" s="6" t="s">
        <v>4386</v>
      </c>
      <c r="P716" s="8"/>
      <c r="Q716" s="5"/>
      <c r="R716" s="8"/>
      <c r="S716" s="8"/>
      <c r="T716" s="8"/>
      <c r="U716" s="8"/>
      <c r="V716" s="8"/>
      <c r="W716" s="8"/>
      <c r="X716" s="8"/>
      <c r="Y716" s="5" t="s">
        <v>4093</v>
      </c>
      <c r="Z716" s="10" t="str">
        <f aca="false">REPLACE(AA716,SEARCH("M5-",AA716),LEN(AB716),AC716)</f>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AA716" s="10" t="s">
        <v>4396</v>
      </c>
      <c r="AB716" s="8" t="str">
        <f aca="false">IF(D716&lt;&gt;"No hacer",CONCATENATE(A716,"-",LEFT(C716),"-",IF(A715&lt;&gt;A716,1,IF(C715=C716,RIGHT(AB715)+1,1))))</f>
        <v>M5-NyO-5a-A-1</v>
      </c>
      <c r="AC716" s="8" t="str">
        <f aca="false">CONCATENATE(AB716,"-BR")</f>
        <v>M5-NyO-5a-A-1-BR</v>
      </c>
      <c r="AD716" s="5"/>
      <c r="AE716" s="5" t="s">
        <v>351</v>
      </c>
      <c r="AF716" s="5" t="s">
        <v>47</v>
      </c>
    </row>
    <row r="717" customFormat="false" ht="75" hidden="false" customHeight="true" outlineLevel="0" collapsed="false">
      <c r="A717" s="5" t="s">
        <v>4380</v>
      </c>
      <c r="B717" s="6" t="s">
        <v>4381</v>
      </c>
      <c r="C717" s="5" t="s">
        <v>58</v>
      </c>
      <c r="D717" s="5" t="s">
        <v>35</v>
      </c>
      <c r="E717" s="5"/>
      <c r="F717" s="6" t="s">
        <v>4397</v>
      </c>
      <c r="G717" s="6"/>
      <c r="H717" s="6" t="s">
        <v>4398</v>
      </c>
      <c r="I717" s="5" t="s">
        <v>38</v>
      </c>
      <c r="J717" s="5" t="s">
        <v>592</v>
      </c>
      <c r="K717" s="7" t="s">
        <v>4399</v>
      </c>
      <c r="L717" s="6" t="s">
        <v>4391</v>
      </c>
      <c r="M717" s="5" t="s">
        <v>41</v>
      </c>
      <c r="N717" s="6" t="s">
        <v>4385</v>
      </c>
      <c r="O717" s="6" t="s">
        <v>4386</v>
      </c>
      <c r="P717" s="8"/>
      <c r="Q717" s="5"/>
      <c r="R717" s="8"/>
      <c r="S717" s="8"/>
      <c r="T717" s="8"/>
      <c r="U717" s="8"/>
      <c r="V717" s="8"/>
      <c r="W717" s="8"/>
      <c r="X717" s="8"/>
      <c r="Y717" s="5" t="s">
        <v>4093</v>
      </c>
      <c r="Z717" s="10" t="str">
        <f aca="false">REPLACE(AA717,SEARCH("M5-",AA717),LEN(AB717),AC717)</f>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AA717" s="10" t="s">
        <v>4400</v>
      </c>
      <c r="AB717" s="8" t="str">
        <f aca="false">IF(D717&lt;&gt;"No hacer",CONCATENATE(A717,"-",LEFT(C717),"-",IF(A716&lt;&gt;A717,1,IF(C716=C717,RIGHT(AB716)+1,1))))</f>
        <v>M5-NyO-5a-A-2</v>
      </c>
      <c r="AC717" s="8" t="str">
        <f aca="false">CONCATENATE(AB717,"-BR")</f>
        <v>M5-NyO-5a-A-2-BR</v>
      </c>
      <c r="AD717" s="5"/>
      <c r="AE717" s="5" t="s">
        <v>351</v>
      </c>
      <c r="AF717" s="5" t="s">
        <v>47</v>
      </c>
    </row>
    <row r="718" customFormat="false" ht="75" hidden="false" customHeight="true" outlineLevel="0" collapsed="false">
      <c r="A718" s="5" t="s">
        <v>4380</v>
      </c>
      <c r="B718" s="6" t="s">
        <v>4381</v>
      </c>
      <c r="C718" s="5" t="s">
        <v>58</v>
      </c>
      <c r="D718" s="5" t="s">
        <v>35</v>
      </c>
      <c r="E718" s="5"/>
      <c r="F718" s="6" t="s">
        <v>4401</v>
      </c>
      <c r="G718" s="6"/>
      <c r="H718" s="6" t="s">
        <v>4402</v>
      </c>
      <c r="I718" s="5" t="s">
        <v>38</v>
      </c>
      <c r="J718" s="5" t="s">
        <v>52</v>
      </c>
      <c r="K718" s="7" t="s">
        <v>4403</v>
      </c>
      <c r="L718" s="6" t="s">
        <v>4404</v>
      </c>
      <c r="M718" s="5" t="s">
        <v>41</v>
      </c>
      <c r="N718" s="6" t="s">
        <v>4385</v>
      </c>
      <c r="O718" s="6" t="s">
        <v>4386</v>
      </c>
      <c r="P718" s="8"/>
      <c r="Q718" s="5"/>
      <c r="R718" s="8"/>
      <c r="S718" s="8"/>
      <c r="T718" s="8"/>
      <c r="U718" s="8"/>
      <c r="V718" s="8"/>
      <c r="W718" s="8"/>
      <c r="X718" s="8"/>
      <c r="Y718" s="5" t="s">
        <v>4093</v>
      </c>
      <c r="Z718" s="10" t="str">
        <f aca="false">REPLACE(AA718,SEARCH("M5-",AA718),LEN(AB718),AC718)</f>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AA718" s="10" t="s">
        <v>4405</v>
      </c>
      <c r="AB718" s="8" t="str">
        <f aca="false">IF(D718&lt;&gt;"No hacer",CONCATENATE(A718,"-",LEFT(C718),"-",IF(A717&lt;&gt;A718,1,IF(C717=C718,RIGHT(AB717)+1,1))))</f>
        <v>M5-NyO-5a-A-3</v>
      </c>
      <c r="AC718" s="8" t="str">
        <f aca="false">CONCATENATE(AB718,"-BR")</f>
        <v>M5-NyO-5a-A-3-BR</v>
      </c>
      <c r="AD718" s="5"/>
      <c r="AE718" s="5" t="s">
        <v>351</v>
      </c>
      <c r="AF718" s="5" t="s">
        <v>47</v>
      </c>
    </row>
    <row r="719" customFormat="false" ht="75" hidden="false" customHeight="true" outlineLevel="0" collapsed="false">
      <c r="A719" s="5" t="s">
        <v>4380</v>
      </c>
      <c r="B719" s="6" t="s">
        <v>4381</v>
      </c>
      <c r="C719" s="5" t="s">
        <v>58</v>
      </c>
      <c r="D719" s="5" t="s">
        <v>35</v>
      </c>
      <c r="E719" s="5"/>
      <c r="F719" s="6" t="s">
        <v>4406</v>
      </c>
      <c r="G719" s="6"/>
      <c r="H719" s="6" t="s">
        <v>4407</v>
      </c>
      <c r="I719" s="5" t="s">
        <v>38</v>
      </c>
      <c r="J719" s="5" t="s">
        <v>52</v>
      </c>
      <c r="K719" s="7" t="s">
        <v>4408</v>
      </c>
      <c r="L719" s="6" t="s">
        <v>4404</v>
      </c>
      <c r="M719" s="5" t="s">
        <v>41</v>
      </c>
      <c r="N719" s="6" t="s">
        <v>4385</v>
      </c>
      <c r="O719" s="6" t="s">
        <v>4386</v>
      </c>
      <c r="P719" s="8"/>
      <c r="Q719" s="5"/>
      <c r="R719" s="8"/>
      <c r="S719" s="8"/>
      <c r="T719" s="8"/>
      <c r="U719" s="8"/>
      <c r="V719" s="8"/>
      <c r="W719" s="8"/>
      <c r="X719" s="8"/>
      <c r="Y719" s="5" t="s">
        <v>4093</v>
      </c>
      <c r="Z719" s="10" t="str">
        <f aca="false">REPLACE(AA719,SEARCH("M5-",AA719),LEN(AB719),AC719)</f>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AA719" s="10" t="s">
        <v>4409</v>
      </c>
      <c r="AB719" s="8" t="str">
        <f aca="false">IF(D719&lt;&gt;"No hacer",CONCATENATE(A719,"-",LEFT(C719),"-",IF(A718&lt;&gt;A719,1,IF(C718=C719,RIGHT(AB718)+1,1))))</f>
        <v>M5-NyO-5a-A-4</v>
      </c>
      <c r="AC719" s="8" t="str">
        <f aca="false">CONCATENATE(AB719,"-BR")</f>
        <v>M5-NyO-5a-A-4-BR</v>
      </c>
      <c r="AD719" s="5"/>
      <c r="AE719" s="5" t="s">
        <v>351</v>
      </c>
      <c r="AF719" s="5" t="s">
        <v>47</v>
      </c>
    </row>
    <row r="720" customFormat="false" ht="75" hidden="false" customHeight="true" outlineLevel="0" collapsed="false">
      <c r="A720" s="5" t="s">
        <v>4380</v>
      </c>
      <c r="B720" s="6" t="s">
        <v>4381</v>
      </c>
      <c r="C720" s="5" t="s">
        <v>58</v>
      </c>
      <c r="D720" s="5" t="s">
        <v>35</v>
      </c>
      <c r="E720" s="5"/>
      <c r="F720" s="6" t="s">
        <v>4410</v>
      </c>
      <c r="G720" s="6"/>
      <c r="H720" s="6" t="s">
        <v>4411</v>
      </c>
      <c r="I720" s="5" t="s">
        <v>38</v>
      </c>
      <c r="J720" s="5" t="s">
        <v>592</v>
      </c>
      <c r="K720" s="7" t="s">
        <v>4412</v>
      </c>
      <c r="L720" s="6" t="s">
        <v>4413</v>
      </c>
      <c r="M720" s="5" t="s">
        <v>41</v>
      </c>
      <c r="N720" s="8" t="s">
        <v>4414</v>
      </c>
      <c r="O720" s="8" t="s">
        <v>4415</v>
      </c>
      <c r="P720" s="8" t="s">
        <v>4416</v>
      </c>
      <c r="Q720" s="5"/>
      <c r="R720" s="8"/>
      <c r="S720" s="8"/>
      <c r="T720" s="8"/>
      <c r="U720" s="8"/>
      <c r="V720" s="8"/>
      <c r="W720" s="8"/>
      <c r="X720" s="8"/>
      <c r="Y720" s="5" t="s">
        <v>4093</v>
      </c>
      <c r="Z720" s="10" t="str">
        <f aca="false">REPLACE(AA720,SEARCH("M5-",AA720),LEN(AB720),AC720)</f>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AA720" s="10" t="s">
        <v>4417</v>
      </c>
      <c r="AB720" s="8" t="str">
        <f aca="false">IF(D720&lt;&gt;"No hacer",CONCATENATE(A720,"-",LEFT(C720),"-",IF(A719&lt;&gt;A720,1,IF(C719=C720,RIGHT(AB719)+1,1))))</f>
        <v>M5-NyO-5a-A-5</v>
      </c>
      <c r="AC720" s="8" t="str">
        <f aca="false">CONCATENATE(AB720,"-BR")</f>
        <v>M5-NyO-5a-A-5-BR</v>
      </c>
      <c r="AD720" s="5"/>
      <c r="AE720" s="5" t="s">
        <v>351</v>
      </c>
      <c r="AF720" s="5" t="s">
        <v>47</v>
      </c>
    </row>
    <row r="721" customFormat="false" ht="75" hidden="false" customHeight="true" outlineLevel="0" collapsed="false">
      <c r="A721" s="5" t="s">
        <v>4418</v>
      </c>
      <c r="B721" s="6" t="s">
        <v>4419</v>
      </c>
      <c r="C721" s="5" t="s">
        <v>34</v>
      </c>
      <c r="D721" s="5" t="s">
        <v>35</v>
      </c>
      <c r="E721" s="5"/>
      <c r="F721" s="6" t="s">
        <v>4420</v>
      </c>
      <c r="G721" s="6"/>
      <c r="H721" s="6" t="s">
        <v>4421</v>
      </c>
      <c r="I721" s="5" t="s">
        <v>38</v>
      </c>
      <c r="J721" s="5" t="s">
        <v>239</v>
      </c>
      <c r="K721" s="6" t="s">
        <v>4422</v>
      </c>
      <c r="L721" s="6" t="s">
        <v>4423</v>
      </c>
      <c r="M721" s="5" t="s">
        <v>41</v>
      </c>
      <c r="N721" s="6" t="s">
        <v>4424</v>
      </c>
      <c r="O721" s="6" t="s">
        <v>4425</v>
      </c>
      <c r="P721" s="8" t="s">
        <v>4426</v>
      </c>
      <c r="Q721" s="5"/>
      <c r="R721" s="8"/>
      <c r="S721" s="8"/>
      <c r="T721" s="8"/>
      <c r="U721" s="8"/>
      <c r="V721" s="8"/>
      <c r="W721" s="8"/>
      <c r="X721" s="8"/>
      <c r="Y721" s="5" t="s">
        <v>4093</v>
      </c>
      <c r="Z721" s="10" t="str">
        <f aca="false">REPLACE(AA721,SEARCH("M5-",AA721),LEN(AB721),AC721)</f>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AA721" s="10" t="s">
        <v>4427</v>
      </c>
      <c r="AB721" s="8" t="str">
        <f aca="false">IF(D721&lt;&gt;"No hacer",CONCATENATE(A721,"-",LEFT(C721),"-",IF(A720&lt;&gt;A721,1,IF(C720=C721,RIGHT(AB720)+1,1))))</f>
        <v>M5-NyO-6a-I-1</v>
      </c>
      <c r="AC721" s="8" t="str">
        <f aca="false">CONCATENATE(AB721,"-BR")</f>
        <v>M5-NyO-6a-I-1-BR</v>
      </c>
      <c r="AD721" s="5" t="s">
        <v>46</v>
      </c>
      <c r="AE721" s="5" t="s">
        <v>351</v>
      </c>
      <c r="AF721" s="5" t="s">
        <v>47</v>
      </c>
    </row>
    <row r="722" customFormat="false" ht="75" hidden="false" customHeight="true" outlineLevel="0" collapsed="false">
      <c r="A722" s="5" t="s">
        <v>4418</v>
      </c>
      <c r="B722" s="6" t="s">
        <v>4419</v>
      </c>
      <c r="C722" s="5" t="s">
        <v>48</v>
      </c>
      <c r="D722" s="5" t="s">
        <v>35</v>
      </c>
      <c r="E722" s="5"/>
      <c r="F722" s="6" t="s">
        <v>4428</v>
      </c>
      <c r="G722" s="6"/>
      <c r="H722" s="6" t="s">
        <v>4429</v>
      </c>
      <c r="I722" s="5" t="s">
        <v>38</v>
      </c>
      <c r="J722" s="5" t="s">
        <v>52</v>
      </c>
      <c r="K722" s="6" t="s">
        <v>4430</v>
      </c>
      <c r="L722" s="6" t="s">
        <v>4431</v>
      </c>
      <c r="M722" s="5" t="s">
        <v>41</v>
      </c>
      <c r="N722" s="6" t="s">
        <v>4424</v>
      </c>
      <c r="O722" s="6" t="s">
        <v>4432</v>
      </c>
      <c r="P722" s="8" t="s">
        <v>4426</v>
      </c>
      <c r="Q722" s="5"/>
      <c r="R722" s="8"/>
      <c r="S722" s="8"/>
      <c r="T722" s="8"/>
      <c r="U722" s="8"/>
      <c r="V722" s="8"/>
      <c r="W722" s="8"/>
      <c r="X722" s="8"/>
      <c r="Y722" s="5" t="s">
        <v>4093</v>
      </c>
      <c r="Z722" s="10" t="str">
        <f aca="false">REPLACE(AA722,SEARCH("M5-",AA722),LEN(AB722),AC722)</f>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2" s="10" t="s">
        <v>4433</v>
      </c>
      <c r="AB722" s="8" t="str">
        <f aca="false">IF(D722&lt;&gt;"No hacer",CONCATENATE(A722,"-",LEFT(C722),"-",IF(A721&lt;&gt;A722,1,IF(C721=C722,RIGHT(AB721)+1,1))))</f>
        <v>M5-NyO-6a-E-1</v>
      </c>
      <c r="AC722" s="8" t="str">
        <f aca="false">CONCATENATE(AB722,"-BR")</f>
        <v>M5-NyO-6a-E-1-BR</v>
      </c>
      <c r="AD722" s="5" t="s">
        <v>46</v>
      </c>
      <c r="AE722" s="5" t="s">
        <v>351</v>
      </c>
      <c r="AF722" s="5" t="s">
        <v>47</v>
      </c>
    </row>
    <row r="723" customFormat="false" ht="75" hidden="false" customHeight="true" outlineLevel="0" collapsed="false">
      <c r="A723" s="5" t="s">
        <v>4418</v>
      </c>
      <c r="B723" s="6" t="s">
        <v>4419</v>
      </c>
      <c r="C723" s="5" t="s">
        <v>58</v>
      </c>
      <c r="D723" s="5" t="s">
        <v>35</v>
      </c>
      <c r="E723" s="5"/>
      <c r="F723" s="6" t="s">
        <v>4434</v>
      </c>
      <c r="G723" s="6"/>
      <c r="H723" s="6" t="s">
        <v>4435</v>
      </c>
      <c r="I723" s="5" t="s">
        <v>38</v>
      </c>
      <c r="J723" s="5" t="s">
        <v>52</v>
      </c>
      <c r="K723" s="6" t="s">
        <v>4436</v>
      </c>
      <c r="L723" s="6" t="s">
        <v>4431</v>
      </c>
      <c r="M723" s="5" t="s">
        <v>41</v>
      </c>
      <c r="N723" s="6" t="s">
        <v>4437</v>
      </c>
      <c r="O723" s="6" t="s">
        <v>4438</v>
      </c>
      <c r="P723" s="8" t="s">
        <v>4426</v>
      </c>
      <c r="Q723" s="5"/>
      <c r="R723" s="8"/>
      <c r="S723" s="8"/>
      <c r="T723" s="8"/>
      <c r="U723" s="8"/>
      <c r="V723" s="8"/>
      <c r="W723" s="8"/>
      <c r="X723" s="8"/>
      <c r="Y723" s="5" t="s">
        <v>4093</v>
      </c>
      <c r="Z723" s="10" t="str">
        <f aca="false">REPLACE(AA723,SEARCH("M5-",AA723),LEN(AB723),AC723)</f>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AA723" s="10" t="s">
        <v>4439</v>
      </c>
      <c r="AB723" s="8" t="str">
        <f aca="false">IF(D723&lt;&gt;"No hacer",CONCATENATE(A723,"-",LEFT(C723),"-",IF(A722&lt;&gt;A723,1,IF(C722=C723,RIGHT(AB722)+1,1))))</f>
        <v>M5-NyO-6a-A-1</v>
      </c>
      <c r="AC723" s="8" t="str">
        <f aca="false">CONCATENATE(AB723,"-BR")</f>
        <v>M5-NyO-6a-A-1-BR</v>
      </c>
      <c r="AD723" s="5" t="s">
        <v>46</v>
      </c>
      <c r="AE723" s="5" t="s">
        <v>351</v>
      </c>
      <c r="AF723" s="5" t="s">
        <v>47</v>
      </c>
    </row>
    <row r="724" customFormat="false" ht="75" hidden="false" customHeight="true" outlineLevel="0" collapsed="false">
      <c r="A724" s="5" t="s">
        <v>4418</v>
      </c>
      <c r="B724" s="6" t="s">
        <v>4419</v>
      </c>
      <c r="C724" s="5" t="s">
        <v>58</v>
      </c>
      <c r="D724" s="5" t="s">
        <v>35</v>
      </c>
      <c r="E724" s="5"/>
      <c r="F724" s="6" t="s">
        <v>4440</v>
      </c>
      <c r="G724" s="6"/>
      <c r="H724" s="6" t="s">
        <v>4441</v>
      </c>
      <c r="I724" s="5" t="s">
        <v>38</v>
      </c>
      <c r="J724" s="5" t="s">
        <v>52</v>
      </c>
      <c r="K724" s="6" t="s">
        <v>4430</v>
      </c>
      <c r="L724" s="6" t="s">
        <v>4431</v>
      </c>
      <c r="M724" s="5" t="s">
        <v>41</v>
      </c>
      <c r="N724" s="6" t="s">
        <v>4437</v>
      </c>
      <c r="O724" s="6" t="s">
        <v>4442</v>
      </c>
      <c r="P724" s="8" t="s">
        <v>4426</v>
      </c>
      <c r="Q724" s="5"/>
      <c r="R724" s="8"/>
      <c r="S724" s="8"/>
      <c r="T724" s="8"/>
      <c r="U724" s="8"/>
      <c r="V724" s="8"/>
      <c r="W724" s="8"/>
      <c r="X724" s="8"/>
      <c r="Y724" s="5" t="s">
        <v>4093</v>
      </c>
      <c r="Z724" s="10" t="str">
        <f aca="false">REPLACE(AA724,SEARCH("M5-",AA724),LEN(AB724),AC724)</f>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4" s="10" t="s">
        <v>4443</v>
      </c>
      <c r="AB724" s="8" t="str">
        <f aca="false">IF(D724&lt;&gt;"No hacer",CONCATENATE(A724,"-",LEFT(C724),"-",IF(A723&lt;&gt;A724,1,IF(C723=C724,RIGHT(AB723)+1,1))))</f>
        <v>M5-NyO-6a-A-2</v>
      </c>
      <c r="AC724" s="8" t="str">
        <f aca="false">CONCATENATE(AB724,"-BR")</f>
        <v>M5-NyO-6a-A-2-BR</v>
      </c>
      <c r="AD724" s="5" t="s">
        <v>46</v>
      </c>
      <c r="AE724" s="5" t="s">
        <v>351</v>
      </c>
      <c r="AF724" s="5" t="s">
        <v>47</v>
      </c>
    </row>
    <row r="725" customFormat="false" ht="75" hidden="false" customHeight="true" outlineLevel="0" collapsed="false">
      <c r="A725" s="5" t="s">
        <v>4418</v>
      </c>
      <c r="B725" s="6" t="s">
        <v>4419</v>
      </c>
      <c r="C725" s="5" t="s">
        <v>58</v>
      </c>
      <c r="D725" s="5" t="s">
        <v>35</v>
      </c>
      <c r="E725" s="5"/>
      <c r="F725" s="6" t="s">
        <v>4444</v>
      </c>
      <c r="G725" s="6"/>
      <c r="H725" s="6" t="s">
        <v>4445</v>
      </c>
      <c r="I725" s="5" t="s">
        <v>38</v>
      </c>
      <c r="J725" s="5" t="s">
        <v>52</v>
      </c>
      <c r="K725" s="6" t="s">
        <v>4446</v>
      </c>
      <c r="L725" s="6" t="s">
        <v>4431</v>
      </c>
      <c r="M725" s="5" t="s">
        <v>41</v>
      </c>
      <c r="N725" s="6" t="s">
        <v>4437</v>
      </c>
      <c r="O725" s="6" t="s">
        <v>4447</v>
      </c>
      <c r="P725" s="8" t="s">
        <v>4426</v>
      </c>
      <c r="Q725" s="5"/>
      <c r="R725" s="8"/>
      <c r="S725" s="8"/>
      <c r="T725" s="8"/>
      <c r="U725" s="8"/>
      <c r="V725" s="8"/>
      <c r="W725" s="8"/>
      <c r="X725" s="8"/>
      <c r="Y725" s="5" t="s">
        <v>4093</v>
      </c>
      <c r="Z725" s="10" t="str">
        <f aca="false">REPLACE(AA725,SEARCH("M5-",AA725),LEN(AB725),AC725)</f>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AA725" s="10" t="s">
        <v>4448</v>
      </c>
      <c r="AB725" s="8" t="str">
        <f aca="false">IF(D725&lt;&gt;"No hacer",CONCATENATE(A725,"-",LEFT(C725),"-",IF(A724&lt;&gt;A725,1,IF(C724=C725,RIGHT(AB724)+1,1))))</f>
        <v>M5-NyO-6a-A-3</v>
      </c>
      <c r="AC725" s="8" t="str">
        <f aca="false">CONCATENATE(AB725,"-BR")</f>
        <v>M5-NyO-6a-A-3-BR</v>
      </c>
      <c r="AD725" s="5" t="s">
        <v>46</v>
      </c>
      <c r="AE725" s="5" t="s">
        <v>351</v>
      </c>
      <c r="AF725" s="5" t="s">
        <v>47</v>
      </c>
    </row>
    <row r="726" customFormat="false" ht="75" hidden="false" customHeight="true" outlineLevel="0" collapsed="false">
      <c r="A726" s="5" t="s">
        <v>4418</v>
      </c>
      <c r="B726" s="6" t="s">
        <v>4419</v>
      </c>
      <c r="C726" s="5" t="s">
        <v>58</v>
      </c>
      <c r="D726" s="5" t="s">
        <v>35</v>
      </c>
      <c r="E726" s="5"/>
      <c r="F726" s="6" t="s">
        <v>4449</v>
      </c>
      <c r="G726" s="6"/>
      <c r="H726" s="6" t="s">
        <v>4450</v>
      </c>
      <c r="I726" s="5" t="s">
        <v>38</v>
      </c>
      <c r="J726" s="5" t="s">
        <v>52</v>
      </c>
      <c r="K726" s="6" t="s">
        <v>4451</v>
      </c>
      <c r="L726" s="6" t="s">
        <v>4431</v>
      </c>
      <c r="M726" s="5" t="s">
        <v>41</v>
      </c>
      <c r="N726" s="6" t="s">
        <v>4452</v>
      </c>
      <c r="O726" s="6" t="s">
        <v>4453</v>
      </c>
      <c r="P726" s="8" t="s">
        <v>4426</v>
      </c>
      <c r="Q726" s="5"/>
      <c r="R726" s="8"/>
      <c r="S726" s="8"/>
      <c r="T726" s="8"/>
      <c r="U726" s="8"/>
      <c r="V726" s="8"/>
      <c r="W726" s="8"/>
      <c r="X726" s="8"/>
      <c r="Y726" s="5" t="s">
        <v>4093</v>
      </c>
      <c r="Z726" s="10" t="str">
        <f aca="false">REPLACE(AA726,SEARCH("M5-",AA726),LEN(AB726),AC726)</f>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AA726" s="10" t="s">
        <v>4454</v>
      </c>
      <c r="AB726" s="8" t="str">
        <f aca="false">IF(D726&lt;&gt;"No hacer",CONCATENATE(A726,"-",LEFT(C726),"-",IF(A725&lt;&gt;A726,1,IF(C725=C726,RIGHT(AB725)+1,1))))</f>
        <v>M5-NyO-6a-A-4</v>
      </c>
      <c r="AC726" s="8" t="str">
        <f aca="false">CONCATENATE(AB726,"-BR")</f>
        <v>M5-NyO-6a-A-4-BR</v>
      </c>
      <c r="AD726" s="5" t="s">
        <v>46</v>
      </c>
      <c r="AE726" s="5" t="s">
        <v>351</v>
      </c>
      <c r="AF726" s="5" t="s">
        <v>47</v>
      </c>
    </row>
    <row r="727" customFormat="false" ht="75" hidden="false" customHeight="true" outlineLevel="0" collapsed="false">
      <c r="A727" s="5" t="s">
        <v>4418</v>
      </c>
      <c r="B727" s="6" t="s">
        <v>4419</v>
      </c>
      <c r="C727" s="5" t="s">
        <v>58</v>
      </c>
      <c r="D727" s="5" t="s">
        <v>35</v>
      </c>
      <c r="E727" s="5"/>
      <c r="F727" s="6" t="s">
        <v>4455</v>
      </c>
      <c r="G727" s="6"/>
      <c r="H727" s="6" t="s">
        <v>4456</v>
      </c>
      <c r="I727" s="5" t="s">
        <v>38</v>
      </c>
      <c r="J727" s="5" t="s">
        <v>52</v>
      </c>
      <c r="K727" s="6" t="s">
        <v>4457</v>
      </c>
      <c r="L727" s="6" t="s">
        <v>4431</v>
      </c>
      <c r="M727" s="5" t="s">
        <v>41</v>
      </c>
      <c r="N727" s="6" t="s">
        <v>4437</v>
      </c>
      <c r="O727" s="6" t="s">
        <v>4458</v>
      </c>
      <c r="P727" s="8" t="s">
        <v>4426</v>
      </c>
      <c r="Q727" s="5"/>
      <c r="R727" s="8"/>
      <c r="S727" s="8"/>
      <c r="T727" s="8"/>
      <c r="U727" s="8"/>
      <c r="V727" s="8"/>
      <c r="W727" s="8"/>
      <c r="X727" s="8"/>
      <c r="Y727" s="5" t="s">
        <v>4093</v>
      </c>
      <c r="Z727" s="10" t="str">
        <f aca="false">REPLACE(AA727,SEARCH("M5-",AA727),LEN(AB727),AC727)</f>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AA727" s="10" t="s">
        <v>4459</v>
      </c>
      <c r="AB727" s="8" t="str">
        <f aca="false">IF(D727&lt;&gt;"No hacer",CONCATENATE(A727,"-",LEFT(C727),"-",IF(A726&lt;&gt;A727,1,IF(C726=C727,RIGHT(AB726)+1,1))))</f>
        <v>M5-NyO-6a-A-5</v>
      </c>
      <c r="AC727" s="8" t="str">
        <f aca="false">CONCATENATE(AB727,"-BR")</f>
        <v>M5-NyO-6a-A-5-BR</v>
      </c>
      <c r="AD727" s="5" t="s">
        <v>46</v>
      </c>
      <c r="AE727" s="5" t="s">
        <v>351</v>
      </c>
      <c r="AF727" s="5" t="s">
        <v>47</v>
      </c>
    </row>
    <row r="728" customFormat="false" ht="75" hidden="false" customHeight="true" outlineLevel="0" collapsed="false">
      <c r="A728" s="5" t="s">
        <v>4460</v>
      </c>
      <c r="B728" s="6" t="s">
        <v>4461</v>
      </c>
      <c r="C728" s="5" t="s">
        <v>34</v>
      </c>
      <c r="D728" s="5" t="s">
        <v>35</v>
      </c>
      <c r="E728" s="5"/>
      <c r="F728" s="6" t="s">
        <v>4462</v>
      </c>
      <c r="G728" s="6"/>
      <c r="H728" s="6" t="s">
        <v>4463</v>
      </c>
      <c r="I728" s="5" t="s">
        <v>38</v>
      </c>
      <c r="J728" s="5" t="s">
        <v>297</v>
      </c>
      <c r="K728" s="6" t="s">
        <v>4464</v>
      </c>
      <c r="L728" s="6" t="s">
        <v>4465</v>
      </c>
      <c r="M728" s="5" t="s">
        <v>41</v>
      </c>
      <c r="N728" s="6" t="s">
        <v>4466</v>
      </c>
      <c r="O728" s="6" t="s">
        <v>4467</v>
      </c>
      <c r="P728" s="8"/>
      <c r="Q728" s="5"/>
      <c r="R728" s="8"/>
      <c r="S728" s="8"/>
      <c r="T728" s="8"/>
      <c r="U728" s="8"/>
      <c r="V728" s="8"/>
      <c r="W728" s="8"/>
      <c r="X728" s="8"/>
      <c r="Y728" s="5" t="s">
        <v>4093</v>
      </c>
      <c r="Z728" s="10" t="str">
        <f aca="false">REPLACE(AA728,SEARCH("M5-",AA728),LEN(AB728),AC728)</f>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8" s="10" t="s">
        <v>4468</v>
      </c>
      <c r="AB728" s="8" t="str">
        <f aca="false">IF(D728&lt;&gt;"No hacer",CONCATENATE(A728,"-",LEFT(C728),"-",IF(A727&lt;&gt;A728,1,IF(C727=C728,RIGHT(AB727)+1,1))))</f>
        <v>M5-NyO-6b-I-1</v>
      </c>
      <c r="AC728" s="8" t="str">
        <f aca="false">CONCATENATE(AB728,"-BR")</f>
        <v>M5-NyO-6b-I-1-BR</v>
      </c>
      <c r="AD728" s="5" t="s">
        <v>46</v>
      </c>
      <c r="AE728" s="5" t="s">
        <v>351</v>
      </c>
      <c r="AF728" s="5" t="s">
        <v>47</v>
      </c>
    </row>
    <row r="729" customFormat="false" ht="75" hidden="false" customHeight="true" outlineLevel="0" collapsed="false">
      <c r="A729" s="5" t="s">
        <v>4460</v>
      </c>
      <c r="B729" s="6" t="s">
        <v>4461</v>
      </c>
      <c r="C729" s="5" t="s">
        <v>34</v>
      </c>
      <c r="D729" s="5" t="s">
        <v>35</v>
      </c>
      <c r="E729" s="5"/>
      <c r="F729" s="6" t="s">
        <v>4469</v>
      </c>
      <c r="G729" s="6"/>
      <c r="H729" s="6" t="s">
        <v>4463</v>
      </c>
      <c r="I729" s="5" t="s">
        <v>38</v>
      </c>
      <c r="J729" s="5" t="s">
        <v>297</v>
      </c>
      <c r="K729" s="6" t="s">
        <v>4464</v>
      </c>
      <c r="L729" s="6" t="s">
        <v>4470</v>
      </c>
      <c r="M729" s="5" t="s">
        <v>41</v>
      </c>
      <c r="N729" s="6" t="s">
        <v>4471</v>
      </c>
      <c r="O729" s="6" t="s">
        <v>4472</v>
      </c>
      <c r="P729" s="8"/>
      <c r="Q729" s="5"/>
      <c r="R729" s="8"/>
      <c r="S729" s="8"/>
      <c r="T729" s="8"/>
      <c r="U729" s="8"/>
      <c r="V729" s="8"/>
      <c r="W729" s="8"/>
      <c r="X729" s="8"/>
      <c r="Y729" s="5" t="s">
        <v>4093</v>
      </c>
      <c r="Z729" s="10" t="str">
        <f aca="false">REPLACE(AA729,SEARCH("M5-",AA729),LEN(AB729),AC729)</f>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9" s="10" t="s">
        <v>4473</v>
      </c>
      <c r="AB729" s="8" t="str">
        <f aca="false">IF(D729&lt;&gt;"No hacer",CONCATENATE(A729,"-",LEFT(C729),"-",IF(A728&lt;&gt;A729,1,IF(C728=C729,RIGHT(AB728)+1,1))))</f>
        <v>M5-NyO-6b-I-2</v>
      </c>
      <c r="AC729" s="8" t="str">
        <f aca="false">CONCATENATE(AB729,"-BR")</f>
        <v>M5-NyO-6b-I-2-BR</v>
      </c>
      <c r="AD729" s="5" t="s">
        <v>46</v>
      </c>
      <c r="AE729" s="5" t="s">
        <v>351</v>
      </c>
      <c r="AF729" s="5" t="s">
        <v>47</v>
      </c>
    </row>
    <row r="730" customFormat="false" ht="75" hidden="false" customHeight="true" outlineLevel="0" collapsed="false">
      <c r="A730" s="5" t="s">
        <v>4460</v>
      </c>
      <c r="B730" s="6" t="s">
        <v>4461</v>
      </c>
      <c r="C730" s="5" t="s">
        <v>48</v>
      </c>
      <c r="D730" s="5" t="s">
        <v>35</v>
      </c>
      <c r="E730" s="5"/>
      <c r="F730" s="6" t="s">
        <v>4474</v>
      </c>
      <c r="G730" s="6"/>
      <c r="H730" s="6" t="s">
        <v>4475</v>
      </c>
      <c r="I730" s="5" t="s">
        <v>38</v>
      </c>
      <c r="J730" s="5" t="s">
        <v>52</v>
      </c>
      <c r="K730" s="6" t="s">
        <v>4476</v>
      </c>
      <c r="L730" s="6" t="s">
        <v>4477</v>
      </c>
      <c r="M730" s="11" t="s">
        <v>41</v>
      </c>
      <c r="N730" s="6" t="s">
        <v>4478</v>
      </c>
      <c r="O730" s="6" t="s">
        <v>4467</v>
      </c>
      <c r="P730" s="8"/>
      <c r="Q730" s="5"/>
      <c r="R730" s="8"/>
      <c r="S730" s="8"/>
      <c r="T730" s="8"/>
      <c r="U730" s="8"/>
      <c r="V730" s="8"/>
      <c r="W730" s="8"/>
      <c r="X730" s="8"/>
      <c r="Y730" s="5" t="s">
        <v>4093</v>
      </c>
      <c r="Z730" s="10" t="str">
        <f aca="false">REPLACE(AA730,SEARCH("M5-",AA730),LEN(AB730),AC730)</f>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0" s="10" t="s">
        <v>4479</v>
      </c>
      <c r="AB730" s="8" t="str">
        <f aca="false">IF(D730&lt;&gt;"No hacer",CONCATENATE(A730,"-",LEFT(C730),"-",IF(A729&lt;&gt;A730,1,IF(C729=C730,RIGHT(AB729)+1,1))))</f>
        <v>M5-NyO-6b-E-1</v>
      </c>
      <c r="AC730" s="8" t="str">
        <f aca="false">CONCATENATE(AB730,"-BR")</f>
        <v>M5-NyO-6b-E-1-BR</v>
      </c>
      <c r="AD730" s="5" t="s">
        <v>46</v>
      </c>
      <c r="AE730" s="5" t="s">
        <v>351</v>
      </c>
      <c r="AF730" s="5" t="s">
        <v>47</v>
      </c>
    </row>
    <row r="731" customFormat="false" ht="75" hidden="false" customHeight="true" outlineLevel="0" collapsed="false">
      <c r="A731" s="5" t="s">
        <v>4460</v>
      </c>
      <c r="B731" s="6" t="s">
        <v>4461</v>
      </c>
      <c r="C731" s="5" t="s">
        <v>48</v>
      </c>
      <c r="D731" s="5" t="s">
        <v>35</v>
      </c>
      <c r="E731" s="5"/>
      <c r="F731" s="6" t="s">
        <v>4480</v>
      </c>
      <c r="G731" s="6"/>
      <c r="H731" s="6" t="s">
        <v>4475</v>
      </c>
      <c r="I731" s="5" t="s">
        <v>38</v>
      </c>
      <c r="J731" s="5" t="s">
        <v>52</v>
      </c>
      <c r="K731" s="6" t="s">
        <v>4476</v>
      </c>
      <c r="L731" s="6" t="s">
        <v>4477</v>
      </c>
      <c r="M731" s="11" t="s">
        <v>41</v>
      </c>
      <c r="N731" s="6" t="s">
        <v>4481</v>
      </c>
      <c r="O731" s="6" t="s">
        <v>4472</v>
      </c>
      <c r="P731" s="8"/>
      <c r="Q731" s="5"/>
      <c r="R731" s="8"/>
      <c r="S731" s="8"/>
      <c r="T731" s="8"/>
      <c r="U731" s="8"/>
      <c r="V731" s="8"/>
      <c r="W731" s="8"/>
      <c r="X731" s="8"/>
      <c r="Y731" s="5" t="s">
        <v>4093</v>
      </c>
      <c r="Z731" s="10" t="str">
        <f aca="false">REPLACE(AA731,SEARCH("M5-",AA731),LEN(AB731),AC731)</f>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1" s="10" t="s">
        <v>4482</v>
      </c>
      <c r="AB731" s="8" t="str">
        <f aca="false">IF(D731&lt;&gt;"No hacer",CONCATENATE(A731,"-",LEFT(C731),"-",IF(A730&lt;&gt;A731,1,IF(C730=C731,RIGHT(AB730)+1,1))))</f>
        <v>M5-NyO-6b-E-2</v>
      </c>
      <c r="AC731" s="8" t="str">
        <f aca="false">CONCATENATE(AB731,"-BR")</f>
        <v>M5-NyO-6b-E-2-BR</v>
      </c>
      <c r="AD731" s="5" t="s">
        <v>46</v>
      </c>
      <c r="AE731" s="5" t="s">
        <v>351</v>
      </c>
      <c r="AF731" s="5" t="s">
        <v>47</v>
      </c>
    </row>
    <row r="732" customFormat="false" ht="75" hidden="false" customHeight="true" outlineLevel="0" collapsed="false">
      <c r="A732" s="5" t="s">
        <v>4460</v>
      </c>
      <c r="B732" s="6" t="s">
        <v>4461</v>
      </c>
      <c r="C732" s="5" t="s">
        <v>58</v>
      </c>
      <c r="D732" s="5" t="s">
        <v>35</v>
      </c>
      <c r="E732" s="5"/>
      <c r="F732" s="6" t="s">
        <v>4483</v>
      </c>
      <c r="G732" s="6"/>
      <c r="H732" s="6" t="s">
        <v>4484</v>
      </c>
      <c r="I732" s="5" t="s">
        <v>38</v>
      </c>
      <c r="J732" s="5" t="s">
        <v>52</v>
      </c>
      <c r="K732" s="6" t="s">
        <v>4476</v>
      </c>
      <c r="L732" s="6" t="s">
        <v>4477</v>
      </c>
      <c r="M732" s="5" t="s">
        <v>63</v>
      </c>
      <c r="N732" s="8"/>
      <c r="O732" s="8"/>
      <c r="P732" s="8"/>
      <c r="Q732" s="5"/>
      <c r="R732" s="6"/>
      <c r="S732" s="6" t="s">
        <v>4485</v>
      </c>
      <c r="T732" s="6" t="s">
        <v>4486</v>
      </c>
      <c r="U732" s="6" t="s">
        <v>4487</v>
      </c>
      <c r="V732" s="6" t="s">
        <v>4488</v>
      </c>
      <c r="W732" s="6" t="s">
        <v>4489</v>
      </c>
      <c r="X732" s="6"/>
      <c r="Y732" s="5" t="s">
        <v>4093</v>
      </c>
      <c r="Z732" s="10" t="str">
        <f aca="false">REPLACE(AA732,SEARCH("M5-",AA732),LEN(AB732),AC732)</f>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AA732" s="10" t="s">
        <v>4490</v>
      </c>
      <c r="AB732" s="8" t="str">
        <f aca="false">IF(D732&lt;&gt;"No hacer",CONCATENATE(A732,"-",LEFT(C732),"-",IF(A731&lt;&gt;A732,1,IF(C731=C732,RIGHT(AB731)+1,1))))</f>
        <v>M5-NyO-6b-A-1</v>
      </c>
      <c r="AC732" s="8" t="str">
        <f aca="false">CONCATENATE(AB732,"-BR")</f>
        <v>M5-NyO-6b-A-1-BR</v>
      </c>
      <c r="AD732" s="5" t="s">
        <v>46</v>
      </c>
      <c r="AE732" s="5" t="s">
        <v>351</v>
      </c>
      <c r="AF732" s="5" t="s">
        <v>47</v>
      </c>
    </row>
    <row r="733" customFormat="false" ht="75" hidden="false" customHeight="true" outlineLevel="0" collapsed="false">
      <c r="A733" s="5" t="s">
        <v>4460</v>
      </c>
      <c r="B733" s="6" t="s">
        <v>4461</v>
      </c>
      <c r="C733" s="5" t="s">
        <v>58</v>
      </c>
      <c r="D733" s="5" t="s">
        <v>35</v>
      </c>
      <c r="E733" s="5"/>
      <c r="F733" s="6" t="s">
        <v>4491</v>
      </c>
      <c r="G733" s="6"/>
      <c r="H733" s="6" t="s">
        <v>4492</v>
      </c>
      <c r="I733" s="5" t="s">
        <v>38</v>
      </c>
      <c r="J733" s="5" t="s">
        <v>52</v>
      </c>
      <c r="K733" s="6" t="s">
        <v>4493</v>
      </c>
      <c r="L733" s="6" t="s">
        <v>4477</v>
      </c>
      <c r="M733" s="5" t="s">
        <v>63</v>
      </c>
      <c r="N733" s="8"/>
      <c r="O733" s="8"/>
      <c r="P733" s="8"/>
      <c r="Q733" s="5"/>
      <c r="R733" s="6"/>
      <c r="S733" s="6" t="s">
        <v>4494</v>
      </c>
      <c r="T733" s="6" t="s">
        <v>4495</v>
      </c>
      <c r="U733" s="6" t="s">
        <v>4496</v>
      </c>
      <c r="V733" s="6" t="s">
        <v>4497</v>
      </c>
      <c r="W733" s="6" t="s">
        <v>4498</v>
      </c>
      <c r="X733" s="6"/>
      <c r="Y733" s="5" t="s">
        <v>4093</v>
      </c>
      <c r="Z733" s="10" t="str">
        <f aca="false">REPLACE(AA733,SEARCH("M5-",AA733),LEN(AB733),AC733)</f>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AA733" s="10" t="s">
        <v>4499</v>
      </c>
      <c r="AB733" s="8" t="str">
        <f aca="false">IF(D733&lt;&gt;"No hacer",CONCATENATE(A733,"-",LEFT(C733),"-",IF(A732&lt;&gt;A733,1,IF(C732=C733,RIGHT(AB732)+1,1))))</f>
        <v>M5-NyO-6b-A-2</v>
      </c>
      <c r="AC733" s="8" t="str">
        <f aca="false">CONCATENATE(AB733,"-BR")</f>
        <v>M5-NyO-6b-A-2-BR</v>
      </c>
      <c r="AD733" s="5" t="s">
        <v>46</v>
      </c>
      <c r="AE733" s="5" t="s">
        <v>351</v>
      </c>
      <c r="AF733" s="5" t="s">
        <v>47</v>
      </c>
    </row>
    <row r="734" customFormat="false" ht="75" hidden="false" customHeight="true" outlineLevel="0" collapsed="false">
      <c r="A734" s="5" t="s">
        <v>4460</v>
      </c>
      <c r="B734" s="6" t="s">
        <v>4461</v>
      </c>
      <c r="C734" s="5" t="s">
        <v>58</v>
      </c>
      <c r="D734" s="5" t="s">
        <v>35</v>
      </c>
      <c r="E734" s="5"/>
      <c r="F734" s="6" t="s">
        <v>4500</v>
      </c>
      <c r="G734" s="6"/>
      <c r="H734" s="6" t="s">
        <v>4501</v>
      </c>
      <c r="I734" s="5" t="s">
        <v>38</v>
      </c>
      <c r="J734" s="5" t="s">
        <v>52</v>
      </c>
      <c r="K734" s="6" t="s">
        <v>4502</v>
      </c>
      <c r="L734" s="6" t="s">
        <v>4477</v>
      </c>
      <c r="M734" s="5" t="s">
        <v>63</v>
      </c>
      <c r="N734" s="8"/>
      <c r="O734" s="8"/>
      <c r="P734" s="8"/>
      <c r="Q734" s="5"/>
      <c r="R734" s="6"/>
      <c r="S734" s="6" t="s">
        <v>4503</v>
      </c>
      <c r="T734" s="6" t="s">
        <v>4504</v>
      </c>
      <c r="U734" s="6" t="s">
        <v>4496</v>
      </c>
      <c r="V734" s="6" t="s">
        <v>4497</v>
      </c>
      <c r="W734" s="6" t="s">
        <v>4505</v>
      </c>
      <c r="X734" s="6"/>
      <c r="Y734" s="5" t="s">
        <v>4093</v>
      </c>
      <c r="Z734" s="10" t="str">
        <f aca="false">REPLACE(AA734,SEARCH("M5-",AA734),LEN(AB734),AC734)</f>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AA734" s="10" t="s">
        <v>4506</v>
      </c>
      <c r="AB734" s="8" t="str">
        <f aca="false">IF(D734&lt;&gt;"No hacer",CONCATENATE(A734,"-",LEFT(C734),"-",IF(A733&lt;&gt;A734,1,IF(C733=C734,RIGHT(AB733)+1,1))))</f>
        <v>M5-NyO-6b-A-3</v>
      </c>
      <c r="AC734" s="8" t="str">
        <f aca="false">CONCATENATE(AB734,"-BR")</f>
        <v>M5-NyO-6b-A-3-BR</v>
      </c>
      <c r="AD734" s="5" t="s">
        <v>46</v>
      </c>
      <c r="AE734" s="5" t="s">
        <v>351</v>
      </c>
      <c r="AF734" s="5" t="s">
        <v>47</v>
      </c>
    </row>
    <row r="735" customFormat="false" ht="75" hidden="false" customHeight="true" outlineLevel="0" collapsed="false">
      <c r="A735" s="5" t="s">
        <v>4460</v>
      </c>
      <c r="B735" s="6" t="s">
        <v>4461</v>
      </c>
      <c r="C735" s="5" t="s">
        <v>58</v>
      </c>
      <c r="D735" s="5" t="s">
        <v>35</v>
      </c>
      <c r="E735" s="5"/>
      <c r="F735" s="6" t="s">
        <v>4507</v>
      </c>
      <c r="G735" s="6"/>
      <c r="H735" s="6" t="s">
        <v>4508</v>
      </c>
      <c r="I735" s="5" t="s">
        <v>38</v>
      </c>
      <c r="J735" s="5" t="s">
        <v>52</v>
      </c>
      <c r="K735" s="6" t="s">
        <v>4509</v>
      </c>
      <c r="L735" s="6" t="s">
        <v>4477</v>
      </c>
      <c r="M735" s="5" t="s">
        <v>63</v>
      </c>
      <c r="N735" s="8"/>
      <c r="O735" s="8"/>
      <c r="P735" s="8"/>
      <c r="Q735" s="5"/>
      <c r="R735" s="6"/>
      <c r="S735" s="6" t="s">
        <v>4510</v>
      </c>
      <c r="T735" s="6" t="s">
        <v>4511</v>
      </c>
      <c r="U735" s="6" t="s">
        <v>4496</v>
      </c>
      <c r="V735" s="6" t="s">
        <v>4497</v>
      </c>
      <c r="W735" s="6" t="s">
        <v>4512</v>
      </c>
      <c r="X735" s="6"/>
      <c r="Y735" s="5" t="s">
        <v>4093</v>
      </c>
      <c r="Z735" s="10" t="str">
        <f aca="false">REPLACE(AA735,SEARCH("M5-",AA735),LEN(AB735),AC735)</f>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AA735" s="10" t="s">
        <v>4513</v>
      </c>
      <c r="AB735" s="8" t="str">
        <f aca="false">IF(D735&lt;&gt;"No hacer",CONCATENATE(A735,"-",LEFT(C735),"-",IF(A734&lt;&gt;A735,1,IF(C734=C735,RIGHT(AB734)+1,1))))</f>
        <v>M5-NyO-6b-A-4</v>
      </c>
      <c r="AC735" s="8" t="str">
        <f aca="false">CONCATENATE(AB735,"-BR")</f>
        <v>M5-NyO-6b-A-4-BR</v>
      </c>
      <c r="AD735" s="5" t="s">
        <v>46</v>
      </c>
      <c r="AE735" s="5" t="s">
        <v>351</v>
      </c>
      <c r="AF735" s="5" t="s">
        <v>47</v>
      </c>
    </row>
    <row r="736" customFormat="false" ht="75" hidden="false" customHeight="true" outlineLevel="0" collapsed="false">
      <c r="A736" s="5" t="s">
        <v>4460</v>
      </c>
      <c r="B736" s="6" t="s">
        <v>4461</v>
      </c>
      <c r="C736" s="5" t="s">
        <v>58</v>
      </c>
      <c r="D736" s="5" t="s">
        <v>35</v>
      </c>
      <c r="E736" s="5"/>
      <c r="F736" s="6" t="s">
        <v>4514</v>
      </c>
      <c r="G736" s="6"/>
      <c r="H736" s="6" t="s">
        <v>4515</v>
      </c>
      <c r="I736" s="5" t="s">
        <v>38</v>
      </c>
      <c r="J736" s="5" t="s">
        <v>52</v>
      </c>
      <c r="K736" s="8" t="s">
        <v>4516</v>
      </c>
      <c r="L736" s="6" t="s">
        <v>4477</v>
      </c>
      <c r="M736" s="5" t="s">
        <v>63</v>
      </c>
      <c r="N736" s="8"/>
      <c r="O736" s="8"/>
      <c r="P736" s="8"/>
      <c r="Q736" s="5"/>
      <c r="R736" s="6"/>
      <c r="S736" s="6" t="s">
        <v>4517</v>
      </c>
      <c r="T736" s="6" t="s">
        <v>4518</v>
      </c>
      <c r="U736" s="6" t="s">
        <v>4496</v>
      </c>
      <c r="V736" s="6" t="s">
        <v>4497</v>
      </c>
      <c r="W736" s="6" t="s">
        <v>4519</v>
      </c>
      <c r="X736" s="6"/>
      <c r="Y736" s="5" t="s">
        <v>4093</v>
      </c>
      <c r="Z736" s="10" t="str">
        <f aca="false">REPLACE(AA736,SEARCH("M5-",AA736),LEN(AB736),AC736)</f>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AA736" s="10" t="s">
        <v>4520</v>
      </c>
      <c r="AB736" s="8" t="str">
        <f aca="false">IF(D736&lt;&gt;"No hacer",CONCATENATE(A736,"-",LEFT(C736),"-",IF(A735&lt;&gt;A736,1,IF(C735=C736,RIGHT(AB735)+1,1))))</f>
        <v>M5-NyO-6b-A-5</v>
      </c>
      <c r="AC736" s="8" t="str">
        <f aca="false">CONCATENATE(AB736,"-BR")</f>
        <v>M5-NyO-6b-A-5-BR</v>
      </c>
      <c r="AD736" s="5" t="s">
        <v>46</v>
      </c>
      <c r="AE736" s="5" t="s">
        <v>351</v>
      </c>
      <c r="AF736" s="5" t="s">
        <v>47</v>
      </c>
    </row>
    <row r="737" customFormat="false" ht="75" hidden="false" customHeight="true" outlineLevel="0" collapsed="false">
      <c r="A737" s="5" t="s">
        <v>4521</v>
      </c>
      <c r="B737" s="6" t="s">
        <v>4522</v>
      </c>
      <c r="C737" s="5" t="s">
        <v>34</v>
      </c>
      <c r="D737" s="5" t="s">
        <v>35</v>
      </c>
      <c r="E737" s="5"/>
      <c r="F737" s="7" t="s">
        <v>4523</v>
      </c>
      <c r="G737" s="7"/>
      <c r="H737" s="7" t="s">
        <v>4524</v>
      </c>
      <c r="I737" s="11" t="s">
        <v>38</v>
      </c>
      <c r="J737" s="5" t="s">
        <v>586</v>
      </c>
      <c r="K737" s="6" t="s">
        <v>4525</v>
      </c>
      <c r="L737" s="6" t="s">
        <v>40</v>
      </c>
      <c r="M737" s="5" t="s">
        <v>41</v>
      </c>
      <c r="N737" s="8" t="s">
        <v>4526</v>
      </c>
      <c r="O737" s="8" t="s">
        <v>4527</v>
      </c>
      <c r="P737" s="8" t="s">
        <v>4528</v>
      </c>
      <c r="Q737" s="5"/>
      <c r="R737" s="8"/>
      <c r="S737" s="8"/>
      <c r="T737" s="8"/>
      <c r="U737" s="8"/>
      <c r="V737" s="8"/>
      <c r="W737" s="8"/>
      <c r="X737" s="8"/>
      <c r="Y737" s="5" t="s">
        <v>4093</v>
      </c>
      <c r="Z737" s="10" t="str">
        <f aca="false">REPLACE(AA737,SEARCH("M5-",AA737),LEN(AB737),AC737)</f>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AA737" s="10" t="s">
        <v>4529</v>
      </c>
      <c r="AB737" s="8" t="str">
        <f aca="false">IF(D737&lt;&gt;"No hacer",CONCATENATE(A737,"-",LEFT(C737),"-",IF(A736&lt;&gt;A737,1,IF(C736=C737,RIGHT(AB736)+1,1))))</f>
        <v>M5-NyO-48a-I-1</v>
      </c>
      <c r="AC737" s="8" t="str">
        <f aca="false">CONCATENATE(AB737,"-BR")</f>
        <v>M5-NyO-48a-I-1-BR</v>
      </c>
      <c r="AD737" s="5" t="s">
        <v>46</v>
      </c>
      <c r="AE737" s="5" t="s">
        <v>351</v>
      </c>
      <c r="AF737" s="5" t="s">
        <v>47</v>
      </c>
    </row>
    <row r="738" customFormat="false" ht="75" hidden="false" customHeight="true" outlineLevel="0" collapsed="false">
      <c r="A738" s="5" t="s">
        <v>4521</v>
      </c>
      <c r="B738" s="6" t="s">
        <v>4522</v>
      </c>
      <c r="C738" s="5" t="s">
        <v>48</v>
      </c>
      <c r="D738" s="5" t="s">
        <v>35</v>
      </c>
      <c r="E738" s="5"/>
      <c r="F738" s="6" t="s">
        <v>4530</v>
      </c>
      <c r="G738" s="6"/>
      <c r="H738" s="6"/>
      <c r="I738" s="11" t="s">
        <v>38</v>
      </c>
      <c r="J738" s="5" t="s">
        <v>52</v>
      </c>
      <c r="K738" s="6" t="s">
        <v>4531</v>
      </c>
      <c r="L738" s="6" t="s">
        <v>4532</v>
      </c>
      <c r="M738" s="5" t="s">
        <v>41</v>
      </c>
      <c r="N738" s="8" t="s">
        <v>4526</v>
      </c>
      <c r="O738" s="8" t="s">
        <v>4533</v>
      </c>
      <c r="P738" s="8" t="s">
        <v>4528</v>
      </c>
      <c r="Q738" s="5"/>
      <c r="R738" s="8"/>
      <c r="S738" s="8"/>
      <c r="T738" s="8"/>
      <c r="U738" s="8"/>
      <c r="V738" s="8"/>
      <c r="W738" s="8"/>
      <c r="X738" s="8"/>
      <c r="Y738" s="5" t="s">
        <v>4093</v>
      </c>
      <c r="Z738" s="10" t="str">
        <f aca="false">REPLACE(AA738,SEARCH("M5-",AA738),LEN(AB738),AC738)</f>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AA738" s="10" t="s">
        <v>4534</v>
      </c>
      <c r="AB738" s="8" t="str">
        <f aca="false">IF(D738&lt;&gt;"No hacer",CONCATENATE(A738,"-",LEFT(C738),"-",IF(A737&lt;&gt;A738,1,IF(C737=C738,RIGHT(AB737)+1,1))))</f>
        <v>M5-NyO-48a-E-1</v>
      </c>
      <c r="AC738" s="8" t="str">
        <f aca="false">CONCATENATE(AB738,"-BR")</f>
        <v>M5-NyO-48a-E-1-BR</v>
      </c>
      <c r="AD738" s="5" t="s">
        <v>46</v>
      </c>
      <c r="AE738" s="5" t="s">
        <v>351</v>
      </c>
      <c r="AF738" s="5" t="s">
        <v>47</v>
      </c>
    </row>
    <row r="739" customFormat="false" ht="75" hidden="false" customHeight="true" outlineLevel="0" collapsed="false">
      <c r="A739" s="5" t="s">
        <v>4535</v>
      </c>
      <c r="B739" s="6" t="s">
        <v>4536</v>
      </c>
      <c r="C739" s="5" t="s">
        <v>34</v>
      </c>
      <c r="D739" s="5" t="s">
        <v>35</v>
      </c>
      <c r="E739" s="5"/>
      <c r="F739" s="6" t="s">
        <v>4537</v>
      </c>
      <c r="G739" s="6"/>
      <c r="H739" s="6"/>
      <c r="I739" s="11" t="s">
        <v>38</v>
      </c>
      <c r="J739" s="5" t="s">
        <v>2053</v>
      </c>
      <c r="K739" s="6" t="s">
        <v>4525</v>
      </c>
      <c r="L739" s="6" t="s">
        <v>40</v>
      </c>
      <c r="M739" s="11" t="s">
        <v>41</v>
      </c>
      <c r="N739" s="8" t="s">
        <v>4538</v>
      </c>
      <c r="O739" s="8" t="s">
        <v>4539</v>
      </c>
      <c r="P739" s="8" t="s">
        <v>4540</v>
      </c>
      <c r="Q739" s="5"/>
      <c r="R739" s="8"/>
      <c r="S739" s="8"/>
      <c r="T739" s="8"/>
      <c r="U739" s="8"/>
      <c r="V739" s="8"/>
      <c r="W739" s="8"/>
      <c r="X739" s="8"/>
      <c r="Y739" s="5" t="s">
        <v>4093</v>
      </c>
      <c r="Z739" s="10" t="str">
        <f aca="false">REPLACE(AA739,SEARCH("M5-",AA739),LEN(AB739),AC739)</f>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AA739" s="10" t="s">
        <v>4541</v>
      </c>
      <c r="AB739" s="8" t="str">
        <f aca="false">IF(D739&lt;&gt;"No hacer",CONCATENATE(A739,"-",LEFT(C739),"-",IF(A738&lt;&gt;A739,1,IF(C738=C739,RIGHT(AB738)+1,1))))</f>
        <v>M5-NyO-48b-I-1</v>
      </c>
      <c r="AC739" s="8" t="str">
        <f aca="false">CONCATENATE(AB739,"-BR")</f>
        <v>M5-NyO-48b-I-1-BR</v>
      </c>
      <c r="AD739" s="5" t="s">
        <v>46</v>
      </c>
      <c r="AE739" s="5" t="s">
        <v>351</v>
      </c>
      <c r="AF739" s="5" t="s">
        <v>47</v>
      </c>
    </row>
    <row r="740" customFormat="false" ht="75" hidden="false" customHeight="true" outlineLevel="0" collapsed="false">
      <c r="A740" s="5" t="s">
        <v>4535</v>
      </c>
      <c r="B740" s="6" t="s">
        <v>4536</v>
      </c>
      <c r="C740" s="5" t="s">
        <v>48</v>
      </c>
      <c r="D740" s="5" t="s">
        <v>35</v>
      </c>
      <c r="E740" s="5"/>
      <c r="F740" s="6" t="s">
        <v>4542</v>
      </c>
      <c r="G740" s="6"/>
      <c r="H740" s="6" t="s">
        <v>4543</v>
      </c>
      <c r="I740" s="11" t="s">
        <v>38</v>
      </c>
      <c r="J740" s="5" t="s">
        <v>52</v>
      </c>
      <c r="K740" s="6" t="s">
        <v>4544</v>
      </c>
      <c r="L740" s="6" t="s">
        <v>4545</v>
      </c>
      <c r="M740" s="11" t="s">
        <v>41</v>
      </c>
      <c r="N740" s="8" t="s">
        <v>4538</v>
      </c>
      <c r="O740" s="6" t="s">
        <v>4546</v>
      </c>
      <c r="P740" s="8"/>
      <c r="Q740" s="5"/>
      <c r="R740" s="8"/>
      <c r="S740" s="8"/>
      <c r="T740" s="8"/>
      <c r="U740" s="8"/>
      <c r="V740" s="8"/>
      <c r="W740" s="8"/>
      <c r="X740" s="8"/>
      <c r="Y740" s="5" t="s">
        <v>4093</v>
      </c>
      <c r="Z740" s="10" t="str">
        <f aca="false">REPLACE(AA740,SEARCH("M5-",AA740),LEN(AB740),AC740)</f>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AA740" s="10" t="s">
        <v>4547</v>
      </c>
      <c r="AB740" s="8" t="str">
        <f aca="false">IF(D740&lt;&gt;"No hacer",CONCATENATE(A740,"-",LEFT(C740),"-",IF(A739&lt;&gt;A740,1,IF(C739=C740,RIGHT(AB739)+1,1))))</f>
        <v>M5-NyO-48b-E-1</v>
      </c>
      <c r="AC740" s="8" t="str">
        <f aca="false">CONCATENATE(AB740,"-BR")</f>
        <v>M5-NyO-48b-E-1-BR</v>
      </c>
      <c r="AD740" s="5" t="s">
        <v>46</v>
      </c>
      <c r="AE740" s="5" t="s">
        <v>351</v>
      </c>
      <c r="AF740" s="5" t="s">
        <v>47</v>
      </c>
    </row>
    <row r="741" customFormat="false" ht="75" hidden="false" customHeight="true" outlineLevel="0" collapsed="false">
      <c r="A741" s="5" t="s">
        <v>4535</v>
      </c>
      <c r="B741" s="6" t="s">
        <v>4536</v>
      </c>
      <c r="C741" s="5" t="s">
        <v>48</v>
      </c>
      <c r="D741" s="5" t="s">
        <v>35</v>
      </c>
      <c r="E741" s="5"/>
      <c r="F741" s="6" t="s">
        <v>4548</v>
      </c>
      <c r="G741" s="6"/>
      <c r="H741" s="6" t="s">
        <v>4543</v>
      </c>
      <c r="I741" s="11" t="s">
        <v>38</v>
      </c>
      <c r="J741" s="5" t="s">
        <v>52</v>
      </c>
      <c r="K741" s="6" t="s">
        <v>4544</v>
      </c>
      <c r="L741" s="6" t="s">
        <v>4549</v>
      </c>
      <c r="M741" s="11" t="s">
        <v>41</v>
      </c>
      <c r="N741" s="8" t="s">
        <v>4538</v>
      </c>
      <c r="O741" s="6" t="s">
        <v>4550</v>
      </c>
      <c r="P741" s="8"/>
      <c r="Q741" s="5"/>
      <c r="R741" s="8"/>
      <c r="S741" s="8"/>
      <c r="T741" s="8"/>
      <c r="U741" s="8"/>
      <c r="V741" s="8"/>
      <c r="W741" s="8"/>
      <c r="X741" s="8"/>
      <c r="Y741" s="5" t="s">
        <v>4093</v>
      </c>
      <c r="Z741" s="10" t="str">
        <f aca="false">REPLACE(AA741,SEARCH("M5-",AA741),LEN(AB741),AC741)</f>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AA741" s="10" t="s">
        <v>4551</v>
      </c>
      <c r="AB741" s="8" t="str">
        <f aca="false">IF(D741&lt;&gt;"No hacer",CONCATENATE(A741,"-",LEFT(C741),"-",IF(A740&lt;&gt;A741,1,IF(C740=C741,RIGHT(AB740)+1,1))))</f>
        <v>M5-NyO-48b-E-2</v>
      </c>
      <c r="AC741" s="8" t="str">
        <f aca="false">CONCATENATE(AB741,"-BR")</f>
        <v>M5-NyO-48b-E-2-BR</v>
      </c>
      <c r="AD741" s="5" t="s">
        <v>46</v>
      </c>
      <c r="AE741" s="5" t="s">
        <v>351</v>
      </c>
      <c r="AF741" s="5" t="s">
        <v>47</v>
      </c>
    </row>
    <row r="742" customFormat="false" ht="75" hidden="false" customHeight="true" outlineLevel="0" collapsed="false">
      <c r="A742" s="5" t="s">
        <v>4552</v>
      </c>
      <c r="B742" s="6" t="s">
        <v>4553</v>
      </c>
      <c r="C742" s="5" t="s">
        <v>34</v>
      </c>
      <c r="D742" s="5" t="s">
        <v>35</v>
      </c>
      <c r="E742" s="5"/>
      <c r="F742" s="6" t="s">
        <v>4554</v>
      </c>
      <c r="G742" s="6"/>
      <c r="H742" s="6"/>
      <c r="I742" s="11" t="s">
        <v>38</v>
      </c>
      <c r="J742" s="5" t="s">
        <v>654</v>
      </c>
      <c r="K742" s="6" t="s">
        <v>4555</v>
      </c>
      <c r="L742" s="6" t="s">
        <v>4556</v>
      </c>
      <c r="M742" s="11" t="s">
        <v>41</v>
      </c>
      <c r="N742" s="6" t="s">
        <v>4557</v>
      </c>
      <c r="O742" s="6" t="s">
        <v>4558</v>
      </c>
      <c r="P742" s="8" t="s">
        <v>4559</v>
      </c>
      <c r="Q742" s="5"/>
      <c r="R742" s="8"/>
      <c r="S742" s="8"/>
      <c r="T742" s="8"/>
      <c r="U742" s="8"/>
      <c r="V742" s="8"/>
      <c r="W742" s="8"/>
      <c r="X742" s="8"/>
      <c r="Y742" s="5" t="s">
        <v>4093</v>
      </c>
      <c r="Z742" s="10" t="str">
        <f aca="false">REPLACE(AA742,SEARCH("M5-",AA742),LEN(AB742),AC742)</f>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AA742" s="10" t="s">
        <v>4560</v>
      </c>
      <c r="AB742" s="8" t="str">
        <f aca="false">IF(D742&lt;&gt;"No hacer",CONCATENATE(A742,"-",LEFT(C742),"-",IF(A741&lt;&gt;A742,1,IF(C741=C742,RIGHT(AB741)+1,1))))</f>
        <v>M5-NyO-7a-I-1</v>
      </c>
      <c r="AC742" s="8" t="str">
        <f aca="false">CONCATENATE(AB742,"-BR")</f>
        <v>M5-NyO-7a-I-1-BR</v>
      </c>
      <c r="AD742" s="5" t="s">
        <v>46</v>
      </c>
      <c r="AE742" s="5" t="s">
        <v>351</v>
      </c>
      <c r="AF742" s="5" t="s">
        <v>47</v>
      </c>
    </row>
    <row r="743" customFormat="false" ht="75" hidden="false" customHeight="true" outlineLevel="0" collapsed="false">
      <c r="A743" s="5" t="s">
        <v>4552</v>
      </c>
      <c r="B743" s="6" t="s">
        <v>4553</v>
      </c>
      <c r="C743" s="5" t="s">
        <v>48</v>
      </c>
      <c r="D743" s="5" t="s">
        <v>35</v>
      </c>
      <c r="E743" s="5"/>
      <c r="F743" s="6" t="s">
        <v>4561</v>
      </c>
      <c r="G743" s="6"/>
      <c r="H743" s="6"/>
      <c r="I743" s="11" t="s">
        <v>38</v>
      </c>
      <c r="J743" s="5" t="s">
        <v>52</v>
      </c>
      <c r="K743" s="6" t="s">
        <v>4562</v>
      </c>
      <c r="L743" s="7" t="s">
        <v>4563</v>
      </c>
      <c r="M743" s="11" t="s">
        <v>41</v>
      </c>
      <c r="N743" s="6" t="s">
        <v>4557</v>
      </c>
      <c r="O743" s="6" t="s">
        <v>4558</v>
      </c>
      <c r="P743" s="8" t="s">
        <v>4559</v>
      </c>
      <c r="Q743" s="5"/>
      <c r="R743" s="8"/>
      <c r="S743" s="8"/>
      <c r="T743" s="8"/>
      <c r="U743" s="8"/>
      <c r="V743" s="8"/>
      <c r="W743" s="8"/>
      <c r="X743" s="8"/>
      <c r="Y743" s="5" t="s">
        <v>4093</v>
      </c>
      <c r="Z743" s="10" t="str">
        <f aca="false">REPLACE(AA743,SEARCH("M5-",AA743),LEN(AB743),AC743)</f>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AA743" s="10" t="s">
        <v>4564</v>
      </c>
      <c r="AB743" s="8" t="str">
        <f aca="false">IF(D743&lt;&gt;"No hacer",CONCATENATE(A743,"-",LEFT(C743),"-",IF(A742&lt;&gt;A743,1,IF(C742=C743,RIGHT(AB742)+1,1))))</f>
        <v>M5-NyO-7a-E-1</v>
      </c>
      <c r="AC743" s="8" t="str">
        <f aca="false">CONCATENATE(AB743,"-BR")</f>
        <v>M5-NyO-7a-E-1-BR</v>
      </c>
      <c r="AD743" s="5" t="s">
        <v>46</v>
      </c>
      <c r="AE743" s="5" t="s">
        <v>351</v>
      </c>
      <c r="AF743" s="5" t="s">
        <v>47</v>
      </c>
    </row>
    <row r="744" customFormat="false" ht="75" hidden="false" customHeight="true" outlineLevel="0" collapsed="false">
      <c r="A744" s="5" t="s">
        <v>4552</v>
      </c>
      <c r="B744" s="6" t="s">
        <v>4553</v>
      </c>
      <c r="C744" s="5" t="s">
        <v>58</v>
      </c>
      <c r="D744" s="5" t="s">
        <v>35</v>
      </c>
      <c r="E744" s="5"/>
      <c r="F744" s="6" t="s">
        <v>4565</v>
      </c>
      <c r="G744" s="6"/>
      <c r="H744" s="6" t="s">
        <v>4566</v>
      </c>
      <c r="I744" s="11" t="s">
        <v>38</v>
      </c>
      <c r="J744" s="5" t="s">
        <v>52</v>
      </c>
      <c r="K744" s="6" t="s">
        <v>4567</v>
      </c>
      <c r="L744" s="6" t="s">
        <v>4568</v>
      </c>
      <c r="M744" s="11" t="s">
        <v>41</v>
      </c>
      <c r="N744" s="6" t="s">
        <v>4569</v>
      </c>
      <c r="O744" s="6" t="s">
        <v>4570</v>
      </c>
      <c r="P744" s="8" t="s">
        <v>4571</v>
      </c>
      <c r="Q744" s="5"/>
      <c r="R744" s="8"/>
      <c r="S744" s="8"/>
      <c r="T744" s="8"/>
      <c r="U744" s="8"/>
      <c r="V744" s="8"/>
      <c r="W744" s="8"/>
      <c r="X744" s="8"/>
      <c r="Y744" s="5" t="s">
        <v>4093</v>
      </c>
      <c r="Z744" s="10" t="str">
        <f aca="false">REPLACE(AA744,SEARCH("M5-",AA744),LEN(AB744),AC744)</f>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AA744" s="10" t="s">
        <v>4572</v>
      </c>
      <c r="AB744" s="8" t="str">
        <f aca="false">IF(D744&lt;&gt;"No hacer",CONCATENATE(A744,"-",LEFT(C744),"-",IF(A743&lt;&gt;A744,1,IF(C743=C744,RIGHT(AB743)+1,1))))</f>
        <v>M5-NyO-7a-A-1</v>
      </c>
      <c r="AC744" s="8" t="str">
        <f aca="false">CONCATENATE(AB744,"-BR")</f>
        <v>M5-NyO-7a-A-1-BR</v>
      </c>
      <c r="AD744" s="5" t="s">
        <v>46</v>
      </c>
      <c r="AE744" s="5" t="s">
        <v>351</v>
      </c>
      <c r="AF744" s="5" t="s">
        <v>47</v>
      </c>
    </row>
    <row r="745" customFormat="false" ht="75" hidden="false" customHeight="true" outlineLevel="0" collapsed="false">
      <c r="A745" s="5" t="s">
        <v>4552</v>
      </c>
      <c r="B745" s="6" t="s">
        <v>4553</v>
      </c>
      <c r="C745" s="5" t="s">
        <v>58</v>
      </c>
      <c r="D745" s="5" t="s">
        <v>35</v>
      </c>
      <c r="E745" s="5"/>
      <c r="F745" s="6" t="s">
        <v>4573</v>
      </c>
      <c r="G745" s="6"/>
      <c r="H745" s="6"/>
      <c r="I745" s="11" t="s">
        <v>38</v>
      </c>
      <c r="J745" s="5" t="s">
        <v>52</v>
      </c>
      <c r="K745" s="6" t="s">
        <v>4574</v>
      </c>
      <c r="L745" s="6" t="s">
        <v>3129</v>
      </c>
      <c r="M745" s="11" t="s">
        <v>41</v>
      </c>
      <c r="N745" s="6" t="s">
        <v>4557</v>
      </c>
      <c r="O745" s="6" t="s">
        <v>4575</v>
      </c>
      <c r="P745" s="8" t="s">
        <v>4559</v>
      </c>
      <c r="Q745" s="5"/>
      <c r="R745" s="8"/>
      <c r="S745" s="8"/>
      <c r="T745" s="8"/>
      <c r="U745" s="8"/>
      <c r="V745" s="8"/>
      <c r="W745" s="8"/>
      <c r="X745" s="8"/>
      <c r="Y745" s="5" t="s">
        <v>4093</v>
      </c>
      <c r="Z745" s="10" t="str">
        <f aca="false">REPLACE(AA745,SEARCH("M5-",AA745),LEN(AB745),AC745)</f>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AA745" s="10" t="s">
        <v>4576</v>
      </c>
      <c r="AB745" s="8" t="str">
        <f aca="false">IF(D745&lt;&gt;"No hacer",CONCATENATE(A745,"-",LEFT(C745),"-",IF(A744&lt;&gt;A745,1,IF(C744=C745,RIGHT(AB744)+1,1))))</f>
        <v>M5-NyO-7a-A-2</v>
      </c>
      <c r="AC745" s="8" t="str">
        <f aca="false">CONCATENATE(AB745,"-BR")</f>
        <v>M5-NyO-7a-A-2-BR</v>
      </c>
      <c r="AD745" s="5" t="s">
        <v>46</v>
      </c>
      <c r="AE745" s="5" t="s">
        <v>351</v>
      </c>
      <c r="AF745" s="5" t="s">
        <v>47</v>
      </c>
    </row>
    <row r="746" customFormat="false" ht="75" hidden="false" customHeight="true" outlineLevel="0" collapsed="false">
      <c r="A746" s="5" t="s">
        <v>4552</v>
      </c>
      <c r="B746" s="6" t="s">
        <v>4553</v>
      </c>
      <c r="C746" s="5" t="s">
        <v>58</v>
      </c>
      <c r="D746" s="5" t="s">
        <v>35</v>
      </c>
      <c r="E746" s="5"/>
      <c r="F746" s="6" t="s">
        <v>4577</v>
      </c>
      <c r="G746" s="6"/>
      <c r="H746" s="6"/>
      <c r="I746" s="11" t="s">
        <v>38</v>
      </c>
      <c r="J746" s="5" t="s">
        <v>52</v>
      </c>
      <c r="K746" s="6" t="s">
        <v>4578</v>
      </c>
      <c r="L746" s="7" t="s">
        <v>4563</v>
      </c>
      <c r="M746" s="11" t="s">
        <v>41</v>
      </c>
      <c r="N746" s="6" t="s">
        <v>4579</v>
      </c>
      <c r="O746" s="6" t="s">
        <v>4580</v>
      </c>
      <c r="P746" s="8" t="s">
        <v>4559</v>
      </c>
      <c r="Q746" s="5"/>
      <c r="R746" s="8"/>
      <c r="S746" s="8"/>
      <c r="T746" s="8"/>
      <c r="U746" s="8"/>
      <c r="V746" s="8"/>
      <c r="W746" s="8"/>
      <c r="X746" s="8"/>
      <c r="Y746" s="5" t="s">
        <v>4093</v>
      </c>
      <c r="Z746" s="10" t="str">
        <f aca="false">REPLACE(AA746,SEARCH("M5-",AA746),LEN(AB746),AC746)</f>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AA746" s="10" t="s">
        <v>4581</v>
      </c>
      <c r="AB746" s="8" t="str">
        <f aca="false">IF(D746&lt;&gt;"No hacer",CONCATENATE(A746,"-",LEFT(C746),"-",IF(A745&lt;&gt;A746,1,IF(C745=C746,RIGHT(AB745)+1,1))))</f>
        <v>M5-NyO-7a-A-3</v>
      </c>
      <c r="AC746" s="8" t="str">
        <f aca="false">CONCATENATE(AB746,"-BR")</f>
        <v>M5-NyO-7a-A-3-BR</v>
      </c>
      <c r="AD746" s="5" t="s">
        <v>46</v>
      </c>
      <c r="AE746" s="5" t="s">
        <v>351</v>
      </c>
      <c r="AF746" s="5" t="s">
        <v>47</v>
      </c>
    </row>
    <row r="747" customFormat="false" ht="75" hidden="false" customHeight="true" outlineLevel="0" collapsed="false">
      <c r="A747" s="5" t="s">
        <v>4552</v>
      </c>
      <c r="B747" s="6" t="s">
        <v>4553</v>
      </c>
      <c r="C747" s="5" t="s">
        <v>58</v>
      </c>
      <c r="D747" s="5" t="s">
        <v>35</v>
      </c>
      <c r="E747" s="5"/>
      <c r="F747" s="6" t="s">
        <v>4582</v>
      </c>
      <c r="G747" s="6"/>
      <c r="H747" s="6" t="s">
        <v>4583</v>
      </c>
      <c r="I747" s="11" t="s">
        <v>38</v>
      </c>
      <c r="J747" s="5" t="s">
        <v>52</v>
      </c>
      <c r="K747" s="6" t="s">
        <v>4584</v>
      </c>
      <c r="L747" s="6" t="s">
        <v>4568</v>
      </c>
      <c r="M747" s="11" t="s">
        <v>41</v>
      </c>
      <c r="N747" s="6" t="s">
        <v>4585</v>
      </c>
      <c r="O747" s="6" t="s">
        <v>4586</v>
      </c>
      <c r="P747" s="8" t="s">
        <v>4571</v>
      </c>
      <c r="Q747" s="5"/>
      <c r="R747" s="8"/>
      <c r="S747" s="8"/>
      <c r="T747" s="8"/>
      <c r="U747" s="8"/>
      <c r="V747" s="8"/>
      <c r="W747" s="8"/>
      <c r="X747" s="8"/>
      <c r="Y747" s="5" t="s">
        <v>4093</v>
      </c>
      <c r="Z747" s="10" t="str">
        <f aca="false">REPLACE(AA747,SEARCH("M5-",AA747),LEN(AB747),AC747)</f>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AA747" s="10" t="s">
        <v>4587</v>
      </c>
      <c r="AB747" s="8" t="str">
        <f aca="false">IF(D747&lt;&gt;"No hacer",CONCATENATE(A747,"-",LEFT(C747),"-",IF(A746&lt;&gt;A747,1,IF(C746=C747,RIGHT(AB746)+1,1))))</f>
        <v>M5-NyO-7a-A-4</v>
      </c>
      <c r="AC747" s="8" t="str">
        <f aca="false">CONCATENATE(AB747,"-BR")</f>
        <v>M5-NyO-7a-A-4-BR</v>
      </c>
      <c r="AD747" s="5" t="s">
        <v>46</v>
      </c>
      <c r="AE747" s="5" t="s">
        <v>351</v>
      </c>
      <c r="AF747" s="5" t="s">
        <v>47</v>
      </c>
    </row>
    <row r="748" customFormat="false" ht="75" hidden="false" customHeight="true" outlineLevel="0" collapsed="false">
      <c r="A748" s="5" t="s">
        <v>4552</v>
      </c>
      <c r="B748" s="6" t="s">
        <v>4553</v>
      </c>
      <c r="C748" s="5" t="s">
        <v>58</v>
      </c>
      <c r="D748" s="5" t="s">
        <v>35</v>
      </c>
      <c r="E748" s="5"/>
      <c r="F748" s="6" t="s">
        <v>4588</v>
      </c>
      <c r="G748" s="6"/>
      <c r="H748" s="6"/>
      <c r="I748" s="5" t="s">
        <v>38</v>
      </c>
      <c r="J748" s="5" t="s">
        <v>52</v>
      </c>
      <c r="K748" s="6" t="s">
        <v>4589</v>
      </c>
      <c r="L748" s="7" t="s">
        <v>4563</v>
      </c>
      <c r="M748" s="11" t="s">
        <v>41</v>
      </c>
      <c r="N748" s="6" t="s">
        <v>4557</v>
      </c>
      <c r="O748" s="6" t="s">
        <v>4575</v>
      </c>
      <c r="P748" s="8" t="s">
        <v>4559</v>
      </c>
      <c r="Q748" s="5"/>
      <c r="R748" s="8"/>
      <c r="S748" s="8"/>
      <c r="T748" s="8"/>
      <c r="U748" s="8"/>
      <c r="V748" s="8"/>
      <c r="W748" s="8"/>
      <c r="X748" s="8"/>
      <c r="Y748" s="5" t="s">
        <v>4093</v>
      </c>
      <c r="Z748" s="10" t="str">
        <f aca="false">REPLACE(AA748,SEARCH("M5-",AA748),LEN(AB748),AC748)</f>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AA748" s="10" t="s">
        <v>4590</v>
      </c>
      <c r="AB748" s="8" t="str">
        <f aca="false">IF(D748&lt;&gt;"No hacer",CONCATENATE(A748,"-",LEFT(C748),"-",IF(A747&lt;&gt;A748,1,IF(C747=C748,RIGHT(AB747)+1,1))))</f>
        <v>M5-NyO-7a-A-5</v>
      </c>
      <c r="AC748" s="8" t="str">
        <f aca="false">CONCATENATE(AB748,"-BR")</f>
        <v>M5-NyO-7a-A-5-BR</v>
      </c>
      <c r="AD748" s="5" t="s">
        <v>46</v>
      </c>
      <c r="AE748" s="5" t="s">
        <v>351</v>
      </c>
      <c r="AF748" s="5" t="s">
        <v>47</v>
      </c>
    </row>
    <row r="749" customFormat="false" ht="156.75" hidden="false" customHeight="true" outlineLevel="0" collapsed="false">
      <c r="A749" s="5" t="s">
        <v>4591</v>
      </c>
      <c r="B749" s="6" t="s">
        <v>4592</v>
      </c>
      <c r="C749" s="5" t="s">
        <v>34</v>
      </c>
      <c r="D749" s="5" t="s">
        <v>35</v>
      </c>
      <c r="E749" s="5"/>
      <c r="F749" s="6" t="s">
        <v>4593</v>
      </c>
      <c r="G749" s="6"/>
      <c r="H749" s="6"/>
      <c r="I749" s="11" t="s">
        <v>38</v>
      </c>
      <c r="J749" s="5" t="s">
        <v>297</v>
      </c>
      <c r="K749" s="6" t="s">
        <v>4594</v>
      </c>
      <c r="L749" s="6" t="s">
        <v>4595</v>
      </c>
      <c r="M749" s="11" t="s">
        <v>41</v>
      </c>
      <c r="N749" s="6" t="s">
        <v>4596</v>
      </c>
      <c r="O749" s="6" t="s">
        <v>4597</v>
      </c>
      <c r="P749" s="8"/>
      <c r="Q749" s="5"/>
      <c r="R749" s="8"/>
      <c r="S749" s="8"/>
      <c r="T749" s="8"/>
      <c r="U749" s="8"/>
      <c r="V749" s="8"/>
      <c r="W749" s="8"/>
      <c r="X749" s="8"/>
      <c r="Y749" s="5" t="s">
        <v>4093</v>
      </c>
      <c r="Z749" s="10" t="str">
        <f aca="false">REPLACE(AA749,SEARCH("M5-",AA749),LEN(AB749),AC749)</f>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49" s="10" t="s">
        <v>4598</v>
      </c>
      <c r="AB749" s="8" t="str">
        <f aca="false">IF(D749&lt;&gt;"No hacer",CONCATENATE(A749,"-",LEFT(C749),"-",IF(A748&lt;&gt;A749,1,IF(C748=C749,RIGHT(AB748)+1,1))))</f>
        <v>M5-NyO-7b-I-1</v>
      </c>
      <c r="AC749" s="8" t="str">
        <f aca="false">CONCATENATE(AB749,"-BR")</f>
        <v>M5-NyO-7b-I-1-BR</v>
      </c>
      <c r="AD749" s="5" t="s">
        <v>46</v>
      </c>
      <c r="AE749" s="5" t="s">
        <v>351</v>
      </c>
      <c r="AF749" s="5" t="s">
        <v>47</v>
      </c>
    </row>
    <row r="750" customFormat="false" ht="75" hidden="false" customHeight="true" outlineLevel="0" collapsed="false">
      <c r="A750" s="5" t="s">
        <v>4591</v>
      </c>
      <c r="B750" s="6" t="s">
        <v>4592</v>
      </c>
      <c r="C750" s="5" t="s">
        <v>34</v>
      </c>
      <c r="D750" s="5" t="s">
        <v>35</v>
      </c>
      <c r="E750" s="5"/>
      <c r="F750" s="6" t="s">
        <v>4599</v>
      </c>
      <c r="G750" s="6"/>
      <c r="H750" s="6"/>
      <c r="I750" s="11" t="s">
        <v>38</v>
      </c>
      <c r="J750" s="5" t="s">
        <v>297</v>
      </c>
      <c r="K750" s="6" t="s">
        <v>4600</v>
      </c>
      <c r="L750" s="6" t="s">
        <v>4601</v>
      </c>
      <c r="M750" s="11" t="s">
        <v>41</v>
      </c>
      <c r="N750" s="6" t="s">
        <v>4602</v>
      </c>
      <c r="O750" s="6" t="s">
        <v>4603</v>
      </c>
      <c r="P750" s="8"/>
      <c r="Q750" s="5"/>
      <c r="R750" s="8"/>
      <c r="S750" s="8"/>
      <c r="T750" s="8"/>
      <c r="U750" s="8"/>
      <c r="V750" s="8"/>
      <c r="W750" s="8"/>
      <c r="X750" s="8"/>
      <c r="Y750" s="5" t="s">
        <v>4093</v>
      </c>
      <c r="Z750" s="10" t="str">
        <f aca="false">REPLACE(AA750,SEARCH("M5-",AA750),LEN(AB750),AC750)</f>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50" s="10" t="s">
        <v>4604</v>
      </c>
      <c r="AB750" s="8" t="str">
        <f aca="false">IF(D750&lt;&gt;"No hacer",CONCATENATE(A750,"-",LEFT(C750),"-",IF(A749&lt;&gt;A750,1,IF(C749=C750,RIGHT(AB749)+1,1))))</f>
        <v>M5-NyO-7b-I-2</v>
      </c>
      <c r="AC750" s="8" t="str">
        <f aca="false">CONCATENATE(AB750,"-BR")</f>
        <v>M5-NyO-7b-I-2-BR</v>
      </c>
      <c r="AD750" s="5" t="s">
        <v>46</v>
      </c>
      <c r="AE750" s="5" t="s">
        <v>351</v>
      </c>
      <c r="AF750" s="5" t="s">
        <v>47</v>
      </c>
    </row>
    <row r="751" customFormat="false" ht="75" hidden="false" customHeight="true" outlineLevel="0" collapsed="false">
      <c r="A751" s="5" t="s">
        <v>4591</v>
      </c>
      <c r="B751" s="6" t="s">
        <v>4592</v>
      </c>
      <c r="C751" s="5" t="s">
        <v>48</v>
      </c>
      <c r="D751" s="5" t="s">
        <v>35</v>
      </c>
      <c r="E751" s="5"/>
      <c r="F751" s="6" t="s">
        <v>4605</v>
      </c>
      <c r="G751" s="6"/>
      <c r="H751" s="6"/>
      <c r="I751" s="11" t="s">
        <v>38</v>
      </c>
      <c r="J751" s="5" t="s">
        <v>52</v>
      </c>
      <c r="K751" s="6" t="s">
        <v>4606</v>
      </c>
      <c r="L751" s="6" t="s">
        <v>4607</v>
      </c>
      <c r="M751" s="11" t="s">
        <v>41</v>
      </c>
      <c r="N751" s="6" t="s">
        <v>4608</v>
      </c>
      <c r="O751" s="6" t="s">
        <v>4597</v>
      </c>
      <c r="P751" s="8"/>
      <c r="Q751" s="5"/>
      <c r="R751" s="8"/>
      <c r="S751" s="8"/>
      <c r="T751" s="8"/>
      <c r="U751" s="8"/>
      <c r="V751" s="8"/>
      <c r="W751" s="8"/>
      <c r="X751" s="8"/>
      <c r="Y751" s="5" t="s">
        <v>4093</v>
      </c>
      <c r="Z751" s="10" t="str">
        <f aca="false">REPLACE(AA751,SEARCH("M5-",AA751),LEN(AB751),AC751)</f>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AA751" s="10" t="s">
        <v>4609</v>
      </c>
      <c r="AB751" s="8" t="str">
        <f aca="false">IF(D751&lt;&gt;"No hacer",CONCATENATE(A751,"-",LEFT(C751),"-",IF(A750&lt;&gt;A751,1,IF(C750=C751,RIGHT(AB750)+1,1))))</f>
        <v>M5-NyO-7b-E-1</v>
      </c>
      <c r="AC751" s="8" t="str">
        <f aca="false">CONCATENATE(AB751,"-BR")</f>
        <v>M5-NyO-7b-E-1-BR</v>
      </c>
      <c r="AD751" s="5" t="s">
        <v>46</v>
      </c>
      <c r="AE751" s="5" t="s">
        <v>351</v>
      </c>
      <c r="AF751" s="5" t="s">
        <v>47</v>
      </c>
    </row>
    <row r="752" customFormat="false" ht="75" hidden="false" customHeight="true" outlineLevel="0" collapsed="false">
      <c r="A752" s="5" t="s">
        <v>4591</v>
      </c>
      <c r="B752" s="6" t="s">
        <v>4592</v>
      </c>
      <c r="C752" s="5" t="s">
        <v>48</v>
      </c>
      <c r="D752" s="5" t="s">
        <v>35</v>
      </c>
      <c r="E752" s="5"/>
      <c r="F752" s="6" t="s">
        <v>4610</v>
      </c>
      <c r="G752" s="6"/>
      <c r="H752" s="6"/>
      <c r="I752" s="11" t="s">
        <v>38</v>
      </c>
      <c r="J752" s="5" t="s">
        <v>52</v>
      </c>
      <c r="K752" s="6" t="s">
        <v>4606</v>
      </c>
      <c r="L752" s="6" t="s">
        <v>3746</v>
      </c>
      <c r="M752" s="11" t="s">
        <v>41</v>
      </c>
      <c r="N752" s="6" t="s">
        <v>4611</v>
      </c>
      <c r="O752" s="6" t="s">
        <v>4603</v>
      </c>
      <c r="P752" s="8"/>
      <c r="Q752" s="5"/>
      <c r="R752" s="8"/>
      <c r="S752" s="8"/>
      <c r="T752" s="8"/>
      <c r="U752" s="8"/>
      <c r="V752" s="8"/>
      <c r="W752" s="8"/>
      <c r="X752" s="8"/>
      <c r="Y752" s="5" t="s">
        <v>4093</v>
      </c>
      <c r="Z752" s="10" t="str">
        <f aca="false">REPLACE(AA752,SEARCH("M5-",AA752),LEN(AB752),AC752)</f>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AA752" s="10" t="s">
        <v>4612</v>
      </c>
      <c r="AB752" s="8" t="str">
        <f aca="false">IF(D752&lt;&gt;"No hacer",CONCATENATE(A752,"-",LEFT(C752),"-",IF(A751&lt;&gt;A752,1,IF(C751=C752,RIGHT(AB751)+1,1))))</f>
        <v>M5-NyO-7b-E-2</v>
      </c>
      <c r="AC752" s="8" t="str">
        <f aca="false">CONCATENATE(AB752,"-BR")</f>
        <v>M5-NyO-7b-E-2-BR</v>
      </c>
      <c r="AD752" s="5" t="s">
        <v>46</v>
      </c>
      <c r="AE752" s="5" t="s">
        <v>351</v>
      </c>
      <c r="AF752" s="5" t="s">
        <v>47</v>
      </c>
    </row>
    <row r="753" customFormat="false" ht="75" hidden="false" customHeight="true" outlineLevel="0" collapsed="false">
      <c r="A753" s="5" t="s">
        <v>4591</v>
      </c>
      <c r="B753" s="6" t="s">
        <v>4592</v>
      </c>
      <c r="C753" s="5" t="s">
        <v>58</v>
      </c>
      <c r="D753" s="5" t="s">
        <v>35</v>
      </c>
      <c r="E753" s="5"/>
      <c r="F753" s="6" t="s">
        <v>4613</v>
      </c>
      <c r="G753" s="6"/>
      <c r="H753" s="6" t="s">
        <v>4614</v>
      </c>
      <c r="I753" s="11" t="s">
        <v>38</v>
      </c>
      <c r="J753" s="5" t="s">
        <v>52</v>
      </c>
      <c r="K753" s="6" t="s">
        <v>4615</v>
      </c>
      <c r="L753" s="6" t="s">
        <v>4616</v>
      </c>
      <c r="M753" s="11" t="s">
        <v>63</v>
      </c>
      <c r="N753" s="8"/>
      <c r="O753" s="8"/>
      <c r="P753" s="8"/>
      <c r="Q753" s="5"/>
      <c r="R753" s="8"/>
      <c r="S753" s="8" t="s">
        <v>4617</v>
      </c>
      <c r="T753" s="8" t="s">
        <v>4618</v>
      </c>
      <c r="U753" s="8" t="s">
        <v>4619</v>
      </c>
      <c r="V753" s="8" t="s">
        <v>4620</v>
      </c>
      <c r="W753" s="8" t="s">
        <v>4621</v>
      </c>
      <c r="X753" s="8"/>
      <c r="Y753" s="5" t="s">
        <v>4093</v>
      </c>
      <c r="Z753" s="10" t="str">
        <f aca="false">REPLACE(AA753,SEARCH("M5-",AA753),LEN(AB753),AC753)</f>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AA753" s="10" t="s">
        <v>4622</v>
      </c>
      <c r="AB753" s="8" t="str">
        <f aca="false">IF(D753&lt;&gt;"No hacer",CONCATENATE(A753,"-",LEFT(C753),"-",IF(A752&lt;&gt;A753,1,IF(C752=C753,RIGHT(AB752)+1,1))))</f>
        <v>M5-NyO-7b-A-1</v>
      </c>
      <c r="AC753" s="8" t="str">
        <f aca="false">CONCATENATE(AB753,"-BR")</f>
        <v>M5-NyO-7b-A-1-BR</v>
      </c>
      <c r="AD753" s="5" t="s">
        <v>46</v>
      </c>
      <c r="AE753" s="5" t="s">
        <v>351</v>
      </c>
      <c r="AF753" s="5" t="s">
        <v>47</v>
      </c>
    </row>
    <row r="754" customFormat="false" ht="75" hidden="false" customHeight="true" outlineLevel="0" collapsed="false">
      <c r="A754" s="5" t="s">
        <v>4591</v>
      </c>
      <c r="B754" s="6" t="s">
        <v>4592</v>
      </c>
      <c r="C754" s="5" t="s">
        <v>58</v>
      </c>
      <c r="D754" s="5" t="s">
        <v>35</v>
      </c>
      <c r="E754" s="5"/>
      <c r="F754" s="6" t="s">
        <v>4623</v>
      </c>
      <c r="G754" s="6"/>
      <c r="H754" s="6"/>
      <c r="I754" s="11" t="s">
        <v>38</v>
      </c>
      <c r="J754" s="5" t="s">
        <v>52</v>
      </c>
      <c r="K754" s="6" t="s">
        <v>4624</v>
      </c>
      <c r="L754" s="6" t="s">
        <v>4625</v>
      </c>
      <c r="M754" s="11" t="s">
        <v>63</v>
      </c>
      <c r="N754" s="8"/>
      <c r="O754" s="8"/>
      <c r="P754" s="8"/>
      <c r="Q754" s="6"/>
      <c r="R754" s="6"/>
      <c r="S754" s="6" t="s">
        <v>4626</v>
      </c>
      <c r="T754" s="6" t="s">
        <v>4627</v>
      </c>
      <c r="U754" s="6" t="s">
        <v>4628</v>
      </c>
      <c r="V754" s="6" t="s">
        <v>4629</v>
      </c>
      <c r="W754" s="6" t="s">
        <v>4630</v>
      </c>
      <c r="X754" s="6"/>
      <c r="Y754" s="5" t="s">
        <v>4093</v>
      </c>
      <c r="Z754" s="10" t="str">
        <f aca="false">REPLACE(AA754,SEARCH("M5-",AA754),LEN(AB754),AC754)</f>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AA754" s="10" t="s">
        <v>4631</v>
      </c>
      <c r="AB754" s="8" t="str">
        <f aca="false">IF(D754&lt;&gt;"No hacer",CONCATENATE(A754,"-",LEFT(C754),"-",IF(A753&lt;&gt;A754,1,IF(C753=C754,RIGHT(AB753)+1,1))))</f>
        <v>M5-NyO-7b-A-2</v>
      </c>
      <c r="AC754" s="8" t="str">
        <f aca="false">CONCATENATE(AB754,"-BR")</f>
        <v>M5-NyO-7b-A-2-BR</v>
      </c>
      <c r="AD754" s="5" t="s">
        <v>46</v>
      </c>
      <c r="AE754" s="5" t="s">
        <v>351</v>
      </c>
      <c r="AF754" s="5" t="s">
        <v>47</v>
      </c>
    </row>
    <row r="755" customFormat="false" ht="75" hidden="false" customHeight="true" outlineLevel="0" collapsed="false">
      <c r="A755" s="5" t="s">
        <v>4591</v>
      </c>
      <c r="B755" s="6" t="s">
        <v>4592</v>
      </c>
      <c r="C755" s="5" t="s">
        <v>58</v>
      </c>
      <c r="D755" s="5" t="s">
        <v>35</v>
      </c>
      <c r="E755" s="5"/>
      <c r="F755" s="6" t="s">
        <v>4632</v>
      </c>
      <c r="G755" s="6"/>
      <c r="H755" s="6"/>
      <c r="I755" s="11" t="s">
        <v>38</v>
      </c>
      <c r="J755" s="5" t="s">
        <v>52</v>
      </c>
      <c r="K755" s="6" t="s">
        <v>4633</v>
      </c>
      <c r="L755" s="6" t="s">
        <v>3746</v>
      </c>
      <c r="M755" s="11" t="s">
        <v>63</v>
      </c>
      <c r="N755" s="8"/>
      <c r="O755" s="8"/>
      <c r="P755" s="8"/>
      <c r="Q755" s="6"/>
      <c r="R755" s="6"/>
      <c r="S755" s="6" t="s">
        <v>4634</v>
      </c>
      <c r="T755" s="6" t="s">
        <v>4635</v>
      </c>
      <c r="U755" s="6" t="s">
        <v>4636</v>
      </c>
      <c r="V755" s="6" t="s">
        <v>4637</v>
      </c>
      <c r="W755" s="6" t="s">
        <v>4638</v>
      </c>
      <c r="X755" s="6"/>
      <c r="Y755" s="5" t="s">
        <v>4093</v>
      </c>
      <c r="Z755" s="10" t="str">
        <f aca="false">REPLACE(AA755,SEARCH("M5-",AA755),LEN(AB755),AC755)</f>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AA755" s="10" t="s">
        <v>4639</v>
      </c>
      <c r="AB755" s="8" t="str">
        <f aca="false">IF(D755&lt;&gt;"No hacer",CONCATENATE(A755,"-",LEFT(C755),"-",IF(A754&lt;&gt;A755,1,IF(C754=C755,RIGHT(AB754)+1,1))))</f>
        <v>M5-NyO-7b-A-3</v>
      </c>
      <c r="AC755" s="8" t="str">
        <f aca="false">CONCATENATE(AB755,"-BR")</f>
        <v>M5-NyO-7b-A-3-BR</v>
      </c>
      <c r="AD755" s="5" t="s">
        <v>46</v>
      </c>
      <c r="AE755" s="5" t="s">
        <v>351</v>
      </c>
      <c r="AF755" s="5" t="s">
        <v>47</v>
      </c>
    </row>
    <row r="756" customFormat="false" ht="75" hidden="false" customHeight="true" outlineLevel="0" collapsed="false">
      <c r="A756" s="5" t="s">
        <v>4591</v>
      </c>
      <c r="B756" s="6" t="s">
        <v>4592</v>
      </c>
      <c r="C756" s="5" t="s">
        <v>58</v>
      </c>
      <c r="D756" s="5" t="s">
        <v>35</v>
      </c>
      <c r="E756" s="5"/>
      <c r="F756" s="6" t="s">
        <v>4640</v>
      </c>
      <c r="G756" s="6"/>
      <c r="H756" s="6" t="s">
        <v>4641</v>
      </c>
      <c r="I756" s="11" t="s">
        <v>38</v>
      </c>
      <c r="J756" s="5" t="s">
        <v>52</v>
      </c>
      <c r="K756" s="6" t="s">
        <v>4642</v>
      </c>
      <c r="L756" s="6" t="s">
        <v>4616</v>
      </c>
      <c r="M756" s="11" t="s">
        <v>63</v>
      </c>
      <c r="N756" s="8"/>
      <c r="O756" s="8"/>
      <c r="P756" s="8"/>
      <c r="Q756" s="6"/>
      <c r="R756" s="6"/>
      <c r="S756" s="6" t="s">
        <v>4643</v>
      </c>
      <c r="T756" s="6" t="s">
        <v>4644</v>
      </c>
      <c r="U756" s="6" t="s">
        <v>4619</v>
      </c>
      <c r="V756" s="6" t="s">
        <v>4620</v>
      </c>
      <c r="W756" s="6" t="s">
        <v>4645</v>
      </c>
      <c r="X756" s="6"/>
      <c r="Y756" s="5" t="s">
        <v>4093</v>
      </c>
      <c r="Z756" s="10" t="str">
        <f aca="false">REPLACE(AA756,SEARCH("M5-",AA756),LEN(AB756),AC756)</f>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AA756" s="10" t="s">
        <v>4646</v>
      </c>
      <c r="AB756" s="8" t="str">
        <f aca="false">IF(D756&lt;&gt;"No hacer",CONCATENATE(A756,"-",LEFT(C756),"-",IF(A755&lt;&gt;A756,1,IF(C755=C756,RIGHT(AB755)+1,1))))</f>
        <v>M5-NyO-7b-A-4</v>
      </c>
      <c r="AC756" s="8" t="str">
        <f aca="false">CONCATENATE(AB756,"-BR")</f>
        <v>M5-NyO-7b-A-4-BR</v>
      </c>
      <c r="AD756" s="5" t="s">
        <v>46</v>
      </c>
      <c r="AE756" s="5" t="s">
        <v>351</v>
      </c>
      <c r="AF756" s="5" t="s">
        <v>47</v>
      </c>
    </row>
    <row r="757" customFormat="false" ht="75" hidden="false" customHeight="true" outlineLevel="0" collapsed="false">
      <c r="A757" s="5" t="s">
        <v>4591</v>
      </c>
      <c r="B757" s="6" t="s">
        <v>4592</v>
      </c>
      <c r="C757" s="5" t="s">
        <v>58</v>
      </c>
      <c r="D757" s="5" t="s">
        <v>35</v>
      </c>
      <c r="E757" s="5"/>
      <c r="F757" s="6" t="s">
        <v>4647</v>
      </c>
      <c r="G757" s="6"/>
      <c r="H757" s="6"/>
      <c r="I757" s="11" t="s">
        <v>38</v>
      </c>
      <c r="J757" s="5" t="s">
        <v>52</v>
      </c>
      <c r="K757" s="6" t="s">
        <v>4648</v>
      </c>
      <c r="L757" s="6" t="s">
        <v>3746</v>
      </c>
      <c r="M757" s="11" t="s">
        <v>63</v>
      </c>
      <c r="N757" s="8"/>
      <c r="O757" s="8"/>
      <c r="P757" s="8"/>
      <c r="Q757" s="6"/>
      <c r="R757" s="6"/>
      <c r="S757" s="6" t="s">
        <v>4649</v>
      </c>
      <c r="T757" s="6" t="s">
        <v>4650</v>
      </c>
      <c r="U757" s="6" t="s">
        <v>4628</v>
      </c>
      <c r="V757" s="6" t="s">
        <v>4629</v>
      </c>
      <c r="W757" s="6" t="s">
        <v>4651</v>
      </c>
      <c r="X757" s="6"/>
      <c r="Y757" s="5" t="s">
        <v>4093</v>
      </c>
      <c r="Z757" s="10" t="str">
        <f aca="false">REPLACE(AA757,SEARCH("M5-",AA757),LEN(AB757),AC757)</f>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AA757" s="10" t="s">
        <v>4652</v>
      </c>
      <c r="AB757" s="8" t="str">
        <f aca="false">IF(D757&lt;&gt;"No hacer",CONCATENATE(A757,"-",LEFT(C757),"-",IF(A756&lt;&gt;A757,1,IF(C756=C757,RIGHT(AB756)+1,1))))</f>
        <v>M5-NyO-7b-A-5</v>
      </c>
      <c r="AC757" s="8" t="str">
        <f aca="false">CONCATENATE(AB757,"-BR")</f>
        <v>M5-NyO-7b-A-5-BR</v>
      </c>
      <c r="AD757" s="5" t="s">
        <v>46</v>
      </c>
      <c r="AE757" s="5" t="s">
        <v>351</v>
      </c>
      <c r="AF757" s="5" t="s">
        <v>47</v>
      </c>
    </row>
    <row r="758" customFormat="false" ht="75" hidden="false" customHeight="true" outlineLevel="0" collapsed="false">
      <c r="A758" s="5" t="s">
        <v>4653</v>
      </c>
      <c r="B758" s="6" t="s">
        <v>4654</v>
      </c>
      <c r="C758" s="5" t="s">
        <v>34</v>
      </c>
      <c r="D758" s="5" t="s">
        <v>35</v>
      </c>
      <c r="E758" s="5"/>
      <c r="F758" s="6" t="s">
        <v>4655</v>
      </c>
      <c r="G758" s="6"/>
      <c r="H758" s="6"/>
      <c r="I758" s="11" t="s">
        <v>38</v>
      </c>
      <c r="J758" s="5" t="s">
        <v>586</v>
      </c>
      <c r="K758" s="6" t="s">
        <v>4656</v>
      </c>
      <c r="L758" s="6" t="s">
        <v>4657</v>
      </c>
      <c r="M758" s="11" t="s">
        <v>41</v>
      </c>
      <c r="N758" s="6" t="s">
        <v>4658</v>
      </c>
      <c r="O758" s="7" t="s">
        <v>4659</v>
      </c>
      <c r="P758" s="8" t="s">
        <v>4660</v>
      </c>
      <c r="Q758" s="5"/>
      <c r="R758" s="8"/>
      <c r="S758" s="8"/>
      <c r="T758" s="8"/>
      <c r="U758" s="8"/>
      <c r="V758" s="8"/>
      <c r="W758" s="8"/>
      <c r="X758" s="8"/>
      <c r="Y758" s="5" t="s">
        <v>4093</v>
      </c>
      <c r="Z758" s="10" t="str">
        <f aca="false">REPLACE(AA758,SEARCH("M5-",AA758),LEN(AB758),AC758)</f>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AA758" s="10" t="s">
        <v>4661</v>
      </c>
      <c r="AB758" s="8" t="str">
        <f aca="false">IF(D758&lt;&gt;"No hacer",CONCATENATE(A758,"-",LEFT(C758),"-",IF(A757&lt;&gt;A758,1,IF(C757=C758,RIGHT(AB757)+1,1))))</f>
        <v>M5-NyO-49a-I-1</v>
      </c>
      <c r="AC758" s="8" t="str">
        <f aca="false">CONCATENATE(AB758,"-BR")</f>
        <v>M5-NyO-49a-I-1-BR</v>
      </c>
      <c r="AD758" s="5" t="s">
        <v>46</v>
      </c>
      <c r="AE758" s="5" t="s">
        <v>351</v>
      </c>
      <c r="AF758" s="5" t="s">
        <v>47</v>
      </c>
    </row>
    <row r="759" customFormat="false" ht="75" hidden="false" customHeight="true" outlineLevel="0" collapsed="false">
      <c r="A759" s="5" t="s">
        <v>4653</v>
      </c>
      <c r="B759" s="6" t="s">
        <v>4654</v>
      </c>
      <c r="C759" s="5" t="s">
        <v>48</v>
      </c>
      <c r="D759" s="5" t="s">
        <v>35</v>
      </c>
      <c r="E759" s="5"/>
      <c r="F759" s="6" t="s">
        <v>4662</v>
      </c>
      <c r="G759" s="6"/>
      <c r="H759" s="6" t="s">
        <v>4663</v>
      </c>
      <c r="I759" s="5" t="s">
        <v>38</v>
      </c>
      <c r="J759" s="5" t="s">
        <v>52</v>
      </c>
      <c r="K759" s="6" t="s">
        <v>4664</v>
      </c>
      <c r="L759" s="6" t="s">
        <v>4665</v>
      </c>
      <c r="M759" s="5" t="s">
        <v>41</v>
      </c>
      <c r="N759" s="6" t="s">
        <v>4666</v>
      </c>
      <c r="O759" s="7" t="s">
        <v>4667</v>
      </c>
      <c r="P759" s="8"/>
      <c r="Q759" s="5"/>
      <c r="R759" s="8"/>
      <c r="S759" s="8"/>
      <c r="T759" s="8"/>
      <c r="U759" s="8"/>
      <c r="V759" s="8"/>
      <c r="W759" s="8"/>
      <c r="X759" s="8"/>
      <c r="Y759" s="5" t="s">
        <v>4093</v>
      </c>
      <c r="Z759" s="10" t="str">
        <f aca="false">REPLACE(AA759,SEARCH("M5-",AA759),LEN(AB759),AC759)</f>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AA759" s="10" t="s">
        <v>4668</v>
      </c>
      <c r="AB759" s="8" t="str">
        <f aca="false">IF(D759&lt;&gt;"No hacer",CONCATENATE(A759,"-",LEFT(C759),"-",IF(A758&lt;&gt;A759,1,IF(C758=C759,RIGHT(AB758)+1,1))))</f>
        <v>M5-NyO-49a-E-1</v>
      </c>
      <c r="AC759" s="8" t="str">
        <f aca="false">CONCATENATE(AB759,"-BR")</f>
        <v>M5-NyO-49a-E-1-BR</v>
      </c>
      <c r="AD759" s="5" t="s">
        <v>46</v>
      </c>
      <c r="AE759" s="5" t="s">
        <v>351</v>
      </c>
      <c r="AF759" s="5" t="s">
        <v>47</v>
      </c>
    </row>
    <row r="760" customFormat="false" ht="75" hidden="false" customHeight="true" outlineLevel="0" collapsed="false">
      <c r="A760" s="5" t="s">
        <v>4653</v>
      </c>
      <c r="B760" s="6" t="s">
        <v>4654</v>
      </c>
      <c r="C760" s="5" t="s">
        <v>48</v>
      </c>
      <c r="D760" s="5" t="s">
        <v>35</v>
      </c>
      <c r="E760" s="5"/>
      <c r="F760" s="6" t="s">
        <v>4669</v>
      </c>
      <c r="G760" s="6"/>
      <c r="H760" s="6" t="s">
        <v>4663</v>
      </c>
      <c r="I760" s="5" t="s">
        <v>38</v>
      </c>
      <c r="J760" s="5" t="s">
        <v>52</v>
      </c>
      <c r="K760" s="6" t="s">
        <v>4664</v>
      </c>
      <c r="L760" s="6" t="s">
        <v>4670</v>
      </c>
      <c r="M760" s="5" t="s">
        <v>41</v>
      </c>
      <c r="N760" s="6" t="s">
        <v>4671</v>
      </c>
      <c r="O760" s="7" t="s">
        <v>4667</v>
      </c>
      <c r="P760" s="8"/>
      <c r="Q760" s="5"/>
      <c r="R760" s="8"/>
      <c r="S760" s="8"/>
      <c r="T760" s="8"/>
      <c r="U760" s="8"/>
      <c r="V760" s="8"/>
      <c r="W760" s="8"/>
      <c r="X760" s="8"/>
      <c r="Y760" s="5" t="s">
        <v>4093</v>
      </c>
      <c r="Z760" s="10" t="str">
        <f aca="false">REPLACE(AA760,SEARCH("M5-",AA760),LEN(AB760),AC760)</f>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AA760" s="10" t="s">
        <v>4672</v>
      </c>
      <c r="AB760" s="8" t="str">
        <f aca="false">IF(D760&lt;&gt;"No hacer",CONCATENATE(A760,"-",LEFT(C760),"-",IF(A759&lt;&gt;A760,1,IF(C759=C760,RIGHT(AB759)+1,1))))</f>
        <v>M5-NyO-49a-E-2</v>
      </c>
      <c r="AC760" s="8" t="str">
        <f aca="false">CONCATENATE(AB760,"-BR")</f>
        <v>M5-NyO-49a-E-2-BR</v>
      </c>
      <c r="AD760" s="5" t="s">
        <v>46</v>
      </c>
      <c r="AE760" s="5" t="s">
        <v>351</v>
      </c>
      <c r="AF760" s="5" t="s">
        <v>47</v>
      </c>
    </row>
    <row r="761" customFormat="false" ht="75" hidden="false" customHeight="true" outlineLevel="0" collapsed="false">
      <c r="A761" s="5" t="s">
        <v>4673</v>
      </c>
      <c r="B761" s="6" t="s">
        <v>4674</v>
      </c>
      <c r="C761" s="5" t="s">
        <v>34</v>
      </c>
      <c r="D761" s="5" t="s">
        <v>35</v>
      </c>
      <c r="E761" s="5"/>
      <c r="F761" s="6" t="s">
        <v>4675</v>
      </c>
      <c r="G761" s="6"/>
      <c r="H761" s="6" t="s">
        <v>4676</v>
      </c>
      <c r="I761" s="5" t="s">
        <v>38</v>
      </c>
      <c r="J761" s="5" t="s">
        <v>297</v>
      </c>
      <c r="K761" s="6" t="s">
        <v>4677</v>
      </c>
      <c r="L761" s="6" t="s">
        <v>4678</v>
      </c>
      <c r="M761" s="5" t="s">
        <v>41</v>
      </c>
      <c r="N761" s="8" t="s">
        <v>4679</v>
      </c>
      <c r="O761" s="8" t="s">
        <v>4680</v>
      </c>
      <c r="P761" s="8"/>
      <c r="Q761" s="5"/>
      <c r="R761" s="8"/>
      <c r="S761" s="8"/>
      <c r="T761" s="8"/>
      <c r="U761" s="8"/>
      <c r="V761" s="8"/>
      <c r="W761" s="8"/>
      <c r="X761" s="8"/>
      <c r="Y761" s="5" t="s">
        <v>4093</v>
      </c>
      <c r="Z761" s="10" t="str">
        <f aca="false">REPLACE(AA761,SEARCH("M5-",AA761),LEN(AB761),AC761)</f>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AA761" s="10" t="s">
        <v>4681</v>
      </c>
      <c r="AB761" s="8" t="str">
        <f aca="false">IF(D761&lt;&gt;"No hacer",CONCATENATE(A761,"-",LEFT(C761),"-",IF(A760&lt;&gt;A761,1,IF(C760=C761,RIGHT(AB760)+1,1))))</f>
        <v>M5-NyO-8a-I-1</v>
      </c>
      <c r="AC761" s="8" t="str">
        <f aca="false">CONCATENATE(AB761,"-BR")</f>
        <v>M5-NyO-8a-I-1-BR</v>
      </c>
      <c r="AD761" s="5" t="s">
        <v>46</v>
      </c>
      <c r="AE761" s="5" t="s">
        <v>351</v>
      </c>
      <c r="AF761" s="5" t="s">
        <v>47</v>
      </c>
    </row>
    <row r="762" customFormat="false" ht="75" hidden="false" customHeight="true" outlineLevel="0" collapsed="false">
      <c r="A762" s="5" t="s">
        <v>4673</v>
      </c>
      <c r="B762" s="6" t="s">
        <v>4674</v>
      </c>
      <c r="C762" s="5" t="s">
        <v>48</v>
      </c>
      <c r="D762" s="5" t="s">
        <v>35</v>
      </c>
      <c r="E762" s="5"/>
      <c r="F762" s="6" t="s">
        <v>4682</v>
      </c>
      <c r="G762" s="6"/>
      <c r="H762" s="6" t="s">
        <v>4683</v>
      </c>
      <c r="I762" s="5" t="s">
        <v>38</v>
      </c>
      <c r="J762" s="5" t="s">
        <v>592</v>
      </c>
      <c r="K762" s="6" t="s">
        <v>4684</v>
      </c>
      <c r="L762" s="6" t="s">
        <v>4685</v>
      </c>
      <c r="M762" s="5" t="s">
        <v>41</v>
      </c>
      <c r="N762" s="8" t="s">
        <v>4679</v>
      </c>
      <c r="O762" s="8" t="s">
        <v>4680</v>
      </c>
      <c r="P762" s="8"/>
      <c r="Q762" s="5"/>
      <c r="R762" s="8"/>
      <c r="S762" s="8"/>
      <c r="T762" s="8"/>
      <c r="U762" s="8"/>
      <c r="V762" s="8"/>
      <c r="W762" s="8"/>
      <c r="X762" s="8"/>
      <c r="Y762" s="5" t="s">
        <v>4093</v>
      </c>
      <c r="Z762" s="10" t="str">
        <f aca="false">REPLACE(AA762,SEARCH("M5-",AA762),LEN(AB762),AC762)</f>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AA762" s="10" t="s">
        <v>4686</v>
      </c>
      <c r="AB762" s="8" t="str">
        <f aca="false">IF(D762&lt;&gt;"No hacer",CONCATENATE(A762,"-",LEFT(C762),"-",IF(A761&lt;&gt;A762,1,IF(C761=C762,RIGHT(AB761)+1,1))))</f>
        <v>M5-NyO-8a-E-1</v>
      </c>
      <c r="AC762" s="8" t="str">
        <f aca="false">CONCATENATE(AB762,"-BR")</f>
        <v>M5-NyO-8a-E-1-BR</v>
      </c>
      <c r="AD762" s="5" t="s">
        <v>46</v>
      </c>
      <c r="AE762" s="5" t="s">
        <v>351</v>
      </c>
      <c r="AF762" s="5" t="s">
        <v>47</v>
      </c>
    </row>
    <row r="763" customFormat="false" ht="75" hidden="false" customHeight="true" outlineLevel="0" collapsed="false">
      <c r="A763" s="5" t="s">
        <v>4673</v>
      </c>
      <c r="B763" s="6" t="s">
        <v>4674</v>
      </c>
      <c r="C763" s="5" t="s">
        <v>48</v>
      </c>
      <c r="D763" s="5" t="s">
        <v>35</v>
      </c>
      <c r="E763" s="5"/>
      <c r="F763" s="6" t="s">
        <v>4687</v>
      </c>
      <c r="G763" s="6"/>
      <c r="H763" s="6" t="s">
        <v>4683</v>
      </c>
      <c r="I763" s="5" t="s">
        <v>38</v>
      </c>
      <c r="J763" s="5" t="s">
        <v>592</v>
      </c>
      <c r="K763" s="6" t="s">
        <v>4684</v>
      </c>
      <c r="L763" s="6" t="s">
        <v>4688</v>
      </c>
      <c r="M763" s="5" t="s">
        <v>41</v>
      </c>
      <c r="N763" s="8" t="s">
        <v>4679</v>
      </c>
      <c r="O763" s="8" t="s">
        <v>4680</v>
      </c>
      <c r="P763" s="8"/>
      <c r="Q763" s="5"/>
      <c r="R763" s="8"/>
      <c r="S763" s="8"/>
      <c r="T763" s="8"/>
      <c r="U763" s="8"/>
      <c r="V763" s="8"/>
      <c r="W763" s="8"/>
      <c r="X763" s="8"/>
      <c r="Y763" s="5" t="s">
        <v>4093</v>
      </c>
      <c r="Z763" s="10" t="str">
        <f aca="false">REPLACE(AA763,SEARCH("M5-",AA763),LEN(AB763),AC763)</f>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AA763" s="10" t="s">
        <v>4689</v>
      </c>
      <c r="AB763" s="8" t="str">
        <f aca="false">IF(D763&lt;&gt;"No hacer",CONCATENATE(A763,"-",LEFT(C763),"-",IF(A762&lt;&gt;A763,1,IF(C762=C763,RIGHT(AB762)+1,1))))</f>
        <v>M5-NyO-8a-E-2</v>
      </c>
      <c r="AC763" s="8" t="str">
        <f aca="false">CONCATENATE(AB763,"-BR")</f>
        <v>M5-NyO-8a-E-2-BR</v>
      </c>
      <c r="AD763" s="5" t="s">
        <v>46</v>
      </c>
      <c r="AE763" s="5" t="s">
        <v>351</v>
      </c>
      <c r="AF763" s="5" t="s">
        <v>47</v>
      </c>
    </row>
    <row r="764" customFormat="false" ht="75" hidden="false" customHeight="true" outlineLevel="0" collapsed="false">
      <c r="A764" s="5" t="s">
        <v>4690</v>
      </c>
      <c r="B764" s="6" t="s">
        <v>4691</v>
      </c>
      <c r="C764" s="5" t="s">
        <v>34</v>
      </c>
      <c r="D764" s="5" t="s">
        <v>35</v>
      </c>
      <c r="E764" s="5"/>
      <c r="F764" s="6" t="s">
        <v>4692</v>
      </c>
      <c r="G764" s="6"/>
      <c r="H764" s="6" t="s">
        <v>4693</v>
      </c>
      <c r="I764" s="5" t="s">
        <v>38</v>
      </c>
      <c r="J764" s="5" t="s">
        <v>297</v>
      </c>
      <c r="K764" s="6" t="s">
        <v>4694</v>
      </c>
      <c r="L764" s="7" t="s">
        <v>4695</v>
      </c>
      <c r="M764" s="5" t="s">
        <v>41</v>
      </c>
      <c r="N764" s="8" t="s">
        <v>4696</v>
      </c>
      <c r="O764" s="8" t="s">
        <v>4697</v>
      </c>
      <c r="P764" s="8"/>
      <c r="Q764" s="5"/>
      <c r="R764" s="8"/>
      <c r="S764" s="8"/>
      <c r="T764" s="8"/>
      <c r="U764" s="8"/>
      <c r="V764" s="8"/>
      <c r="W764" s="8"/>
      <c r="X764" s="8"/>
      <c r="Y764" s="5" t="s">
        <v>4093</v>
      </c>
      <c r="Z764" s="10" t="str">
        <f aca="false">REPLACE(AA764,SEARCH("M5-",AA764),LEN(AB764),AC764)</f>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AA764" s="10" t="s">
        <v>4698</v>
      </c>
      <c r="AB764" s="8" t="str">
        <f aca="false">IF(D764&lt;&gt;"No hacer",CONCATENATE(A764,"-",LEFT(C764),"-",IF(A763&lt;&gt;A764,1,IF(C763=C764,RIGHT(AB763)+1,1))))</f>
        <v>M5-NyO-8b-I-1</v>
      </c>
      <c r="AC764" s="8" t="str">
        <f aca="false">CONCATENATE(AB764,"-BR")</f>
        <v>M5-NyO-8b-I-1-BR</v>
      </c>
      <c r="AD764" s="5" t="s">
        <v>46</v>
      </c>
      <c r="AE764" s="5" t="s">
        <v>351</v>
      </c>
      <c r="AF764" s="5" t="s">
        <v>47</v>
      </c>
    </row>
    <row r="765" customFormat="false" ht="75" hidden="false" customHeight="true" outlineLevel="0" collapsed="false">
      <c r="A765" s="5" t="s">
        <v>4690</v>
      </c>
      <c r="B765" s="6" t="s">
        <v>4691</v>
      </c>
      <c r="C765" s="5" t="s">
        <v>48</v>
      </c>
      <c r="D765" s="5" t="s">
        <v>35</v>
      </c>
      <c r="E765" s="5"/>
      <c r="F765" s="6" t="s">
        <v>4699</v>
      </c>
      <c r="G765" s="6"/>
      <c r="H765" s="6" t="s">
        <v>4700</v>
      </c>
      <c r="I765" s="5" t="s">
        <v>38</v>
      </c>
      <c r="J765" s="5" t="s">
        <v>52</v>
      </c>
      <c r="K765" s="6" t="s">
        <v>4701</v>
      </c>
      <c r="L765" s="7" t="s">
        <v>4702</v>
      </c>
      <c r="M765" s="5" t="s">
        <v>41</v>
      </c>
      <c r="N765" s="8" t="s">
        <v>4696</v>
      </c>
      <c r="O765" s="8" t="s">
        <v>4703</v>
      </c>
      <c r="P765" s="8"/>
      <c r="Q765" s="5"/>
      <c r="R765" s="6"/>
      <c r="S765" s="6"/>
      <c r="T765" s="6"/>
      <c r="U765" s="6"/>
      <c r="V765" s="6"/>
      <c r="W765" s="6"/>
      <c r="X765" s="6"/>
      <c r="Y765" s="5" t="s">
        <v>4093</v>
      </c>
      <c r="Z765" s="10" t="str">
        <f aca="false">REPLACE(AA765,SEARCH("M5-",AA765),LEN(AB765),AC765)</f>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AA765" s="10" t="s">
        <v>4704</v>
      </c>
      <c r="AB765" s="8" t="str">
        <f aca="false">IF(D765&lt;&gt;"No hacer",CONCATENATE(A765,"-",LEFT(C765),"-",IF(A764&lt;&gt;A765,1,IF(C764=C765,RIGHT(AB764)+1,1))))</f>
        <v>M5-NyO-8b-E-1</v>
      </c>
      <c r="AC765" s="8" t="str">
        <f aca="false">CONCATENATE(AB765,"-BR")</f>
        <v>M5-NyO-8b-E-1-BR</v>
      </c>
      <c r="AD765" s="5" t="s">
        <v>46</v>
      </c>
      <c r="AE765" s="5" t="s">
        <v>351</v>
      </c>
      <c r="AF765" s="5" t="s">
        <v>47</v>
      </c>
    </row>
    <row r="766" customFormat="false" ht="75" hidden="false" customHeight="true" outlineLevel="0" collapsed="false">
      <c r="A766" s="5" t="s">
        <v>4690</v>
      </c>
      <c r="B766" s="6" t="s">
        <v>4691</v>
      </c>
      <c r="C766" s="5" t="s">
        <v>58</v>
      </c>
      <c r="D766" s="5" t="s">
        <v>35</v>
      </c>
      <c r="E766" s="5"/>
      <c r="F766" s="6" t="s">
        <v>4705</v>
      </c>
      <c r="G766" s="6"/>
      <c r="H766" s="6" t="s">
        <v>4706</v>
      </c>
      <c r="I766" s="5" t="s">
        <v>38</v>
      </c>
      <c r="J766" s="5" t="s">
        <v>52</v>
      </c>
      <c r="K766" s="6" t="s">
        <v>4707</v>
      </c>
      <c r="L766" s="7" t="s">
        <v>4702</v>
      </c>
      <c r="M766" s="5" t="s">
        <v>41</v>
      </c>
      <c r="N766" s="8" t="s">
        <v>4696</v>
      </c>
      <c r="O766" s="8" t="s">
        <v>4703</v>
      </c>
      <c r="P766" s="8"/>
      <c r="Q766" s="5"/>
      <c r="R766" s="6"/>
      <c r="S766" s="6"/>
      <c r="T766" s="6"/>
      <c r="U766" s="6"/>
      <c r="V766" s="6"/>
      <c r="W766" s="6"/>
      <c r="X766" s="6"/>
      <c r="Y766" s="5" t="s">
        <v>4093</v>
      </c>
      <c r="Z766" s="10" t="str">
        <f aca="false">REPLACE(AA766,SEARCH("M5-",AA766),LEN(AB766),AC766)</f>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AA766" s="10" t="s">
        <v>4708</v>
      </c>
      <c r="AB766" s="8" t="str">
        <f aca="false">IF(D766&lt;&gt;"No hacer",CONCATENATE(A766,"-",LEFT(C766),"-",IF(A765&lt;&gt;A766,1,IF(C765=C766,RIGHT(AB765)+1,1))))</f>
        <v>M5-NyO-8b-A-1</v>
      </c>
      <c r="AC766" s="8" t="str">
        <f aca="false">CONCATENATE(AB766,"-BR")</f>
        <v>M5-NyO-8b-A-1-BR</v>
      </c>
      <c r="AD766" s="5" t="s">
        <v>46</v>
      </c>
      <c r="AE766" s="5" t="s">
        <v>351</v>
      </c>
      <c r="AF766" s="5" t="s">
        <v>47</v>
      </c>
    </row>
    <row r="767" customFormat="false" ht="75" hidden="false" customHeight="true" outlineLevel="0" collapsed="false">
      <c r="A767" s="5" t="s">
        <v>4690</v>
      </c>
      <c r="B767" s="6" t="s">
        <v>4691</v>
      </c>
      <c r="C767" s="5" t="s">
        <v>58</v>
      </c>
      <c r="D767" s="5" t="s">
        <v>35</v>
      </c>
      <c r="E767" s="5"/>
      <c r="F767" s="6" t="s">
        <v>4709</v>
      </c>
      <c r="G767" s="6"/>
      <c r="H767" s="6" t="s">
        <v>4710</v>
      </c>
      <c r="I767" s="5" t="s">
        <v>38</v>
      </c>
      <c r="J767" s="5" t="s">
        <v>52</v>
      </c>
      <c r="K767" s="6" t="s">
        <v>4711</v>
      </c>
      <c r="L767" s="7" t="s">
        <v>4702</v>
      </c>
      <c r="M767" s="5" t="s">
        <v>41</v>
      </c>
      <c r="N767" s="8" t="s">
        <v>4696</v>
      </c>
      <c r="O767" s="8" t="s">
        <v>4703</v>
      </c>
      <c r="P767" s="8"/>
      <c r="Q767" s="5"/>
      <c r="R767" s="6"/>
      <c r="S767" s="6"/>
      <c r="T767" s="6"/>
      <c r="U767" s="6"/>
      <c r="V767" s="6"/>
      <c r="W767" s="6"/>
      <c r="X767" s="6"/>
      <c r="Y767" s="5" t="s">
        <v>4093</v>
      </c>
      <c r="Z767" s="10" t="str">
        <f aca="false">REPLACE(AA767,SEARCH("M5-",AA767),LEN(AB767),AC767)</f>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AA767" s="10" t="s">
        <v>4712</v>
      </c>
      <c r="AB767" s="8" t="str">
        <f aca="false">IF(D767&lt;&gt;"No hacer",CONCATENATE(A767,"-",LEFT(C767),"-",IF(A766&lt;&gt;A767,1,IF(C766=C767,RIGHT(AB766)+1,1))))</f>
        <v>M5-NyO-8b-A-2</v>
      </c>
      <c r="AC767" s="8" t="str">
        <f aca="false">CONCATENATE(AB767,"-BR")</f>
        <v>M5-NyO-8b-A-2-BR</v>
      </c>
      <c r="AD767" s="5" t="s">
        <v>46</v>
      </c>
      <c r="AE767" s="5" t="s">
        <v>351</v>
      </c>
      <c r="AF767" s="5" t="s">
        <v>47</v>
      </c>
    </row>
    <row r="768" customFormat="false" ht="75" hidden="false" customHeight="true" outlineLevel="0" collapsed="false">
      <c r="A768" s="5" t="s">
        <v>4690</v>
      </c>
      <c r="B768" s="6" t="s">
        <v>4691</v>
      </c>
      <c r="C768" s="5" t="s">
        <v>58</v>
      </c>
      <c r="D768" s="5" t="s">
        <v>35</v>
      </c>
      <c r="E768" s="5"/>
      <c r="F768" s="6" t="s">
        <v>4713</v>
      </c>
      <c r="G768" s="6"/>
      <c r="H768" s="6" t="s">
        <v>4714</v>
      </c>
      <c r="I768" s="5" t="s">
        <v>38</v>
      </c>
      <c r="J768" s="5" t="s">
        <v>52</v>
      </c>
      <c r="K768" s="6" t="s">
        <v>4715</v>
      </c>
      <c r="L768" s="7" t="s">
        <v>62</v>
      </c>
      <c r="M768" s="5" t="s">
        <v>41</v>
      </c>
      <c r="N768" s="8" t="s">
        <v>4696</v>
      </c>
      <c r="O768" s="8" t="s">
        <v>4703</v>
      </c>
      <c r="P768" s="8"/>
      <c r="Q768" s="5"/>
      <c r="R768" s="6"/>
      <c r="S768" s="6"/>
      <c r="T768" s="6"/>
      <c r="U768" s="6"/>
      <c r="V768" s="6"/>
      <c r="W768" s="6"/>
      <c r="X768" s="6"/>
      <c r="Y768" s="5" t="s">
        <v>4093</v>
      </c>
      <c r="Z768" s="10" t="str">
        <f aca="false">REPLACE(AA768,SEARCH("M5-",AA768),LEN(AB768),AC768)</f>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AA768" s="10" t="s">
        <v>4716</v>
      </c>
      <c r="AB768" s="8" t="str">
        <f aca="false">IF(D768&lt;&gt;"No hacer",CONCATENATE(A768,"-",LEFT(C768),"-",IF(A767&lt;&gt;A768,1,IF(C767=C768,RIGHT(AB767)+1,1))))</f>
        <v>M5-NyO-8b-A-3</v>
      </c>
      <c r="AC768" s="8" t="str">
        <f aca="false">CONCATENATE(AB768,"-BR")</f>
        <v>M5-NyO-8b-A-3-BR</v>
      </c>
      <c r="AD768" s="5" t="s">
        <v>46</v>
      </c>
      <c r="AE768" s="5" t="s">
        <v>351</v>
      </c>
      <c r="AF768" s="5" t="s">
        <v>47</v>
      </c>
    </row>
    <row r="769" customFormat="false" ht="75" hidden="false" customHeight="true" outlineLevel="0" collapsed="false">
      <c r="A769" s="5" t="s">
        <v>4690</v>
      </c>
      <c r="B769" s="6" t="s">
        <v>4691</v>
      </c>
      <c r="C769" s="5" t="s">
        <v>58</v>
      </c>
      <c r="D769" s="5" t="s">
        <v>35</v>
      </c>
      <c r="E769" s="5"/>
      <c r="F769" s="6" t="s">
        <v>4717</v>
      </c>
      <c r="G769" s="6"/>
      <c r="H769" s="6" t="s">
        <v>4718</v>
      </c>
      <c r="I769" s="5" t="s">
        <v>38</v>
      </c>
      <c r="J769" s="5" t="s">
        <v>52</v>
      </c>
      <c r="K769" s="6" t="s">
        <v>4719</v>
      </c>
      <c r="L769" s="7" t="s">
        <v>62</v>
      </c>
      <c r="M769" s="5" t="s">
        <v>41</v>
      </c>
      <c r="N769" s="8" t="s">
        <v>4696</v>
      </c>
      <c r="O769" s="8" t="s">
        <v>4703</v>
      </c>
      <c r="P769" s="8"/>
      <c r="Q769" s="5"/>
      <c r="R769" s="6"/>
      <c r="S769" s="6"/>
      <c r="T769" s="6"/>
      <c r="U769" s="6"/>
      <c r="V769" s="6"/>
      <c r="W769" s="6"/>
      <c r="X769" s="6"/>
      <c r="Y769" s="5" t="s">
        <v>4093</v>
      </c>
      <c r="Z769" s="10" t="str">
        <f aca="false">REPLACE(AA769,SEARCH("M5-",AA769),LEN(AB769),AC769)</f>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AA769" s="10" t="s">
        <v>4720</v>
      </c>
      <c r="AB769" s="8" t="str">
        <f aca="false">IF(D769&lt;&gt;"No hacer",CONCATENATE(A769,"-",LEFT(C769),"-",IF(A768&lt;&gt;A769,1,IF(C768=C769,RIGHT(AB768)+1,1))))</f>
        <v>M5-NyO-8b-A-4</v>
      </c>
      <c r="AC769" s="8" t="str">
        <f aca="false">CONCATENATE(AB769,"-BR")</f>
        <v>M5-NyO-8b-A-4-BR</v>
      </c>
      <c r="AD769" s="5" t="s">
        <v>46</v>
      </c>
      <c r="AE769" s="5" t="s">
        <v>351</v>
      </c>
      <c r="AF769" s="5" t="s">
        <v>47</v>
      </c>
    </row>
    <row r="770" customFormat="false" ht="75" hidden="false" customHeight="true" outlineLevel="0" collapsed="false">
      <c r="A770" s="5" t="s">
        <v>4690</v>
      </c>
      <c r="B770" s="6" t="s">
        <v>4691</v>
      </c>
      <c r="C770" s="5" t="s">
        <v>58</v>
      </c>
      <c r="D770" s="5" t="s">
        <v>35</v>
      </c>
      <c r="E770" s="5"/>
      <c r="F770" s="6" t="s">
        <v>4721</v>
      </c>
      <c r="G770" s="6"/>
      <c r="H770" s="6" t="s">
        <v>4722</v>
      </c>
      <c r="I770" s="5" t="s">
        <v>38</v>
      </c>
      <c r="J770" s="5" t="s">
        <v>52</v>
      </c>
      <c r="K770" s="6" t="s">
        <v>4723</v>
      </c>
      <c r="L770" s="7" t="s">
        <v>459</v>
      </c>
      <c r="M770" s="5" t="s">
        <v>41</v>
      </c>
      <c r="N770" s="8" t="s">
        <v>4696</v>
      </c>
      <c r="O770" s="8" t="s">
        <v>4703</v>
      </c>
      <c r="P770" s="8"/>
      <c r="Q770" s="5"/>
      <c r="R770" s="6"/>
      <c r="S770" s="6"/>
      <c r="T770" s="6"/>
      <c r="U770" s="6"/>
      <c r="V770" s="6"/>
      <c r="W770" s="6"/>
      <c r="X770" s="6"/>
      <c r="Y770" s="5" t="s">
        <v>4093</v>
      </c>
      <c r="Z770" s="10" t="str">
        <f aca="false">REPLACE(AA770,SEARCH("M5-",AA770),LEN(AB770),AC770)</f>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AA770" s="10" t="s">
        <v>4724</v>
      </c>
      <c r="AB770" s="8" t="str">
        <f aca="false">IF(D770&lt;&gt;"No hacer",CONCATENATE(A770,"-",LEFT(C770),"-",IF(A769&lt;&gt;A770,1,IF(C769=C770,RIGHT(AB769)+1,1))))</f>
        <v>M5-NyO-8b-A-5</v>
      </c>
      <c r="AC770" s="8" t="str">
        <f aca="false">CONCATENATE(AB770,"-BR")</f>
        <v>M5-NyO-8b-A-5-BR</v>
      </c>
      <c r="AD770" s="5" t="s">
        <v>46</v>
      </c>
      <c r="AE770" s="5" t="s">
        <v>351</v>
      </c>
      <c r="AF770" s="5" t="s">
        <v>47</v>
      </c>
    </row>
    <row r="771" customFormat="false" ht="75" hidden="false" customHeight="true" outlineLevel="0" collapsed="false">
      <c r="A771" s="5" t="s">
        <v>4725</v>
      </c>
      <c r="B771" s="6" t="s">
        <v>4726</v>
      </c>
      <c r="C771" s="5" t="s">
        <v>34</v>
      </c>
      <c r="D771" s="5" t="s">
        <v>35</v>
      </c>
      <c r="E771" s="5"/>
      <c r="F771" s="6" t="s">
        <v>4727</v>
      </c>
      <c r="G771" s="6"/>
      <c r="H771" s="6" t="s">
        <v>4728</v>
      </c>
      <c r="I771" s="5" t="s">
        <v>38</v>
      </c>
      <c r="J771" s="5" t="s">
        <v>297</v>
      </c>
      <c r="K771" s="6" t="s">
        <v>4729</v>
      </c>
      <c r="L771" s="6" t="s">
        <v>40</v>
      </c>
      <c r="M771" s="5" t="s">
        <v>41</v>
      </c>
      <c r="N771" s="8" t="s">
        <v>4730</v>
      </c>
      <c r="O771" s="6" t="s">
        <v>4731</v>
      </c>
      <c r="P771" s="9" t="s">
        <v>4732</v>
      </c>
      <c r="Q771" s="5"/>
      <c r="R771" s="8"/>
      <c r="S771" s="8"/>
      <c r="T771" s="8"/>
      <c r="U771" s="8"/>
      <c r="V771" s="8"/>
      <c r="W771" s="8"/>
      <c r="X771" s="8"/>
      <c r="Y771" s="5" t="s">
        <v>4093</v>
      </c>
      <c r="Z771" s="10" t="str">
        <f aca="false">REPLACE(AA771,SEARCH("M5-",AA771),LEN(AB771),AC771)</f>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1" s="10" t="s">
        <v>4733</v>
      </c>
      <c r="AB771" s="8" t="str">
        <f aca="false">IF(D771&lt;&gt;"No hacer",CONCATENATE(A771,"-",LEFT(C771),"-",IF(A770&lt;&gt;A771,1,IF(C770=C771,RIGHT(AB770)+1,1))))</f>
        <v>M5-NyO-50a-I-1</v>
      </c>
      <c r="AC771" s="8" t="str">
        <f aca="false">CONCATENATE(AB771,"-BR")</f>
        <v>M5-NyO-50a-I-1-BR</v>
      </c>
      <c r="AD771" s="5" t="s">
        <v>46</v>
      </c>
      <c r="AE771" s="5" t="s">
        <v>351</v>
      </c>
      <c r="AF771" s="5" t="s">
        <v>47</v>
      </c>
    </row>
    <row r="772" customFormat="false" ht="75" hidden="false" customHeight="true" outlineLevel="0" collapsed="false">
      <c r="A772" s="5" t="s">
        <v>4725</v>
      </c>
      <c r="B772" s="6" t="s">
        <v>4726</v>
      </c>
      <c r="C772" s="5" t="s">
        <v>48</v>
      </c>
      <c r="D772" s="5" t="s">
        <v>35</v>
      </c>
      <c r="E772" s="5"/>
      <c r="F772" s="6" t="s">
        <v>4734</v>
      </c>
      <c r="G772" s="6"/>
      <c r="H772" s="6" t="s">
        <v>4735</v>
      </c>
      <c r="I772" s="5" t="s">
        <v>38</v>
      </c>
      <c r="J772" s="5" t="s">
        <v>52</v>
      </c>
      <c r="K772" s="6" t="s">
        <v>4736</v>
      </c>
      <c r="L772" s="6" t="s">
        <v>4737</v>
      </c>
      <c r="M772" s="5" t="s">
        <v>41</v>
      </c>
      <c r="N772" s="8" t="s">
        <v>4730</v>
      </c>
      <c r="O772" s="6" t="s">
        <v>4738</v>
      </c>
      <c r="P772" s="8"/>
      <c r="Q772" s="5"/>
      <c r="R772" s="8"/>
      <c r="S772" s="8"/>
      <c r="T772" s="8"/>
      <c r="U772" s="8"/>
      <c r="V772" s="8"/>
      <c r="W772" s="8"/>
      <c r="X772" s="8"/>
      <c r="Y772" s="5" t="s">
        <v>4093</v>
      </c>
      <c r="Z772" s="10" t="str">
        <f aca="false">REPLACE(AA772,SEARCH("M5-",AA772),LEN(AB772),AC772)</f>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AA772" s="10" t="s">
        <v>4739</v>
      </c>
      <c r="AB772" s="8" t="str">
        <f aca="false">IF(D772&lt;&gt;"No hacer",CONCATENATE(A772,"-",LEFT(C772),"-",IF(A771&lt;&gt;A772,1,IF(C771=C772,RIGHT(AB771)+1,1))))</f>
        <v>M5-NyO-50a-E-1</v>
      </c>
      <c r="AC772" s="8" t="str">
        <f aca="false">CONCATENATE(AB772,"-BR")</f>
        <v>M5-NyO-50a-E-1-BR</v>
      </c>
      <c r="AD772" s="5" t="s">
        <v>46</v>
      </c>
      <c r="AE772" s="5" t="s">
        <v>351</v>
      </c>
      <c r="AF772" s="5" t="s">
        <v>47</v>
      </c>
    </row>
    <row r="773" customFormat="false" ht="75" hidden="false" customHeight="true" outlineLevel="0" collapsed="false">
      <c r="A773" s="5" t="s">
        <v>4740</v>
      </c>
      <c r="B773" s="6" t="s">
        <v>4741</v>
      </c>
      <c r="C773" s="5" t="s">
        <v>34</v>
      </c>
      <c r="D773" s="5" t="s">
        <v>35</v>
      </c>
      <c r="E773" s="5"/>
      <c r="F773" s="6" t="s">
        <v>4742</v>
      </c>
      <c r="G773" s="6"/>
      <c r="H773" s="6"/>
      <c r="I773" s="5" t="s">
        <v>38</v>
      </c>
      <c r="J773" s="5" t="s">
        <v>297</v>
      </c>
      <c r="K773" s="6" t="s">
        <v>4729</v>
      </c>
      <c r="L773" s="6" t="s">
        <v>40</v>
      </c>
      <c r="M773" s="5" t="s">
        <v>41</v>
      </c>
      <c r="N773" s="8" t="s">
        <v>4743</v>
      </c>
      <c r="O773" s="6" t="s">
        <v>4744</v>
      </c>
      <c r="P773" s="6" t="s">
        <v>4745</v>
      </c>
      <c r="Q773" s="5"/>
      <c r="R773" s="8"/>
      <c r="S773" s="8"/>
      <c r="T773" s="8"/>
      <c r="U773" s="8"/>
      <c r="V773" s="8"/>
      <c r="W773" s="8"/>
      <c r="X773" s="8"/>
      <c r="Y773" s="5" t="s">
        <v>4093</v>
      </c>
      <c r="Z773" s="10" t="str">
        <f aca="false">REPLACE(AA773,SEARCH("M5-",AA773),LEN(AB773),AC773)</f>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3" s="10" t="s">
        <v>4746</v>
      </c>
      <c r="AB773" s="8" t="str">
        <f aca="false">IF(D773&lt;&gt;"No hacer",CONCATENATE(A773,"-",LEFT(C773),"-",IF(A772&lt;&gt;A773,1,IF(C772=C773,RIGHT(AB772)+1,1))))</f>
        <v>M5-NyO-50b-I-1</v>
      </c>
      <c r="AC773" s="8" t="str">
        <f aca="false">CONCATENATE(AB773,"-BR")</f>
        <v>M5-NyO-50b-I-1-BR</v>
      </c>
      <c r="AD773" s="5" t="s">
        <v>46</v>
      </c>
      <c r="AE773" s="5" t="s">
        <v>351</v>
      </c>
      <c r="AF773" s="5" t="s">
        <v>47</v>
      </c>
    </row>
    <row r="774" customFormat="false" ht="75" hidden="false" customHeight="true" outlineLevel="0" collapsed="false">
      <c r="A774" s="5" t="s">
        <v>4740</v>
      </c>
      <c r="B774" s="6" t="s">
        <v>4741</v>
      </c>
      <c r="C774" s="5" t="s">
        <v>48</v>
      </c>
      <c r="D774" s="5" t="s">
        <v>35</v>
      </c>
      <c r="E774" s="5"/>
      <c r="F774" s="6" t="s">
        <v>4747</v>
      </c>
      <c r="G774" s="6"/>
      <c r="H774" s="6" t="s">
        <v>4748</v>
      </c>
      <c r="I774" s="5" t="s">
        <v>38</v>
      </c>
      <c r="J774" s="5" t="s">
        <v>52</v>
      </c>
      <c r="K774" s="6" t="s">
        <v>4749</v>
      </c>
      <c r="L774" s="6" t="s">
        <v>4750</v>
      </c>
      <c r="M774" s="5" t="s">
        <v>41</v>
      </c>
      <c r="N774" s="8" t="s">
        <v>4743</v>
      </c>
      <c r="O774" s="6" t="s">
        <v>4751</v>
      </c>
      <c r="P774" s="8" t="s">
        <v>4752</v>
      </c>
      <c r="Q774" s="5"/>
      <c r="R774" s="8"/>
      <c r="S774" s="8"/>
      <c r="T774" s="8"/>
      <c r="U774" s="8"/>
      <c r="V774" s="8"/>
      <c r="W774" s="8"/>
      <c r="X774" s="8"/>
      <c r="Y774" s="5" t="s">
        <v>4093</v>
      </c>
      <c r="Z774" s="10" t="str">
        <f aca="false">REPLACE(AA774,SEARCH("M5-",AA774),LEN(AB774),AC774)</f>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AA774" s="10" t="s">
        <v>4753</v>
      </c>
      <c r="AB774" s="8" t="str">
        <f aca="false">IF(D774&lt;&gt;"No hacer",CONCATENATE(A774,"-",LEFT(C774),"-",IF(A773&lt;&gt;A774,1,IF(C773=C774,RIGHT(AB773)+1,1))))</f>
        <v>M5-NyO-50b-E-1</v>
      </c>
      <c r="AC774" s="8" t="str">
        <f aca="false">CONCATENATE(AB774,"-BR")</f>
        <v>M5-NyO-50b-E-1-BR</v>
      </c>
      <c r="AD774" s="5" t="s">
        <v>46</v>
      </c>
      <c r="AE774" s="5" t="s">
        <v>351</v>
      </c>
      <c r="AF774" s="5" t="s">
        <v>47</v>
      </c>
    </row>
    <row r="775" customFormat="false" ht="75" hidden="false" customHeight="true" outlineLevel="0" collapsed="false">
      <c r="A775" s="5" t="s">
        <v>4740</v>
      </c>
      <c r="B775" s="6" t="s">
        <v>4741</v>
      </c>
      <c r="C775" s="5" t="s">
        <v>48</v>
      </c>
      <c r="D775" s="5" t="s">
        <v>35</v>
      </c>
      <c r="E775" s="5"/>
      <c r="F775" s="6" t="s">
        <v>4754</v>
      </c>
      <c r="G775" s="6"/>
      <c r="H775" s="6" t="s">
        <v>4748</v>
      </c>
      <c r="I775" s="5" t="s">
        <v>38</v>
      </c>
      <c r="J775" s="5" t="s">
        <v>52</v>
      </c>
      <c r="K775" s="6" t="s">
        <v>4749</v>
      </c>
      <c r="L775" s="6" t="s">
        <v>4755</v>
      </c>
      <c r="M775" s="5" t="s">
        <v>41</v>
      </c>
      <c r="N775" s="8" t="s">
        <v>4743</v>
      </c>
      <c r="O775" s="6" t="s">
        <v>4751</v>
      </c>
      <c r="P775" s="8" t="s">
        <v>4752</v>
      </c>
      <c r="Q775" s="5"/>
      <c r="R775" s="8"/>
      <c r="S775" s="8"/>
      <c r="T775" s="8"/>
      <c r="U775" s="8"/>
      <c r="V775" s="8"/>
      <c r="W775" s="8"/>
      <c r="X775" s="8"/>
      <c r="Y775" s="5" t="s">
        <v>4093</v>
      </c>
      <c r="Z775" s="10" t="str">
        <f aca="false">REPLACE(AA775,SEARCH("M5-",AA775),LEN(AB775),AC775)</f>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AA775" s="10" t="s">
        <v>4756</v>
      </c>
      <c r="AB775" s="8" t="str">
        <f aca="false">IF(D775&lt;&gt;"No hacer",CONCATENATE(A775,"-",LEFT(C775),"-",IF(A774&lt;&gt;A775,1,IF(C774=C775,RIGHT(AB774)+1,1))))</f>
        <v>M5-NyO-50b-E-2</v>
      </c>
      <c r="AC775" s="8" t="str">
        <f aca="false">CONCATENATE(AB775,"-BR")</f>
        <v>M5-NyO-50b-E-2-BR</v>
      </c>
      <c r="AD775" s="5" t="s">
        <v>46</v>
      </c>
      <c r="AE775" s="5" t="s">
        <v>351</v>
      </c>
      <c r="AF775" s="5" t="s">
        <v>47</v>
      </c>
    </row>
    <row r="776" customFormat="false" ht="75" hidden="false" customHeight="true" outlineLevel="0" collapsed="false">
      <c r="A776" s="5" t="s">
        <v>4757</v>
      </c>
      <c r="B776" s="6" t="s">
        <v>4758</v>
      </c>
      <c r="C776" s="5" t="s">
        <v>34</v>
      </c>
      <c r="D776" s="5" t="s">
        <v>35</v>
      </c>
      <c r="E776" s="5"/>
      <c r="F776" s="6" t="s">
        <v>4759</v>
      </c>
      <c r="G776" s="6"/>
      <c r="H776" s="6"/>
      <c r="I776" s="5" t="s">
        <v>38</v>
      </c>
      <c r="J776" s="5" t="s">
        <v>297</v>
      </c>
      <c r="K776" s="6" t="s">
        <v>4729</v>
      </c>
      <c r="L776" s="6" t="s">
        <v>40</v>
      </c>
      <c r="M776" s="5" t="s">
        <v>41</v>
      </c>
      <c r="N776" s="8" t="s">
        <v>4760</v>
      </c>
      <c r="O776" s="6" t="s">
        <v>4761</v>
      </c>
      <c r="P776" s="6" t="s">
        <v>4762</v>
      </c>
      <c r="Q776" s="5"/>
      <c r="R776" s="8"/>
      <c r="S776" s="8"/>
      <c r="T776" s="8"/>
      <c r="U776" s="8"/>
      <c r="V776" s="8"/>
      <c r="W776" s="8"/>
      <c r="X776" s="8"/>
      <c r="Y776" s="5" t="s">
        <v>4093</v>
      </c>
      <c r="Z776" s="10" t="str">
        <f aca="false">REPLACE(AA776,SEARCH("M5-",AA776),LEN(AB776),AC776)</f>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AA776" s="10" t="s">
        <v>4763</v>
      </c>
      <c r="AB776" s="8" t="str">
        <f aca="false">IF(D776&lt;&gt;"No hacer",CONCATENATE(A776,"-",LEFT(C776),"-",IF(A775&lt;&gt;A776,1,IF(C775=C776,RIGHT(AB775)+1,1))))</f>
        <v>M5-NyO-50c-I-1</v>
      </c>
      <c r="AC776" s="8" t="str">
        <f aca="false">CONCATENATE(AB776,"-BR")</f>
        <v>M5-NyO-50c-I-1-BR</v>
      </c>
      <c r="AD776" s="5" t="s">
        <v>46</v>
      </c>
      <c r="AE776" s="5" t="s">
        <v>351</v>
      </c>
      <c r="AF776" s="5" t="s">
        <v>47</v>
      </c>
    </row>
    <row r="777" customFormat="false" ht="75" hidden="false" customHeight="true" outlineLevel="0" collapsed="false">
      <c r="A777" s="5" t="s">
        <v>4757</v>
      </c>
      <c r="B777" s="6" t="s">
        <v>4758</v>
      </c>
      <c r="C777" s="5" t="s">
        <v>48</v>
      </c>
      <c r="D777" s="5" t="s">
        <v>35</v>
      </c>
      <c r="E777" s="5"/>
      <c r="F777" s="6" t="s">
        <v>4764</v>
      </c>
      <c r="G777" s="6"/>
      <c r="H777" s="6" t="s">
        <v>4765</v>
      </c>
      <c r="I777" s="5" t="s">
        <v>38</v>
      </c>
      <c r="J777" s="5" t="s">
        <v>52</v>
      </c>
      <c r="K777" s="6" t="s">
        <v>4749</v>
      </c>
      <c r="L777" s="7" t="s">
        <v>4766</v>
      </c>
      <c r="M777" s="5" t="s">
        <v>41</v>
      </c>
      <c r="N777" s="8" t="s">
        <v>4760</v>
      </c>
      <c r="O777" s="8" t="s">
        <v>4767</v>
      </c>
      <c r="P777" s="8" t="s">
        <v>4768</v>
      </c>
      <c r="Q777" s="5"/>
      <c r="R777" s="8"/>
      <c r="S777" s="8"/>
      <c r="T777" s="8"/>
      <c r="U777" s="8"/>
      <c r="V777" s="8"/>
      <c r="W777" s="8"/>
      <c r="X777" s="8"/>
      <c r="Y777" s="5" t="s">
        <v>4093</v>
      </c>
      <c r="Z777" s="10" t="str">
        <f aca="false">REPLACE(AA777,SEARCH("M5-",AA777),LEN(AB777),AC777)</f>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AA777" s="10" t="s">
        <v>4769</v>
      </c>
      <c r="AB777" s="8" t="str">
        <f aca="false">IF(D777&lt;&gt;"No hacer",CONCATENATE(A777,"-",LEFT(C777),"-",IF(A776&lt;&gt;A777,1,IF(C776=C777,RIGHT(AB776)+1,1))))</f>
        <v>M5-NyO-50c-E-1</v>
      </c>
      <c r="AC777" s="8" t="str">
        <f aca="false">CONCATENATE(AB777,"-BR")</f>
        <v>M5-NyO-50c-E-1-BR</v>
      </c>
      <c r="AD777" s="5" t="s">
        <v>46</v>
      </c>
      <c r="AE777" s="5" t="s">
        <v>351</v>
      </c>
      <c r="AF777" s="5" t="s">
        <v>47</v>
      </c>
    </row>
    <row r="778" customFormat="false" ht="75" hidden="false" customHeight="true" outlineLevel="0" collapsed="false">
      <c r="A778" s="5" t="s">
        <v>4757</v>
      </c>
      <c r="B778" s="6" t="s">
        <v>4758</v>
      </c>
      <c r="C778" s="5" t="s">
        <v>48</v>
      </c>
      <c r="D778" s="5" t="s">
        <v>35</v>
      </c>
      <c r="E778" s="5"/>
      <c r="F778" s="6" t="s">
        <v>4770</v>
      </c>
      <c r="G778" s="6"/>
      <c r="H778" s="6" t="s">
        <v>4765</v>
      </c>
      <c r="I778" s="5" t="s">
        <v>38</v>
      </c>
      <c r="J778" s="5" t="s">
        <v>52</v>
      </c>
      <c r="K778" s="6" t="s">
        <v>4749</v>
      </c>
      <c r="L778" s="7" t="s">
        <v>4771</v>
      </c>
      <c r="M778" s="5" t="s">
        <v>41</v>
      </c>
      <c r="N778" s="8" t="s">
        <v>4760</v>
      </c>
      <c r="O778" s="8" t="s">
        <v>4767</v>
      </c>
      <c r="P778" s="8" t="s">
        <v>4768</v>
      </c>
      <c r="Q778" s="5"/>
      <c r="R778" s="8"/>
      <c r="S778" s="8"/>
      <c r="T778" s="8"/>
      <c r="U778" s="8"/>
      <c r="V778" s="8"/>
      <c r="W778" s="8"/>
      <c r="X778" s="8"/>
      <c r="Y778" s="5" t="s">
        <v>4093</v>
      </c>
      <c r="Z778" s="10" t="str">
        <f aca="false">REPLACE(AA778,SEARCH("M5-",AA778),LEN(AB778),AC778)</f>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AA778" s="10" t="s">
        <v>4772</v>
      </c>
      <c r="AB778" s="8" t="str">
        <f aca="false">IF(D778&lt;&gt;"No hacer",CONCATENATE(A778,"-",LEFT(C778),"-",IF(A777&lt;&gt;A778,1,IF(C777=C778,RIGHT(AB777)+1,1))))</f>
        <v>M5-NyO-50c-E-2</v>
      </c>
      <c r="AC778" s="8" t="str">
        <f aca="false">CONCATENATE(AB778,"-BR")</f>
        <v>M5-NyO-50c-E-2-BR</v>
      </c>
      <c r="AD778" s="5" t="s">
        <v>46</v>
      </c>
      <c r="AE778" s="5" t="s">
        <v>351</v>
      </c>
      <c r="AF778" s="5" t="s">
        <v>47</v>
      </c>
    </row>
    <row r="779" customFormat="false" ht="75" hidden="false" customHeight="true" outlineLevel="0" collapsed="false">
      <c r="A779" s="5" t="s">
        <v>4757</v>
      </c>
      <c r="B779" s="6" t="s">
        <v>4758</v>
      </c>
      <c r="C779" s="5" t="s">
        <v>58</v>
      </c>
      <c r="D779" s="5" t="s">
        <v>35</v>
      </c>
      <c r="E779" s="5"/>
      <c r="F779" s="6" t="s">
        <v>4773</v>
      </c>
      <c r="G779" s="6"/>
      <c r="H779" s="6" t="s">
        <v>4774</v>
      </c>
      <c r="I779" s="5" t="s">
        <v>38</v>
      </c>
      <c r="J779" s="5" t="s">
        <v>52</v>
      </c>
      <c r="K779" s="6" t="s">
        <v>4775</v>
      </c>
      <c r="L779" s="7" t="s">
        <v>4776</v>
      </c>
      <c r="M779" s="5" t="s">
        <v>41</v>
      </c>
      <c r="N779" s="8" t="s">
        <v>4760</v>
      </c>
      <c r="O779" s="8" t="s">
        <v>4777</v>
      </c>
      <c r="P779" s="8" t="s">
        <v>4778</v>
      </c>
      <c r="Q779" s="5"/>
      <c r="R779" s="8"/>
      <c r="S779" s="8"/>
      <c r="T779" s="8"/>
      <c r="U779" s="8"/>
      <c r="V779" s="8"/>
      <c r="W779" s="8"/>
      <c r="X779" s="8"/>
      <c r="Y779" s="5" t="s">
        <v>4093</v>
      </c>
      <c r="Z779" s="10" t="str">
        <f aca="false">REPLACE(AA779,SEARCH("M5-",AA779),LEN(AB779),AC779)</f>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AA779" s="10" t="s">
        <v>4779</v>
      </c>
      <c r="AB779" s="8" t="str">
        <f aca="false">IF(D779&lt;&gt;"No hacer",CONCATENATE(A779,"-",LEFT(C779),"-",IF(A778&lt;&gt;A779,1,IF(C778=C779,RIGHT(AB778)+1,1))))</f>
        <v>M5-NyO-50c-A-1</v>
      </c>
      <c r="AC779" s="8" t="str">
        <f aca="false">CONCATENATE(AB779,"-BR")</f>
        <v>M5-NyO-50c-A-1-BR</v>
      </c>
      <c r="AD779" s="5" t="s">
        <v>46</v>
      </c>
      <c r="AE779" s="5" t="s">
        <v>351</v>
      </c>
      <c r="AF779" s="5" t="s">
        <v>47</v>
      </c>
    </row>
    <row r="780" customFormat="false" ht="75" hidden="false" customHeight="true" outlineLevel="0" collapsed="false">
      <c r="A780" s="5" t="s">
        <v>4757</v>
      </c>
      <c r="B780" s="6" t="s">
        <v>4758</v>
      </c>
      <c r="C780" s="5" t="s">
        <v>58</v>
      </c>
      <c r="D780" s="5" t="s">
        <v>35</v>
      </c>
      <c r="E780" s="5"/>
      <c r="F780" s="6" t="s">
        <v>4780</v>
      </c>
      <c r="G780" s="6"/>
      <c r="H780" s="6" t="s">
        <v>4781</v>
      </c>
      <c r="I780" s="5" t="s">
        <v>38</v>
      </c>
      <c r="J780" s="5" t="s">
        <v>52</v>
      </c>
      <c r="K780" s="6" t="s">
        <v>4782</v>
      </c>
      <c r="L780" s="7" t="s">
        <v>4776</v>
      </c>
      <c r="M780" s="5" t="s">
        <v>41</v>
      </c>
      <c r="N780" s="8" t="s">
        <v>4760</v>
      </c>
      <c r="O780" s="8" t="s">
        <v>4783</v>
      </c>
      <c r="P780" s="8" t="s">
        <v>4778</v>
      </c>
      <c r="Q780" s="5"/>
      <c r="R780" s="8"/>
      <c r="S780" s="8"/>
      <c r="T780" s="8"/>
      <c r="U780" s="8"/>
      <c r="V780" s="8"/>
      <c r="W780" s="8"/>
      <c r="X780" s="8"/>
      <c r="Y780" s="5" t="s">
        <v>4093</v>
      </c>
      <c r="Z780" s="10" t="str">
        <f aca="false">REPLACE(AA780,SEARCH("M5-",AA780),LEN(AB780),AC780)</f>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0" s="10" t="s">
        <v>4784</v>
      </c>
      <c r="AB780" s="8" t="str">
        <f aca="false">IF(D780&lt;&gt;"No hacer",CONCATENATE(A780,"-",LEFT(C780),"-",IF(A779&lt;&gt;A780,1,IF(C779=C780,RIGHT(AB779)+1,1))))</f>
        <v>M5-NyO-50c-A-2</v>
      </c>
      <c r="AC780" s="8" t="str">
        <f aca="false">CONCATENATE(AB780,"-BR")</f>
        <v>M5-NyO-50c-A-2-BR</v>
      </c>
      <c r="AD780" s="5" t="s">
        <v>46</v>
      </c>
      <c r="AE780" s="5" t="s">
        <v>351</v>
      </c>
      <c r="AF780" s="5" t="s">
        <v>47</v>
      </c>
    </row>
    <row r="781" customFormat="false" ht="75" hidden="false" customHeight="true" outlineLevel="0" collapsed="false">
      <c r="A781" s="5" t="s">
        <v>4757</v>
      </c>
      <c r="B781" s="6" t="s">
        <v>4758</v>
      </c>
      <c r="C781" s="5" t="s">
        <v>58</v>
      </c>
      <c r="D781" s="5" t="s">
        <v>35</v>
      </c>
      <c r="E781" s="5"/>
      <c r="F781" s="6" t="s">
        <v>4785</v>
      </c>
      <c r="G781" s="6"/>
      <c r="H781" s="6" t="s">
        <v>4786</v>
      </c>
      <c r="I781" s="5" t="s">
        <v>38</v>
      </c>
      <c r="J781" s="5" t="s">
        <v>52</v>
      </c>
      <c r="K781" s="6" t="s">
        <v>4787</v>
      </c>
      <c r="L781" s="7" t="s">
        <v>4776</v>
      </c>
      <c r="M781" s="5" t="s">
        <v>41</v>
      </c>
      <c r="N781" s="8" t="s">
        <v>4760</v>
      </c>
      <c r="O781" s="8" t="s">
        <v>4788</v>
      </c>
      <c r="P781" s="8" t="s">
        <v>4778</v>
      </c>
      <c r="Q781" s="5"/>
      <c r="R781" s="8"/>
      <c r="S781" s="8"/>
      <c r="T781" s="8"/>
      <c r="U781" s="8"/>
      <c r="V781" s="8"/>
      <c r="W781" s="8"/>
      <c r="X781" s="8"/>
      <c r="Y781" s="5" t="s">
        <v>4093</v>
      </c>
      <c r="Z781" s="10" t="str">
        <f aca="false">REPLACE(AA781,SEARCH("M5-",AA781),LEN(AB781),AC781)</f>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1" s="10" t="s">
        <v>4789</v>
      </c>
      <c r="AB781" s="8" t="str">
        <f aca="false">IF(D781&lt;&gt;"No hacer",CONCATENATE(A781,"-",LEFT(C781),"-",IF(A780&lt;&gt;A781,1,IF(C780=C781,RIGHT(AB780)+1,1))))</f>
        <v>M5-NyO-50c-A-3</v>
      </c>
      <c r="AC781" s="8" t="str">
        <f aca="false">CONCATENATE(AB781,"-BR")</f>
        <v>M5-NyO-50c-A-3-BR</v>
      </c>
      <c r="AD781" s="5" t="s">
        <v>46</v>
      </c>
      <c r="AE781" s="5" t="s">
        <v>351</v>
      </c>
      <c r="AF781" s="5" t="s">
        <v>47</v>
      </c>
    </row>
    <row r="782" customFormat="false" ht="75" hidden="false" customHeight="true" outlineLevel="0" collapsed="false">
      <c r="A782" s="5" t="s">
        <v>4757</v>
      </c>
      <c r="B782" s="6" t="s">
        <v>4758</v>
      </c>
      <c r="C782" s="5" t="s">
        <v>58</v>
      </c>
      <c r="D782" s="5" t="s">
        <v>35</v>
      </c>
      <c r="E782" s="5"/>
      <c r="F782" s="6" t="s">
        <v>4790</v>
      </c>
      <c r="G782" s="6"/>
      <c r="H782" s="6" t="s">
        <v>4791</v>
      </c>
      <c r="I782" s="5" t="s">
        <v>38</v>
      </c>
      <c r="J782" s="5" t="s">
        <v>52</v>
      </c>
      <c r="K782" s="6" t="s">
        <v>4792</v>
      </c>
      <c r="L782" s="7" t="s">
        <v>4776</v>
      </c>
      <c r="M782" s="5" t="s">
        <v>41</v>
      </c>
      <c r="N782" s="8" t="s">
        <v>4760</v>
      </c>
      <c r="O782" s="8" t="s">
        <v>4793</v>
      </c>
      <c r="P782" s="8" t="s">
        <v>4778</v>
      </c>
      <c r="Q782" s="5"/>
      <c r="R782" s="8"/>
      <c r="S782" s="8"/>
      <c r="T782" s="8"/>
      <c r="U782" s="8"/>
      <c r="V782" s="8"/>
      <c r="W782" s="8"/>
      <c r="X782" s="8"/>
      <c r="Y782" s="5" t="s">
        <v>4093</v>
      </c>
      <c r="Z782" s="10" t="str">
        <f aca="false">REPLACE(AA782,SEARCH("M5-",AA782),LEN(AB782),AC782)</f>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AA782" s="10" t="s">
        <v>4794</v>
      </c>
      <c r="AB782" s="8" t="str">
        <f aca="false">IF(D782&lt;&gt;"No hacer",CONCATENATE(A782,"-",LEFT(C782),"-",IF(A781&lt;&gt;A782,1,IF(C781=C782,RIGHT(AB781)+1,1))))</f>
        <v>M5-NyO-50c-A-4</v>
      </c>
      <c r="AC782" s="8" t="str">
        <f aca="false">CONCATENATE(AB782,"-BR")</f>
        <v>M5-NyO-50c-A-4-BR</v>
      </c>
      <c r="AD782" s="5" t="s">
        <v>46</v>
      </c>
      <c r="AE782" s="5" t="s">
        <v>351</v>
      </c>
      <c r="AF782" s="5" t="s">
        <v>47</v>
      </c>
    </row>
    <row r="783" customFormat="false" ht="75" hidden="false" customHeight="true" outlineLevel="0" collapsed="false">
      <c r="A783" s="5" t="s">
        <v>4757</v>
      </c>
      <c r="B783" s="6" t="s">
        <v>4758</v>
      </c>
      <c r="C783" s="5" t="s">
        <v>58</v>
      </c>
      <c r="D783" s="5" t="s">
        <v>35</v>
      </c>
      <c r="E783" s="5"/>
      <c r="F783" s="6" t="s">
        <v>4795</v>
      </c>
      <c r="G783" s="6"/>
      <c r="H783" s="6" t="s">
        <v>4796</v>
      </c>
      <c r="I783" s="5" t="s">
        <v>38</v>
      </c>
      <c r="J783" s="5" t="s">
        <v>52</v>
      </c>
      <c r="K783" s="6" t="s">
        <v>4797</v>
      </c>
      <c r="L783" s="7" t="s">
        <v>4798</v>
      </c>
      <c r="M783" s="5" t="s">
        <v>41</v>
      </c>
      <c r="N783" s="8" t="s">
        <v>4760</v>
      </c>
      <c r="O783" s="8" t="s">
        <v>4799</v>
      </c>
      <c r="P783" s="8" t="s">
        <v>4800</v>
      </c>
      <c r="Q783" s="5"/>
      <c r="R783" s="8"/>
      <c r="S783" s="8"/>
      <c r="T783" s="8"/>
      <c r="U783" s="8"/>
      <c r="V783" s="8"/>
      <c r="W783" s="8"/>
      <c r="X783" s="8"/>
      <c r="Y783" s="5" t="s">
        <v>4093</v>
      </c>
      <c r="Z783" s="10" t="str">
        <f aca="false">REPLACE(AA783,SEARCH("M5-",AA783),LEN(AB783),AC783)</f>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AA783" s="10" t="s">
        <v>4801</v>
      </c>
      <c r="AB783" s="8" t="str">
        <f aca="false">IF(D783&lt;&gt;"No hacer",CONCATENATE(A783,"-",LEFT(C783),"-",IF(A782&lt;&gt;A783,1,IF(C782=C783,RIGHT(AB782)+1,1))))</f>
        <v>M5-NyO-50c-A-5</v>
      </c>
      <c r="AC783" s="8" t="str">
        <f aca="false">CONCATENATE(AB783,"-BR")</f>
        <v>M5-NyO-50c-A-5-BR</v>
      </c>
      <c r="AD783" s="5" t="s">
        <v>46</v>
      </c>
      <c r="AE783" s="5" t="s">
        <v>351</v>
      </c>
      <c r="AF783" s="5" t="s">
        <v>47</v>
      </c>
    </row>
    <row r="784" customFormat="false" ht="75" hidden="false" customHeight="true" outlineLevel="0" collapsed="false">
      <c r="A784" s="5" t="s">
        <v>4802</v>
      </c>
      <c r="B784" s="6" t="s">
        <v>4803</v>
      </c>
      <c r="C784" s="29" t="s">
        <v>34</v>
      </c>
      <c r="D784" s="5" t="s">
        <v>35</v>
      </c>
      <c r="E784" s="5"/>
      <c r="F784" s="6" t="s">
        <v>4804</v>
      </c>
      <c r="G784" s="6"/>
      <c r="H784" s="6"/>
      <c r="I784" s="5" t="s">
        <v>38</v>
      </c>
      <c r="J784" s="5" t="s">
        <v>4805</v>
      </c>
      <c r="K784" s="6" t="s">
        <v>4806</v>
      </c>
      <c r="L784" s="7"/>
      <c r="M784" s="5" t="s">
        <v>41</v>
      </c>
      <c r="N784" s="8" t="s">
        <v>4807</v>
      </c>
      <c r="O784" s="8" t="s">
        <v>4807</v>
      </c>
      <c r="P784" s="8"/>
      <c r="Q784" s="5"/>
      <c r="R784" s="8"/>
      <c r="S784" s="8"/>
      <c r="T784" s="8"/>
      <c r="U784" s="8"/>
      <c r="V784" s="8"/>
      <c r="W784" s="8"/>
      <c r="X784" s="8"/>
      <c r="Y784" s="5" t="s">
        <v>4093</v>
      </c>
      <c r="Z784" s="10" t="str">
        <f aca="false">REPLACE(AA784,SEARCH("M5-",AA784),LEN(AB784),AC784)</f>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AA784" s="10" t="s">
        <v>4808</v>
      </c>
      <c r="AB784" s="8" t="str">
        <f aca="false">IF(D784&lt;&gt;"No hacer",CONCATENATE(A784,"-",LEFT(C784),"-",IF(A783&lt;&gt;A784,1,IF(C783=C784,RIGHT(AB783)+1,1))))</f>
        <v>M5-NyO-51a-I-1</v>
      </c>
      <c r="AC784" s="8" t="str">
        <f aca="false">CONCATENATE(AB784,"-BR")</f>
        <v>M5-NyO-51a-I-1-BR</v>
      </c>
      <c r="AD784" s="5" t="s">
        <v>46</v>
      </c>
      <c r="AE784" s="5" t="s">
        <v>351</v>
      </c>
      <c r="AF784" s="5" t="s">
        <v>47</v>
      </c>
    </row>
    <row r="785" customFormat="false" ht="75" hidden="false" customHeight="true" outlineLevel="0" collapsed="false">
      <c r="A785" s="5" t="s">
        <v>4802</v>
      </c>
      <c r="B785" s="6" t="s">
        <v>4803</v>
      </c>
      <c r="C785" s="29" t="s">
        <v>34</v>
      </c>
      <c r="D785" s="5" t="s">
        <v>35</v>
      </c>
      <c r="E785" s="5"/>
      <c r="F785" s="6" t="s">
        <v>4804</v>
      </c>
      <c r="G785" s="6"/>
      <c r="H785" s="6"/>
      <c r="I785" s="5" t="s">
        <v>38</v>
      </c>
      <c r="J785" s="5" t="s">
        <v>4805</v>
      </c>
      <c r="K785" s="6" t="s">
        <v>4809</v>
      </c>
      <c r="L785" s="7"/>
      <c r="M785" s="5" t="s">
        <v>41</v>
      </c>
      <c r="N785" s="8" t="s">
        <v>4807</v>
      </c>
      <c r="O785" s="8" t="s">
        <v>4807</v>
      </c>
      <c r="P785" s="8"/>
      <c r="Q785" s="5"/>
      <c r="R785" s="8"/>
      <c r="S785" s="8"/>
      <c r="T785" s="8"/>
      <c r="U785" s="8"/>
      <c r="V785" s="8"/>
      <c r="W785" s="8"/>
      <c r="X785" s="8"/>
      <c r="Y785" s="5" t="s">
        <v>4093</v>
      </c>
      <c r="Z785" s="10" t="str">
        <f aca="false">REPLACE(AA785,SEARCH("M5-",AA785),LEN(AB785),AC785)</f>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AA785" s="10" t="s">
        <v>4810</v>
      </c>
      <c r="AB785" s="8" t="str">
        <f aca="false">IF(D785&lt;&gt;"No hacer",CONCATENATE(A785,"-",LEFT(C785),"-",IF(A784&lt;&gt;A785,1,IF(C784=C785,RIGHT(AB784)+1,1))))</f>
        <v>M5-NyO-51a-I-2</v>
      </c>
      <c r="AC785" s="8" t="str">
        <f aca="false">CONCATENATE(AB785,"-BR")</f>
        <v>M5-NyO-51a-I-2-BR</v>
      </c>
      <c r="AD785" s="5" t="s">
        <v>46</v>
      </c>
      <c r="AE785" s="5" t="s">
        <v>351</v>
      </c>
      <c r="AF785" s="5" t="s">
        <v>47</v>
      </c>
    </row>
    <row r="786" customFormat="false" ht="75" hidden="false" customHeight="true" outlineLevel="0" collapsed="false">
      <c r="A786" s="5" t="s">
        <v>4802</v>
      </c>
      <c r="B786" s="6" t="s">
        <v>4803</v>
      </c>
      <c r="C786" s="29" t="s">
        <v>34</v>
      </c>
      <c r="D786" s="5" t="s">
        <v>35</v>
      </c>
      <c r="E786" s="5"/>
      <c r="F786" s="6" t="s">
        <v>4804</v>
      </c>
      <c r="G786" s="6"/>
      <c r="H786" s="6"/>
      <c r="I786" s="5" t="s">
        <v>38</v>
      </c>
      <c r="J786" s="5" t="s">
        <v>4805</v>
      </c>
      <c r="K786" s="6" t="s">
        <v>4811</v>
      </c>
      <c r="L786" s="7"/>
      <c r="M786" s="5" t="s">
        <v>41</v>
      </c>
      <c r="N786" s="8" t="s">
        <v>4807</v>
      </c>
      <c r="O786" s="8" t="s">
        <v>4807</v>
      </c>
      <c r="P786" s="8"/>
      <c r="Q786" s="5"/>
      <c r="R786" s="8"/>
      <c r="S786" s="8"/>
      <c r="T786" s="8"/>
      <c r="U786" s="8"/>
      <c r="V786" s="8"/>
      <c r="W786" s="8"/>
      <c r="X786" s="8"/>
      <c r="Y786" s="5" t="s">
        <v>4093</v>
      </c>
      <c r="Z786" s="10" t="str">
        <f aca="false">REPLACE(AA786,SEARCH("M5-",AA786),LEN(AB786),AC786)</f>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AA786" s="10" t="s">
        <v>4812</v>
      </c>
      <c r="AB786" s="8" t="str">
        <f aca="false">IF(D786&lt;&gt;"No hacer",CONCATENATE(A786,"-",LEFT(C786),"-",IF(A785&lt;&gt;A786,1,IF(C785=C786,RIGHT(AB785)+1,1))))</f>
        <v>M5-NyO-51a-I-3</v>
      </c>
      <c r="AC786" s="8" t="str">
        <f aca="false">CONCATENATE(AB786,"-BR")</f>
        <v>M5-NyO-51a-I-3-BR</v>
      </c>
      <c r="AD786" s="5" t="s">
        <v>46</v>
      </c>
      <c r="AE786" s="5" t="s">
        <v>351</v>
      </c>
      <c r="AF786" s="5" t="s">
        <v>47</v>
      </c>
    </row>
    <row r="787" customFormat="false" ht="75" hidden="false" customHeight="true" outlineLevel="0" collapsed="false">
      <c r="A787" s="5" t="s">
        <v>4813</v>
      </c>
      <c r="B787" s="6" t="s">
        <v>4814</v>
      </c>
      <c r="C787" s="5" t="s">
        <v>34</v>
      </c>
      <c r="D787" s="5" t="s">
        <v>35</v>
      </c>
      <c r="E787" s="5"/>
      <c r="F787" s="6" t="s">
        <v>4815</v>
      </c>
      <c r="G787" s="6"/>
      <c r="H787" s="6" t="s">
        <v>4816</v>
      </c>
      <c r="I787" s="5" t="s">
        <v>38</v>
      </c>
      <c r="J787" s="5" t="s">
        <v>297</v>
      </c>
      <c r="K787" s="8" t="s">
        <v>4817</v>
      </c>
      <c r="L787" s="6" t="s">
        <v>4818</v>
      </c>
      <c r="M787" s="5" t="s">
        <v>41</v>
      </c>
      <c r="N787" s="6" t="s">
        <v>4819</v>
      </c>
      <c r="O787" s="6" t="s">
        <v>4820</v>
      </c>
      <c r="P787" s="8"/>
      <c r="Q787" s="5"/>
      <c r="R787" s="8"/>
      <c r="S787" s="8"/>
      <c r="T787" s="8"/>
      <c r="U787" s="8"/>
      <c r="V787" s="8"/>
      <c r="W787" s="8"/>
      <c r="X787" s="8"/>
      <c r="Y787" s="5" t="s">
        <v>4093</v>
      </c>
      <c r="Z787" s="10" t="str">
        <f aca="false">REPLACE(AA787,SEARCH("M5-",AA787),LEN(AB787),AC787)</f>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AA787" s="10" t="s">
        <v>4821</v>
      </c>
      <c r="AB787" s="8" t="str">
        <f aca="false">IF(D787&lt;&gt;"No hacer",CONCATENATE(A787,"-",LEFT(C787),"-",IF(A786&lt;&gt;A787,1,IF(C786=C787,RIGHT(AB786)+1,1))))</f>
        <v>M5-NyO-9a-I-1</v>
      </c>
      <c r="AC787" s="8" t="str">
        <f aca="false">CONCATENATE(AB787,"-BR")</f>
        <v>M5-NyO-9a-I-1-BR</v>
      </c>
      <c r="AD787" s="5" t="s">
        <v>46</v>
      </c>
      <c r="AE787" s="5" t="s">
        <v>351</v>
      </c>
      <c r="AF787" s="5" t="s">
        <v>47</v>
      </c>
    </row>
    <row r="788" customFormat="false" ht="75" hidden="false" customHeight="true" outlineLevel="0" collapsed="false">
      <c r="A788" s="5" t="s">
        <v>4813</v>
      </c>
      <c r="B788" s="6" t="s">
        <v>4814</v>
      </c>
      <c r="C788" s="5" t="s">
        <v>48</v>
      </c>
      <c r="D788" s="5" t="s">
        <v>35</v>
      </c>
      <c r="E788" s="5"/>
      <c r="F788" s="6" t="s">
        <v>4822</v>
      </c>
      <c r="G788" s="6"/>
      <c r="H788" s="6" t="s">
        <v>4823</v>
      </c>
      <c r="I788" s="5" t="s">
        <v>38</v>
      </c>
      <c r="J788" s="5" t="s">
        <v>297</v>
      </c>
      <c r="K788" s="8" t="s">
        <v>4824</v>
      </c>
      <c r="L788" s="6" t="s">
        <v>4825</v>
      </c>
      <c r="M788" s="5" t="s">
        <v>41</v>
      </c>
      <c r="N788" s="6" t="s">
        <v>4819</v>
      </c>
      <c r="O788" s="6" t="s">
        <v>4826</v>
      </c>
      <c r="P788" s="8"/>
      <c r="Q788" s="5"/>
      <c r="R788" s="8"/>
      <c r="S788" s="8"/>
      <c r="T788" s="8"/>
      <c r="U788" s="8"/>
      <c r="V788" s="8"/>
      <c r="W788" s="8"/>
      <c r="X788" s="8"/>
      <c r="Y788" s="5" t="s">
        <v>4093</v>
      </c>
      <c r="Z788" s="10" t="str">
        <f aca="false">REPLACE(AA788,SEARCH("M5-",AA788),LEN(AB788),AC788)</f>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AA788" s="10" t="s">
        <v>4827</v>
      </c>
      <c r="AB788" s="8" t="str">
        <f aca="false">IF(D788&lt;&gt;"No hacer",CONCATENATE(A788,"-",LEFT(C788),"-",IF(A787&lt;&gt;A788,1,IF(C787=C788,RIGHT(AB787)+1,1))))</f>
        <v>M5-NyO-9a-E-1</v>
      </c>
      <c r="AC788" s="8" t="str">
        <f aca="false">CONCATENATE(AB788,"-BR")</f>
        <v>M5-NyO-9a-E-1-BR</v>
      </c>
      <c r="AD788" s="5" t="s">
        <v>46</v>
      </c>
      <c r="AE788" s="5" t="s">
        <v>351</v>
      </c>
      <c r="AF788" s="5" t="s">
        <v>47</v>
      </c>
    </row>
    <row r="789" customFormat="false" ht="75" hidden="false" customHeight="true" outlineLevel="0" collapsed="false">
      <c r="A789" s="5" t="s">
        <v>4828</v>
      </c>
      <c r="B789" s="6" t="s">
        <v>4829</v>
      </c>
      <c r="C789" s="5" t="s">
        <v>34</v>
      </c>
      <c r="D789" s="5" t="s">
        <v>35</v>
      </c>
      <c r="E789" s="5"/>
      <c r="F789" s="6" t="s">
        <v>4830</v>
      </c>
      <c r="G789" s="6"/>
      <c r="H789" s="6" t="s">
        <v>4831</v>
      </c>
      <c r="I789" s="5" t="s">
        <v>38</v>
      </c>
      <c r="J789" s="5" t="s">
        <v>654</v>
      </c>
      <c r="K789" s="6" t="s">
        <v>4832</v>
      </c>
      <c r="L789" s="6" t="s">
        <v>4833</v>
      </c>
      <c r="M789" s="5" t="s">
        <v>41</v>
      </c>
      <c r="N789" s="6" t="s">
        <v>4834</v>
      </c>
      <c r="O789" s="6" t="s">
        <v>4835</v>
      </c>
      <c r="P789" s="8"/>
      <c r="Q789" s="5"/>
      <c r="R789" s="8"/>
      <c r="S789" s="8"/>
      <c r="T789" s="8"/>
      <c r="U789" s="8"/>
      <c r="V789" s="8"/>
      <c r="W789" s="8"/>
      <c r="X789" s="8"/>
      <c r="Y789" s="5" t="s">
        <v>4093</v>
      </c>
      <c r="Z789" s="10" t="str">
        <f aca="false">REPLACE(AA789,SEARCH("M5-",AA789),LEN(AB789),AC789)</f>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AA789" s="10" t="s">
        <v>4836</v>
      </c>
      <c r="AB789" s="8" t="str">
        <f aca="false">IF(D789&lt;&gt;"No hacer",CONCATENATE(A789,"-",LEFT(C789),"-",IF(A788&lt;&gt;A789,1,IF(C788=C789,RIGHT(AB788)+1,1))))</f>
        <v>M5-NyO-9b-I-1</v>
      </c>
      <c r="AC789" s="8" t="str">
        <f aca="false">CONCATENATE(AB789,"-BR")</f>
        <v>M5-NyO-9b-I-1-BR</v>
      </c>
      <c r="AD789" s="5" t="s">
        <v>46</v>
      </c>
      <c r="AE789" s="5" t="s">
        <v>351</v>
      </c>
      <c r="AF789" s="5" t="s">
        <v>47</v>
      </c>
    </row>
    <row r="790" customFormat="false" ht="75" hidden="false" customHeight="true" outlineLevel="0" collapsed="false">
      <c r="A790" s="5" t="s">
        <v>4828</v>
      </c>
      <c r="B790" s="6" t="s">
        <v>4829</v>
      </c>
      <c r="C790" s="5" t="s">
        <v>48</v>
      </c>
      <c r="D790" s="5" t="s">
        <v>35</v>
      </c>
      <c r="E790" s="5"/>
      <c r="F790" s="6" t="s">
        <v>4837</v>
      </c>
      <c r="G790" s="6"/>
      <c r="H790" s="6" t="s">
        <v>4838</v>
      </c>
      <c r="I790" s="5" t="s">
        <v>38</v>
      </c>
      <c r="J790" s="5" t="s">
        <v>52</v>
      </c>
      <c r="K790" s="6" t="s">
        <v>4839</v>
      </c>
      <c r="L790" s="6" t="s">
        <v>4840</v>
      </c>
      <c r="M790" s="5" t="s">
        <v>41</v>
      </c>
      <c r="N790" s="6" t="s">
        <v>4834</v>
      </c>
      <c r="O790" s="6" t="s">
        <v>4841</v>
      </c>
      <c r="P790" s="8"/>
      <c r="Q790" s="5"/>
      <c r="R790" s="6"/>
      <c r="S790" s="6"/>
      <c r="T790" s="6"/>
      <c r="U790" s="6"/>
      <c r="V790" s="6"/>
      <c r="W790" s="6"/>
      <c r="X790" s="6"/>
      <c r="Y790" s="5" t="s">
        <v>4093</v>
      </c>
      <c r="Z790" s="10" t="str">
        <f aca="false">REPLACE(AA790,SEARCH("M5-",AA790),LEN(AB790),AC790)</f>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0" s="10" t="s">
        <v>4842</v>
      </c>
      <c r="AB790" s="8" t="str">
        <f aca="false">IF(D790&lt;&gt;"No hacer",CONCATENATE(A790,"-",LEFT(C790),"-",IF(A789&lt;&gt;A790,1,IF(C789=C790,RIGHT(AB789)+1,1))))</f>
        <v>M5-NyO-9b-E-1</v>
      </c>
      <c r="AC790" s="8" t="str">
        <f aca="false">CONCATENATE(AB790,"-BR")</f>
        <v>M5-NyO-9b-E-1-BR</v>
      </c>
      <c r="AD790" s="5" t="s">
        <v>46</v>
      </c>
      <c r="AE790" s="5" t="s">
        <v>351</v>
      </c>
      <c r="AF790" s="5" t="s">
        <v>47</v>
      </c>
    </row>
    <row r="791" customFormat="false" ht="75" hidden="false" customHeight="true" outlineLevel="0" collapsed="false">
      <c r="A791" s="5" t="s">
        <v>4828</v>
      </c>
      <c r="B791" s="6" t="s">
        <v>4829</v>
      </c>
      <c r="C791" s="5" t="s">
        <v>58</v>
      </c>
      <c r="D791" s="5" t="s">
        <v>35</v>
      </c>
      <c r="E791" s="5"/>
      <c r="F791" s="6" t="s">
        <v>4843</v>
      </c>
      <c r="G791" s="6"/>
      <c r="H791" s="6" t="s">
        <v>4844</v>
      </c>
      <c r="I791" s="5" t="s">
        <v>38</v>
      </c>
      <c r="J791" s="5" t="s">
        <v>52</v>
      </c>
      <c r="K791" s="6" t="s">
        <v>4845</v>
      </c>
      <c r="L791" s="6" t="s">
        <v>4840</v>
      </c>
      <c r="M791" s="5" t="s">
        <v>41</v>
      </c>
      <c r="N791" s="6" t="s">
        <v>4834</v>
      </c>
      <c r="O791" s="6" t="s">
        <v>4841</v>
      </c>
      <c r="P791" s="8"/>
      <c r="Q791" s="5"/>
      <c r="R791" s="6"/>
      <c r="S791" s="6"/>
      <c r="T791" s="6"/>
      <c r="U791" s="6"/>
      <c r="V791" s="6"/>
      <c r="W791" s="6"/>
      <c r="X791" s="6"/>
      <c r="Y791" s="5" t="s">
        <v>4093</v>
      </c>
      <c r="Z791" s="10" t="str">
        <f aca="false">REPLACE(AA791,SEARCH("M5-",AA791),LEN(AB791),AC791)</f>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1" s="10" t="s">
        <v>4846</v>
      </c>
      <c r="AB791" s="8" t="str">
        <f aca="false">IF(D791&lt;&gt;"No hacer",CONCATENATE(A791,"-",LEFT(C791),"-",IF(A790&lt;&gt;A791,1,IF(C790=C791,RIGHT(AB790)+1,1))))</f>
        <v>M5-NyO-9b-A-1</v>
      </c>
      <c r="AC791" s="8" t="str">
        <f aca="false">CONCATENATE(AB791,"-BR")</f>
        <v>M5-NyO-9b-A-1-BR</v>
      </c>
      <c r="AD791" s="5" t="s">
        <v>46</v>
      </c>
      <c r="AE791" s="5" t="s">
        <v>351</v>
      </c>
      <c r="AF791" s="5" t="s">
        <v>47</v>
      </c>
    </row>
    <row r="792" customFormat="false" ht="75" hidden="false" customHeight="true" outlineLevel="0" collapsed="false">
      <c r="A792" s="5" t="s">
        <v>4828</v>
      </c>
      <c r="B792" s="6" t="s">
        <v>4829</v>
      </c>
      <c r="C792" s="5" t="s">
        <v>58</v>
      </c>
      <c r="D792" s="5" t="s">
        <v>35</v>
      </c>
      <c r="E792" s="5"/>
      <c r="F792" s="6" t="s">
        <v>4847</v>
      </c>
      <c r="G792" s="6"/>
      <c r="H792" s="6" t="s">
        <v>4848</v>
      </c>
      <c r="I792" s="5" t="s">
        <v>38</v>
      </c>
      <c r="J792" s="5" t="s">
        <v>52</v>
      </c>
      <c r="K792" s="6" t="s">
        <v>4839</v>
      </c>
      <c r="L792" s="6" t="s">
        <v>4840</v>
      </c>
      <c r="M792" s="5" t="s">
        <v>41</v>
      </c>
      <c r="N792" s="6" t="s">
        <v>4834</v>
      </c>
      <c r="O792" s="6" t="s">
        <v>4841</v>
      </c>
      <c r="P792" s="8"/>
      <c r="Q792" s="5"/>
      <c r="R792" s="6"/>
      <c r="S792" s="6"/>
      <c r="T792" s="6"/>
      <c r="U792" s="6"/>
      <c r="V792" s="6"/>
      <c r="W792" s="6"/>
      <c r="X792" s="6"/>
      <c r="Y792" s="5" t="s">
        <v>4093</v>
      </c>
      <c r="Z792" s="10" t="str">
        <f aca="false">REPLACE(AA792,SEARCH("M5-",AA792),LEN(AB792),AC792)</f>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2" s="10" t="s">
        <v>4849</v>
      </c>
      <c r="AB792" s="8" t="str">
        <f aca="false">IF(D792&lt;&gt;"No hacer",CONCATENATE(A792,"-",LEFT(C792),"-",IF(A791&lt;&gt;A792,1,IF(C791=C792,RIGHT(AB791)+1,1))))</f>
        <v>M5-NyO-9b-A-2</v>
      </c>
      <c r="AC792" s="8" t="str">
        <f aca="false">CONCATENATE(AB792,"-BR")</f>
        <v>M5-NyO-9b-A-2-BR</v>
      </c>
      <c r="AD792" s="5" t="s">
        <v>46</v>
      </c>
      <c r="AE792" s="5" t="s">
        <v>351</v>
      </c>
      <c r="AF792" s="5" t="s">
        <v>47</v>
      </c>
    </row>
    <row r="793" customFormat="false" ht="75" hidden="false" customHeight="true" outlineLevel="0" collapsed="false">
      <c r="A793" s="5" t="s">
        <v>4828</v>
      </c>
      <c r="B793" s="6" t="s">
        <v>4829</v>
      </c>
      <c r="C793" s="5" t="s">
        <v>58</v>
      </c>
      <c r="D793" s="5" t="s">
        <v>35</v>
      </c>
      <c r="E793" s="5"/>
      <c r="F793" s="6" t="s">
        <v>4850</v>
      </c>
      <c r="G793" s="6"/>
      <c r="H793" s="6" t="s">
        <v>4851</v>
      </c>
      <c r="I793" s="5" t="s">
        <v>38</v>
      </c>
      <c r="J793" s="5" t="s">
        <v>52</v>
      </c>
      <c r="K793" s="6" t="s">
        <v>4845</v>
      </c>
      <c r="L793" s="6" t="s">
        <v>4840</v>
      </c>
      <c r="M793" s="5" t="s">
        <v>41</v>
      </c>
      <c r="N793" s="6" t="s">
        <v>4834</v>
      </c>
      <c r="O793" s="6" t="s">
        <v>4841</v>
      </c>
      <c r="P793" s="8"/>
      <c r="Q793" s="5"/>
      <c r="R793" s="6"/>
      <c r="S793" s="6"/>
      <c r="T793" s="6"/>
      <c r="U793" s="6"/>
      <c r="V793" s="6"/>
      <c r="W793" s="6"/>
      <c r="X793" s="6"/>
      <c r="Y793" s="5" t="s">
        <v>4093</v>
      </c>
      <c r="Z793" s="10" t="str">
        <f aca="false">REPLACE(AA793,SEARCH("M5-",AA793),LEN(AB793),AC793)</f>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3" s="10" t="s">
        <v>4852</v>
      </c>
      <c r="AB793" s="8" t="str">
        <f aca="false">IF(D793&lt;&gt;"No hacer",CONCATENATE(A793,"-",LEFT(C793),"-",IF(A792&lt;&gt;A793,1,IF(C792=C793,RIGHT(AB792)+1,1))))</f>
        <v>M5-NyO-9b-A-3</v>
      </c>
      <c r="AC793" s="8" t="str">
        <f aca="false">CONCATENATE(AB793,"-BR")</f>
        <v>M5-NyO-9b-A-3-BR</v>
      </c>
      <c r="AD793" s="5" t="s">
        <v>46</v>
      </c>
      <c r="AE793" s="5" t="s">
        <v>351</v>
      </c>
      <c r="AF793" s="5" t="s">
        <v>47</v>
      </c>
    </row>
    <row r="794" customFormat="false" ht="75" hidden="false" customHeight="true" outlineLevel="0" collapsed="false">
      <c r="A794" s="5" t="s">
        <v>4828</v>
      </c>
      <c r="B794" s="6" t="s">
        <v>4829</v>
      </c>
      <c r="C794" s="5" t="s">
        <v>58</v>
      </c>
      <c r="D794" s="5" t="s">
        <v>35</v>
      </c>
      <c r="E794" s="5"/>
      <c r="F794" s="6" t="s">
        <v>4853</v>
      </c>
      <c r="G794" s="6"/>
      <c r="H794" s="6" t="s">
        <v>4854</v>
      </c>
      <c r="I794" s="5" t="s">
        <v>38</v>
      </c>
      <c r="J794" s="5" t="s">
        <v>52</v>
      </c>
      <c r="K794" s="6" t="s">
        <v>4845</v>
      </c>
      <c r="L794" s="6" t="s">
        <v>4840</v>
      </c>
      <c r="M794" s="5" t="s">
        <v>41</v>
      </c>
      <c r="N794" s="6" t="s">
        <v>4834</v>
      </c>
      <c r="O794" s="6" t="s">
        <v>4841</v>
      </c>
      <c r="P794" s="8"/>
      <c r="Q794" s="5"/>
      <c r="R794" s="6"/>
      <c r="S794" s="6"/>
      <c r="T794" s="6"/>
      <c r="U794" s="6"/>
      <c r="V794" s="6"/>
      <c r="W794" s="6"/>
      <c r="X794" s="6"/>
      <c r="Y794" s="5" t="s">
        <v>4093</v>
      </c>
      <c r="Z794" s="10" t="str">
        <f aca="false">REPLACE(AA794,SEARCH("M5-",AA794),LEN(AB794),AC794)</f>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4" s="10" t="s">
        <v>4855</v>
      </c>
      <c r="AB794" s="8" t="str">
        <f aca="false">IF(D794&lt;&gt;"No hacer",CONCATENATE(A794,"-",LEFT(C794),"-",IF(A793&lt;&gt;A794,1,IF(C793=C794,RIGHT(AB793)+1,1))))</f>
        <v>M5-NyO-9b-A-4</v>
      </c>
      <c r="AC794" s="8" t="str">
        <f aca="false">CONCATENATE(AB794,"-BR")</f>
        <v>M5-NyO-9b-A-4-BR</v>
      </c>
      <c r="AD794" s="5" t="s">
        <v>46</v>
      </c>
      <c r="AE794" s="5" t="s">
        <v>351</v>
      </c>
      <c r="AF794" s="5" t="s">
        <v>47</v>
      </c>
    </row>
    <row r="795" customFormat="false" ht="75" hidden="false" customHeight="true" outlineLevel="0" collapsed="false">
      <c r="A795" s="5" t="s">
        <v>4828</v>
      </c>
      <c r="B795" s="6" t="s">
        <v>4829</v>
      </c>
      <c r="C795" s="5" t="s">
        <v>58</v>
      </c>
      <c r="D795" s="5" t="s">
        <v>35</v>
      </c>
      <c r="E795" s="5"/>
      <c r="F795" s="6" t="s">
        <v>4856</v>
      </c>
      <c r="G795" s="6"/>
      <c r="H795" s="6" t="s">
        <v>4857</v>
      </c>
      <c r="I795" s="5" t="s">
        <v>38</v>
      </c>
      <c r="J795" s="5" t="s">
        <v>52</v>
      </c>
      <c r="K795" s="6" t="s">
        <v>4845</v>
      </c>
      <c r="L795" s="6" t="s">
        <v>4840</v>
      </c>
      <c r="M795" s="5" t="s">
        <v>41</v>
      </c>
      <c r="N795" s="6" t="s">
        <v>4834</v>
      </c>
      <c r="O795" s="6" t="s">
        <v>4841</v>
      </c>
      <c r="P795" s="8"/>
      <c r="Q795" s="5"/>
      <c r="R795" s="6"/>
      <c r="S795" s="6"/>
      <c r="T795" s="6"/>
      <c r="U795" s="6"/>
      <c r="V795" s="6"/>
      <c r="W795" s="6"/>
      <c r="X795" s="6"/>
      <c r="Y795" s="5" t="s">
        <v>4093</v>
      </c>
      <c r="Z795" s="10" t="str">
        <f aca="false">REPLACE(AA795,SEARCH("M5-",AA795),LEN(AB795),AC795)</f>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5" s="10" t="s">
        <v>4858</v>
      </c>
      <c r="AB795" s="8" t="str">
        <f aca="false">IF(D795&lt;&gt;"No hacer",CONCATENATE(A795,"-",LEFT(C795),"-",IF(A794&lt;&gt;A795,1,IF(C794=C795,RIGHT(AB794)+1,1))))</f>
        <v>M5-NyO-9b-A-5</v>
      </c>
      <c r="AC795" s="8" t="str">
        <f aca="false">CONCATENATE(AB795,"-BR")</f>
        <v>M5-NyO-9b-A-5-BR</v>
      </c>
      <c r="AD795" s="5" t="s">
        <v>46</v>
      </c>
      <c r="AE795" s="5" t="s">
        <v>351</v>
      </c>
      <c r="AF795" s="5" t="s">
        <v>47</v>
      </c>
    </row>
    <row r="796" customFormat="false" ht="75" hidden="false" customHeight="true" outlineLevel="0" collapsed="false">
      <c r="A796" s="5" t="s">
        <v>4859</v>
      </c>
      <c r="B796" s="6" t="s">
        <v>4860</v>
      </c>
      <c r="C796" s="5" t="s">
        <v>34</v>
      </c>
      <c r="D796" s="5" t="s">
        <v>35</v>
      </c>
      <c r="E796" s="5"/>
      <c r="F796" s="6" t="s">
        <v>4861</v>
      </c>
      <c r="G796" s="6"/>
      <c r="H796" s="6" t="s">
        <v>4862</v>
      </c>
      <c r="I796" s="5" t="s">
        <v>38</v>
      </c>
      <c r="J796" s="5" t="s">
        <v>346</v>
      </c>
      <c r="K796" s="6" t="s">
        <v>4863</v>
      </c>
      <c r="L796" s="6" t="s">
        <v>4864</v>
      </c>
      <c r="M796" s="5" t="s">
        <v>41</v>
      </c>
      <c r="N796" s="8" t="s">
        <v>4865</v>
      </c>
      <c r="O796" s="8" t="s">
        <v>4866</v>
      </c>
      <c r="P796" s="8" t="s">
        <v>4867</v>
      </c>
      <c r="Q796" s="5"/>
      <c r="R796" s="8"/>
      <c r="S796" s="8"/>
      <c r="T796" s="8"/>
      <c r="U796" s="8"/>
      <c r="V796" s="8"/>
      <c r="W796" s="8"/>
      <c r="X796" s="8"/>
      <c r="Y796" s="5" t="s">
        <v>4093</v>
      </c>
      <c r="Z796" s="10" t="str">
        <f aca="false">REPLACE(AA796,SEARCH("M5-",AA796),LEN(AB796),AC796)</f>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AA796" s="10" t="s">
        <v>4868</v>
      </c>
      <c r="AB796" s="8" t="str">
        <f aca="false">IF(D796&lt;&gt;"No hacer",CONCATENATE(A796,"-",LEFT(C796),"-",IF(A795&lt;&gt;A796,1,IF(C795=C796,RIGHT(AB795)+1,1))))</f>
        <v>M5-NyO-9c-I-1</v>
      </c>
      <c r="AC796" s="8" t="str">
        <f aca="false">CONCATENATE(AB796,"-BR")</f>
        <v>M5-NyO-9c-I-1-BR</v>
      </c>
      <c r="AD796" s="5" t="s">
        <v>46</v>
      </c>
      <c r="AE796" s="5" t="s">
        <v>351</v>
      </c>
      <c r="AF796" s="5" t="s">
        <v>47</v>
      </c>
    </row>
    <row r="797" customFormat="false" ht="75" hidden="false" customHeight="true" outlineLevel="0" collapsed="false">
      <c r="A797" s="5" t="s">
        <v>4859</v>
      </c>
      <c r="B797" s="6" t="s">
        <v>4860</v>
      </c>
      <c r="C797" s="5" t="s">
        <v>48</v>
      </c>
      <c r="D797" s="5" t="s">
        <v>35</v>
      </c>
      <c r="E797" s="5"/>
      <c r="F797" s="6" t="s">
        <v>4869</v>
      </c>
      <c r="G797" s="6"/>
      <c r="H797" s="6" t="s">
        <v>4870</v>
      </c>
      <c r="I797" s="5" t="s">
        <v>38</v>
      </c>
      <c r="J797" s="5" t="s">
        <v>52</v>
      </c>
      <c r="K797" s="6" t="s">
        <v>4871</v>
      </c>
      <c r="L797" s="6" t="s">
        <v>4872</v>
      </c>
      <c r="M797" s="5" t="s">
        <v>41</v>
      </c>
      <c r="N797" s="8" t="s">
        <v>4873</v>
      </c>
      <c r="O797" s="8" t="s">
        <v>4874</v>
      </c>
      <c r="P797" s="8"/>
      <c r="Q797" s="5"/>
      <c r="R797" s="8"/>
      <c r="S797" s="8"/>
      <c r="T797" s="8"/>
      <c r="U797" s="8"/>
      <c r="V797" s="8"/>
      <c r="W797" s="8"/>
      <c r="X797" s="8"/>
      <c r="Y797" s="5" t="s">
        <v>4093</v>
      </c>
      <c r="Z797" s="10" t="str">
        <f aca="false">REPLACE(AA797,SEARCH("M5-",AA797),LEN(AB797),AC797)</f>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AA797" s="10" t="s">
        <v>4875</v>
      </c>
      <c r="AB797" s="8" t="str">
        <f aca="false">IF(D797&lt;&gt;"No hacer",CONCATENATE(A797,"-",LEFT(C797),"-",IF(A796&lt;&gt;A797,1,IF(C796=C797,RIGHT(AB796)+1,1))))</f>
        <v>M5-NyO-9c-E-1</v>
      </c>
      <c r="AC797" s="8" t="str">
        <f aca="false">CONCATENATE(AB797,"-BR")</f>
        <v>M5-NyO-9c-E-1-BR</v>
      </c>
      <c r="AD797" s="5" t="s">
        <v>46</v>
      </c>
      <c r="AE797" s="5" t="s">
        <v>351</v>
      </c>
      <c r="AF797" s="5" t="s">
        <v>47</v>
      </c>
    </row>
    <row r="798" customFormat="false" ht="75" hidden="false" customHeight="true" outlineLevel="0" collapsed="false">
      <c r="A798" s="5" t="s">
        <v>4876</v>
      </c>
      <c r="B798" s="6" t="s">
        <v>4877</v>
      </c>
      <c r="C798" s="5" t="s">
        <v>34</v>
      </c>
      <c r="D798" s="5" t="s">
        <v>35</v>
      </c>
      <c r="E798" s="5"/>
      <c r="F798" s="6" t="s">
        <v>4878</v>
      </c>
      <c r="G798" s="6"/>
      <c r="H798" s="6" t="s">
        <v>4879</v>
      </c>
      <c r="I798" s="5" t="s">
        <v>38</v>
      </c>
      <c r="J798" s="5" t="s">
        <v>297</v>
      </c>
      <c r="K798" s="6" t="s">
        <v>4880</v>
      </c>
      <c r="L798" s="6" t="s">
        <v>4881</v>
      </c>
      <c r="M798" s="5" t="s">
        <v>41</v>
      </c>
      <c r="N798" s="6" t="s">
        <v>4882</v>
      </c>
      <c r="O798" s="6" t="s">
        <v>4883</v>
      </c>
      <c r="P798" s="8"/>
      <c r="Q798" s="5"/>
      <c r="R798" s="8"/>
      <c r="S798" s="8"/>
      <c r="T798" s="8"/>
      <c r="U798" s="8"/>
      <c r="V798" s="8"/>
      <c r="W798" s="8"/>
      <c r="X798" s="8"/>
      <c r="Y798" s="5" t="s">
        <v>4093</v>
      </c>
      <c r="Z798" s="10" t="str">
        <f aca="false">REPLACE(AA798,SEARCH("M5-",AA798),LEN(AB798),AC798)</f>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AA798" s="10" t="s">
        <v>4884</v>
      </c>
      <c r="AB798" s="8" t="str">
        <f aca="false">IF(D798&lt;&gt;"No hacer",CONCATENATE(A798,"-",LEFT(C798),"-",IF(A797&lt;&gt;A798,1,IF(C797=C798,RIGHT(AB797)+1,1))))</f>
        <v>M5-NyO-9d-I-1</v>
      </c>
      <c r="AC798" s="8" t="str">
        <f aca="false">CONCATENATE(AB798,"-BR")</f>
        <v>M5-NyO-9d-I-1-BR</v>
      </c>
      <c r="AD798" s="5" t="s">
        <v>46</v>
      </c>
      <c r="AE798" s="5" t="s">
        <v>351</v>
      </c>
      <c r="AF798" s="5" t="s">
        <v>47</v>
      </c>
    </row>
    <row r="799" customFormat="false" ht="75" hidden="false" customHeight="true" outlineLevel="0" collapsed="false">
      <c r="A799" s="5" t="s">
        <v>4876</v>
      </c>
      <c r="B799" s="6" t="s">
        <v>4877</v>
      </c>
      <c r="C799" s="5" t="s">
        <v>48</v>
      </c>
      <c r="D799" s="5" t="s">
        <v>35</v>
      </c>
      <c r="E799" s="5"/>
      <c r="F799" s="6" t="s">
        <v>4885</v>
      </c>
      <c r="G799" s="6"/>
      <c r="H799" s="6" t="s">
        <v>4886</v>
      </c>
      <c r="I799" s="5" t="s">
        <v>38</v>
      </c>
      <c r="J799" s="5" t="s">
        <v>52</v>
      </c>
      <c r="K799" s="6" t="s">
        <v>4887</v>
      </c>
      <c r="L799" s="6" t="s">
        <v>4888</v>
      </c>
      <c r="M799" s="5" t="s">
        <v>41</v>
      </c>
      <c r="N799" s="6" t="s">
        <v>4882</v>
      </c>
      <c r="O799" s="6" t="s">
        <v>4889</v>
      </c>
      <c r="P799" s="8"/>
      <c r="Q799" s="5"/>
      <c r="R799" s="8"/>
      <c r="S799" s="8"/>
      <c r="T799" s="8"/>
      <c r="U799" s="8"/>
      <c r="V799" s="8"/>
      <c r="W799" s="8"/>
      <c r="X799" s="8"/>
      <c r="Y799" s="5" t="s">
        <v>4093</v>
      </c>
      <c r="Z799" s="10" t="str">
        <f aca="false">REPLACE(AA799,SEARCH("M5-",AA799),LEN(AB799),AC799)</f>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AA799" s="10" t="s">
        <v>4890</v>
      </c>
      <c r="AB799" s="8" t="str">
        <f aca="false">IF(D799&lt;&gt;"No hacer",CONCATENATE(A799,"-",LEFT(C799),"-",IF(A798&lt;&gt;A799,1,IF(C798=C799,RIGHT(AB798)+1,1))))</f>
        <v>M5-NyO-9d-E-1</v>
      </c>
      <c r="AC799" s="8" t="str">
        <f aca="false">CONCATENATE(AB799,"-BR")</f>
        <v>M5-NyO-9d-E-1-BR</v>
      </c>
      <c r="AD799" s="5" t="s">
        <v>46</v>
      </c>
      <c r="AE799" s="5" t="s">
        <v>351</v>
      </c>
      <c r="AF799" s="5" t="s">
        <v>47</v>
      </c>
    </row>
    <row r="800" customFormat="false" ht="75" hidden="false" customHeight="true" outlineLevel="0" collapsed="false">
      <c r="A800" s="5" t="s">
        <v>4876</v>
      </c>
      <c r="B800" s="6" t="s">
        <v>4877</v>
      </c>
      <c r="C800" s="5" t="s">
        <v>58</v>
      </c>
      <c r="D800" s="5" t="s">
        <v>35</v>
      </c>
      <c r="E800" s="5"/>
      <c r="F800" s="6" t="s">
        <v>4891</v>
      </c>
      <c r="G800" s="6"/>
      <c r="H800" s="8"/>
      <c r="I800" s="5" t="s">
        <v>38</v>
      </c>
      <c r="J800" s="5" t="s">
        <v>52</v>
      </c>
      <c r="K800" s="6" t="s">
        <v>4892</v>
      </c>
      <c r="L800" s="6" t="s">
        <v>4888</v>
      </c>
      <c r="M800" s="5" t="s">
        <v>41</v>
      </c>
      <c r="N800" s="6" t="s">
        <v>4882</v>
      </c>
      <c r="O800" s="6" t="s">
        <v>4893</v>
      </c>
      <c r="P800" s="8"/>
      <c r="Q800" s="5"/>
      <c r="R800" s="8"/>
      <c r="S800" s="8"/>
      <c r="T800" s="8"/>
      <c r="U800" s="8"/>
      <c r="V800" s="8"/>
      <c r="W800" s="8"/>
      <c r="X800" s="8"/>
      <c r="Y800" s="5" t="s">
        <v>4093</v>
      </c>
      <c r="Z800" s="10" t="str">
        <f aca="false">REPLACE(AA800,SEARCH("M5-",AA800),LEN(AB800),AC800)</f>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AA800" s="10" t="s">
        <v>4894</v>
      </c>
      <c r="AB800" s="8" t="str">
        <f aca="false">IF(D800&lt;&gt;"No hacer",CONCATENATE(A800,"-",LEFT(C800),"-",IF(A799&lt;&gt;A800,1,IF(C799=C800,RIGHT(AB799)+1,1))))</f>
        <v>M5-NyO-9d-A-1</v>
      </c>
      <c r="AC800" s="8" t="str">
        <f aca="false">CONCATENATE(AB800,"-BR")</f>
        <v>M5-NyO-9d-A-1-BR</v>
      </c>
      <c r="AD800" s="5" t="s">
        <v>46</v>
      </c>
      <c r="AE800" s="5" t="s">
        <v>351</v>
      </c>
      <c r="AF800" s="5" t="s">
        <v>47</v>
      </c>
    </row>
    <row r="801" customFormat="false" ht="75" hidden="false" customHeight="true" outlineLevel="0" collapsed="false">
      <c r="A801" s="5" t="s">
        <v>4876</v>
      </c>
      <c r="B801" s="6" t="s">
        <v>4877</v>
      </c>
      <c r="C801" s="5" t="s">
        <v>58</v>
      </c>
      <c r="D801" s="5" t="s">
        <v>35</v>
      </c>
      <c r="E801" s="5"/>
      <c r="F801" s="6" t="s">
        <v>4895</v>
      </c>
      <c r="G801" s="6"/>
      <c r="H801" s="8"/>
      <c r="I801" s="5" t="s">
        <v>38</v>
      </c>
      <c r="J801" s="5" t="s">
        <v>52</v>
      </c>
      <c r="K801" s="6" t="s">
        <v>4896</v>
      </c>
      <c r="L801" s="6" t="s">
        <v>4888</v>
      </c>
      <c r="M801" s="5" t="s">
        <v>41</v>
      </c>
      <c r="N801" s="6" t="s">
        <v>4882</v>
      </c>
      <c r="O801" s="6" t="s">
        <v>4897</v>
      </c>
      <c r="P801" s="8"/>
      <c r="Q801" s="5"/>
      <c r="R801" s="8"/>
      <c r="S801" s="8"/>
      <c r="T801" s="8"/>
      <c r="U801" s="8"/>
      <c r="V801" s="8"/>
      <c r="W801" s="8"/>
      <c r="X801" s="8"/>
      <c r="Y801" s="5" t="s">
        <v>4093</v>
      </c>
      <c r="Z801" s="10" t="str">
        <f aca="false">REPLACE(AA801,SEARCH("M5-",AA801),LEN(AB801),AC801)</f>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AA801" s="10" t="s">
        <v>4898</v>
      </c>
      <c r="AB801" s="8" t="str">
        <f aca="false">IF(D801&lt;&gt;"No hacer",CONCATENATE(A801,"-",LEFT(C801),"-",IF(A800&lt;&gt;A801,1,IF(C800=C801,RIGHT(AB800)+1,1))))</f>
        <v>M5-NyO-9d-A-2</v>
      </c>
      <c r="AC801" s="8" t="str">
        <f aca="false">CONCATENATE(AB801,"-BR")</f>
        <v>M5-NyO-9d-A-2-BR</v>
      </c>
      <c r="AD801" s="5" t="s">
        <v>46</v>
      </c>
      <c r="AE801" s="5" t="s">
        <v>351</v>
      </c>
      <c r="AF801" s="5" t="s">
        <v>47</v>
      </c>
    </row>
    <row r="802" customFormat="false" ht="75" hidden="false" customHeight="true" outlineLevel="0" collapsed="false">
      <c r="A802" s="5" t="s">
        <v>4876</v>
      </c>
      <c r="B802" s="6" t="s">
        <v>4877</v>
      </c>
      <c r="C802" s="5" t="s">
        <v>58</v>
      </c>
      <c r="D802" s="5" t="s">
        <v>35</v>
      </c>
      <c r="E802" s="5"/>
      <c r="F802" s="6" t="s">
        <v>4899</v>
      </c>
      <c r="G802" s="6"/>
      <c r="H802" s="8"/>
      <c r="I802" s="5" t="s">
        <v>38</v>
      </c>
      <c r="J802" s="5" t="s">
        <v>52</v>
      </c>
      <c r="K802" s="8" t="s">
        <v>4900</v>
      </c>
      <c r="L802" s="6" t="s">
        <v>4888</v>
      </c>
      <c r="M802" s="5" t="s">
        <v>41</v>
      </c>
      <c r="N802" s="6" t="s">
        <v>4882</v>
      </c>
      <c r="O802" s="6" t="s">
        <v>4901</v>
      </c>
      <c r="P802" s="8"/>
      <c r="Q802" s="5"/>
      <c r="R802" s="8"/>
      <c r="S802" s="8"/>
      <c r="T802" s="8"/>
      <c r="U802" s="8"/>
      <c r="V802" s="8"/>
      <c r="W802" s="8"/>
      <c r="X802" s="8"/>
      <c r="Y802" s="5" t="s">
        <v>4093</v>
      </c>
      <c r="Z802" s="10" t="str">
        <f aca="false">REPLACE(AA802,SEARCH("M5-",AA802),LEN(AB802),AC802)</f>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AA802" s="10" t="s">
        <v>4902</v>
      </c>
      <c r="AB802" s="8" t="str">
        <f aca="false">IF(D802&lt;&gt;"No hacer",CONCATENATE(A802,"-",LEFT(C802),"-",IF(A801&lt;&gt;A802,1,IF(C801=C802,RIGHT(AB801)+1,1))))</f>
        <v>M5-NyO-9d-A-3</v>
      </c>
      <c r="AC802" s="8" t="str">
        <f aca="false">CONCATENATE(AB802,"-BR")</f>
        <v>M5-NyO-9d-A-3-BR</v>
      </c>
      <c r="AD802" s="5" t="s">
        <v>46</v>
      </c>
      <c r="AE802" s="5" t="s">
        <v>351</v>
      </c>
      <c r="AF802" s="5" t="s">
        <v>47</v>
      </c>
    </row>
    <row r="803" customFormat="false" ht="75" hidden="false" customHeight="true" outlineLevel="0" collapsed="false">
      <c r="A803" s="5" t="s">
        <v>4876</v>
      </c>
      <c r="B803" s="6" t="s">
        <v>4877</v>
      </c>
      <c r="C803" s="5" t="s">
        <v>58</v>
      </c>
      <c r="D803" s="5" t="s">
        <v>35</v>
      </c>
      <c r="E803" s="5"/>
      <c r="F803" s="6" t="s">
        <v>4903</v>
      </c>
      <c r="G803" s="6"/>
      <c r="H803" s="8"/>
      <c r="I803" s="5" t="s">
        <v>38</v>
      </c>
      <c r="J803" s="5" t="s">
        <v>52</v>
      </c>
      <c r="K803" s="8" t="s">
        <v>4904</v>
      </c>
      <c r="L803" s="6" t="s">
        <v>4888</v>
      </c>
      <c r="M803" s="5" t="s">
        <v>41</v>
      </c>
      <c r="N803" s="6" t="s">
        <v>4882</v>
      </c>
      <c r="O803" s="6" t="s">
        <v>4905</v>
      </c>
      <c r="P803" s="8"/>
      <c r="Q803" s="5"/>
      <c r="R803" s="8"/>
      <c r="S803" s="8"/>
      <c r="T803" s="8"/>
      <c r="U803" s="8"/>
      <c r="V803" s="8"/>
      <c r="W803" s="8"/>
      <c r="X803" s="8"/>
      <c r="Y803" s="5" t="s">
        <v>4093</v>
      </c>
      <c r="Z803" s="10" t="str">
        <f aca="false">REPLACE(AA803,SEARCH("M5-",AA803),LEN(AB803),AC803)</f>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AA803" s="10" t="s">
        <v>4906</v>
      </c>
      <c r="AB803" s="8" t="str">
        <f aca="false">IF(D803&lt;&gt;"No hacer",CONCATENATE(A803,"-",LEFT(C803),"-",IF(A802&lt;&gt;A803,1,IF(C802=C803,RIGHT(AB802)+1,1))))</f>
        <v>M5-NyO-9d-A-4</v>
      </c>
      <c r="AC803" s="8" t="str">
        <f aca="false">CONCATENATE(AB803,"-BR")</f>
        <v>M5-NyO-9d-A-4-BR</v>
      </c>
      <c r="AD803" s="5" t="s">
        <v>46</v>
      </c>
      <c r="AE803" s="5" t="s">
        <v>351</v>
      </c>
      <c r="AF803" s="5" t="s">
        <v>47</v>
      </c>
    </row>
    <row r="804" customFormat="false" ht="75" hidden="false" customHeight="true" outlineLevel="0" collapsed="false">
      <c r="A804" s="5" t="s">
        <v>4876</v>
      </c>
      <c r="B804" s="6" t="s">
        <v>4877</v>
      </c>
      <c r="C804" s="5" t="s">
        <v>58</v>
      </c>
      <c r="D804" s="5" t="s">
        <v>35</v>
      </c>
      <c r="E804" s="5"/>
      <c r="F804" s="6" t="s">
        <v>4907</v>
      </c>
      <c r="G804" s="6"/>
      <c r="H804" s="8"/>
      <c r="I804" s="5" t="s">
        <v>38</v>
      </c>
      <c r="J804" s="5" t="s">
        <v>52</v>
      </c>
      <c r="K804" s="8" t="s">
        <v>4908</v>
      </c>
      <c r="L804" s="6" t="s">
        <v>4888</v>
      </c>
      <c r="M804" s="5" t="s">
        <v>41</v>
      </c>
      <c r="N804" s="6" t="s">
        <v>4882</v>
      </c>
      <c r="O804" s="6" t="s">
        <v>4909</v>
      </c>
      <c r="P804" s="8"/>
      <c r="Q804" s="5"/>
      <c r="R804" s="8"/>
      <c r="S804" s="8"/>
      <c r="T804" s="8"/>
      <c r="U804" s="8"/>
      <c r="V804" s="8"/>
      <c r="W804" s="8"/>
      <c r="X804" s="8"/>
      <c r="Y804" s="5" t="s">
        <v>4093</v>
      </c>
      <c r="Z804" s="10" t="str">
        <f aca="false">REPLACE(AA804,SEARCH("M5-",AA804),LEN(AB804),AC804)</f>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AA804" s="10" t="s">
        <v>4910</v>
      </c>
      <c r="AB804" s="8" t="str">
        <f aca="false">IF(D804&lt;&gt;"No hacer",CONCATENATE(A804,"-",LEFT(C804),"-",IF(A803&lt;&gt;A804,1,IF(C803=C804,RIGHT(AB803)+1,1))))</f>
        <v>M5-NyO-9d-A-5</v>
      </c>
      <c r="AC804" s="8" t="str">
        <f aca="false">CONCATENATE(AB804,"-BR")</f>
        <v>M5-NyO-9d-A-5-BR</v>
      </c>
      <c r="AD804" s="5" t="s">
        <v>46</v>
      </c>
      <c r="AE804" s="5" t="s">
        <v>351</v>
      </c>
      <c r="AF804" s="5" t="s">
        <v>47</v>
      </c>
    </row>
    <row r="805" customFormat="false" ht="75" hidden="false" customHeight="true" outlineLevel="0" collapsed="false">
      <c r="A805" s="5" t="s">
        <v>4911</v>
      </c>
      <c r="B805" s="6" t="s">
        <v>4912</v>
      </c>
      <c r="C805" s="5" t="s">
        <v>34</v>
      </c>
      <c r="D805" s="5" t="s">
        <v>35</v>
      </c>
      <c r="E805" s="5"/>
      <c r="F805" s="6" t="s">
        <v>4913</v>
      </c>
      <c r="G805" s="6"/>
      <c r="H805" s="6" t="s">
        <v>4914</v>
      </c>
      <c r="I805" s="5" t="s">
        <v>38</v>
      </c>
      <c r="J805" s="5" t="s">
        <v>297</v>
      </c>
      <c r="K805" s="6" t="s">
        <v>4915</v>
      </c>
      <c r="L805" s="6" t="s">
        <v>4916</v>
      </c>
      <c r="M805" s="5" t="s">
        <v>41</v>
      </c>
      <c r="N805" s="6" t="s">
        <v>4917</v>
      </c>
      <c r="O805" s="6" t="s">
        <v>4918</v>
      </c>
      <c r="P805" s="8" t="s">
        <v>4919</v>
      </c>
      <c r="Q805" s="5"/>
      <c r="R805" s="8"/>
      <c r="S805" s="8"/>
      <c r="T805" s="8"/>
      <c r="U805" s="8"/>
      <c r="V805" s="8"/>
      <c r="W805" s="8"/>
      <c r="X805" s="8"/>
      <c r="Y805" s="5" t="s">
        <v>4093</v>
      </c>
      <c r="Z805" s="10" t="str">
        <f aca="false">REPLACE(AA805,SEARCH("M5-",AA805),LEN(AB805),AC805)</f>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5" s="10" t="s">
        <v>4920</v>
      </c>
      <c r="AB805" s="8" t="str">
        <f aca="false">IF(D805&lt;&gt;"No hacer",CONCATENATE(A805,"-",LEFT(C805),"-",IF(A804&lt;&gt;A805,1,IF(C804=C805,RIGHT(AB804)+1,1))))</f>
        <v>M5-NyO-10a-I-1</v>
      </c>
      <c r="AC805" s="8" t="str">
        <f aca="false">CONCATENATE(AB805,"-BR")</f>
        <v>M5-NyO-10a-I-1-BR</v>
      </c>
      <c r="AD805" s="5" t="s">
        <v>46</v>
      </c>
      <c r="AE805" s="5" t="s">
        <v>351</v>
      </c>
      <c r="AF805" s="5" t="s">
        <v>47</v>
      </c>
    </row>
    <row r="806" customFormat="false" ht="75" hidden="false" customHeight="true" outlineLevel="0" collapsed="false">
      <c r="A806" s="5" t="s">
        <v>4911</v>
      </c>
      <c r="B806" s="6" t="s">
        <v>4912</v>
      </c>
      <c r="C806" s="5" t="s">
        <v>34</v>
      </c>
      <c r="D806" s="5" t="s">
        <v>35</v>
      </c>
      <c r="E806" s="5"/>
      <c r="F806" s="6" t="s">
        <v>4921</v>
      </c>
      <c r="G806" s="6"/>
      <c r="H806" s="6" t="s">
        <v>4914</v>
      </c>
      <c r="I806" s="5" t="s">
        <v>38</v>
      </c>
      <c r="J806" s="5" t="s">
        <v>297</v>
      </c>
      <c r="K806" s="6" t="s">
        <v>4922</v>
      </c>
      <c r="L806" s="6" t="s">
        <v>4923</v>
      </c>
      <c r="M806" s="5" t="s">
        <v>41</v>
      </c>
      <c r="N806" s="6" t="s">
        <v>4917</v>
      </c>
      <c r="O806" s="6" t="s">
        <v>4924</v>
      </c>
      <c r="P806" s="8" t="s">
        <v>4925</v>
      </c>
      <c r="Q806" s="5"/>
      <c r="R806" s="8"/>
      <c r="S806" s="8"/>
      <c r="T806" s="8"/>
      <c r="U806" s="8"/>
      <c r="V806" s="8"/>
      <c r="W806" s="8"/>
      <c r="X806" s="8"/>
      <c r="Y806" s="5" t="s">
        <v>4093</v>
      </c>
      <c r="Z806" s="10" t="str">
        <f aca="false">REPLACE(AA806,SEARCH("M5-",AA806),LEN(AB806),AC806)</f>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6" s="10" t="s">
        <v>4926</v>
      </c>
      <c r="AB806" s="8" t="str">
        <f aca="false">IF(D806&lt;&gt;"No hacer",CONCATENATE(A806,"-",LEFT(C806),"-",IF(A805&lt;&gt;A806,1,IF(C805=C806,RIGHT(AB805)+1,1))))</f>
        <v>M5-NyO-10a-I-2</v>
      </c>
      <c r="AC806" s="8" t="str">
        <f aca="false">CONCATENATE(AB806,"-BR")</f>
        <v>M5-NyO-10a-I-2-BR</v>
      </c>
      <c r="AD806" s="5" t="s">
        <v>46</v>
      </c>
      <c r="AE806" s="5" t="s">
        <v>351</v>
      </c>
      <c r="AF806" s="5" t="s">
        <v>47</v>
      </c>
    </row>
    <row r="807" customFormat="false" ht="75" hidden="false" customHeight="true" outlineLevel="0" collapsed="false">
      <c r="A807" s="5" t="s">
        <v>4911</v>
      </c>
      <c r="B807" s="6" t="s">
        <v>4912</v>
      </c>
      <c r="C807" s="5" t="s">
        <v>34</v>
      </c>
      <c r="D807" s="5" t="s">
        <v>35</v>
      </c>
      <c r="E807" s="5"/>
      <c r="F807" s="6" t="s">
        <v>4927</v>
      </c>
      <c r="G807" s="6"/>
      <c r="H807" s="6" t="s">
        <v>4914</v>
      </c>
      <c r="I807" s="5" t="s">
        <v>38</v>
      </c>
      <c r="J807" s="5" t="s">
        <v>297</v>
      </c>
      <c r="K807" s="6" t="s">
        <v>4928</v>
      </c>
      <c r="L807" s="6" t="s">
        <v>4929</v>
      </c>
      <c r="M807" s="5" t="s">
        <v>41</v>
      </c>
      <c r="N807" s="6" t="s">
        <v>4917</v>
      </c>
      <c r="O807" s="6" t="s">
        <v>4930</v>
      </c>
      <c r="P807" s="8" t="s">
        <v>4931</v>
      </c>
      <c r="Q807" s="5"/>
      <c r="R807" s="8"/>
      <c r="S807" s="8"/>
      <c r="T807" s="8"/>
      <c r="U807" s="8"/>
      <c r="V807" s="8"/>
      <c r="W807" s="8"/>
      <c r="X807" s="8"/>
      <c r="Y807" s="5" t="s">
        <v>4093</v>
      </c>
      <c r="Z807" s="10" t="str">
        <f aca="false">REPLACE(AA807,SEARCH("M5-",AA807),LEN(AB807),AC807)</f>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7" s="10" t="s">
        <v>4932</v>
      </c>
      <c r="AB807" s="8" t="str">
        <f aca="false">IF(D807&lt;&gt;"No hacer",CONCATENATE(A807,"-",LEFT(C807),"-",IF(A806&lt;&gt;A807,1,IF(C806=C807,RIGHT(AB806)+1,1))))</f>
        <v>M5-NyO-10a-I-3</v>
      </c>
      <c r="AC807" s="8" t="str">
        <f aca="false">CONCATENATE(AB807,"-BR")</f>
        <v>M5-NyO-10a-I-3-BR</v>
      </c>
      <c r="AD807" s="5" t="s">
        <v>46</v>
      </c>
      <c r="AE807" s="5" t="s">
        <v>351</v>
      </c>
      <c r="AF807" s="5" t="s">
        <v>47</v>
      </c>
    </row>
    <row r="808" customFormat="false" ht="75" hidden="false" customHeight="true" outlineLevel="0" collapsed="false">
      <c r="A808" s="5" t="s">
        <v>4911</v>
      </c>
      <c r="B808" s="6" t="s">
        <v>4912</v>
      </c>
      <c r="C808" s="5" t="s">
        <v>48</v>
      </c>
      <c r="D808" s="5" t="s">
        <v>35</v>
      </c>
      <c r="E808" s="5"/>
      <c r="F808" s="6" t="s">
        <v>4933</v>
      </c>
      <c r="G808" s="6"/>
      <c r="H808" s="6" t="s">
        <v>4934</v>
      </c>
      <c r="I808" s="5" t="s">
        <v>38</v>
      </c>
      <c r="J808" s="5" t="s">
        <v>52</v>
      </c>
      <c r="K808" s="6" t="s">
        <v>4935</v>
      </c>
      <c r="L808" s="6" t="s">
        <v>4936</v>
      </c>
      <c r="M808" s="5" t="s">
        <v>63</v>
      </c>
      <c r="N808" s="8"/>
      <c r="O808" s="8"/>
      <c r="P808" s="8"/>
      <c r="Q808" s="5"/>
      <c r="R808" s="6"/>
      <c r="S808" s="6" t="s">
        <v>4937</v>
      </c>
      <c r="T808" s="6" t="s">
        <v>4938</v>
      </c>
      <c r="U808" s="6" t="s">
        <v>4939</v>
      </c>
      <c r="V808" s="6" t="s">
        <v>4940</v>
      </c>
      <c r="W808" s="8"/>
      <c r="X808" s="8"/>
      <c r="Y808" s="5" t="s">
        <v>4093</v>
      </c>
      <c r="Z808" s="10" t="str">
        <f aca="false">REPLACE(AA808,SEARCH("M5-",AA808),LEN(AB808),AC808)</f>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AA808" s="10" t="s">
        <v>4941</v>
      </c>
      <c r="AB808" s="8" t="str">
        <f aca="false">IF(D808&lt;&gt;"No hacer",CONCATENATE(A808,"-",LEFT(C808),"-",IF(A807&lt;&gt;A808,1,IF(C807=C808,RIGHT(AB807)+1,1))))</f>
        <v>M5-NyO-10a-E-1</v>
      </c>
      <c r="AC808" s="8" t="str">
        <f aca="false">CONCATENATE(AB808,"-BR")</f>
        <v>M5-NyO-10a-E-1-BR</v>
      </c>
      <c r="AD808" s="5" t="s">
        <v>46</v>
      </c>
      <c r="AE808" s="5" t="s">
        <v>351</v>
      </c>
      <c r="AF808" s="5" t="s">
        <v>47</v>
      </c>
    </row>
    <row r="809" customFormat="false" ht="75" hidden="false" customHeight="true" outlineLevel="0" collapsed="false">
      <c r="A809" s="5" t="s">
        <v>4911</v>
      </c>
      <c r="B809" s="6" t="s">
        <v>4912</v>
      </c>
      <c r="C809" s="5" t="s">
        <v>48</v>
      </c>
      <c r="D809" s="5" t="s">
        <v>35</v>
      </c>
      <c r="E809" s="5"/>
      <c r="F809" s="6" t="s">
        <v>4942</v>
      </c>
      <c r="G809" s="6"/>
      <c r="H809" s="6"/>
      <c r="I809" s="5" t="s">
        <v>38</v>
      </c>
      <c r="J809" s="5" t="s">
        <v>52</v>
      </c>
      <c r="K809" s="6" t="s">
        <v>4943</v>
      </c>
      <c r="L809" s="6" t="s">
        <v>4944</v>
      </c>
      <c r="M809" s="5" t="s">
        <v>63</v>
      </c>
      <c r="N809" s="8"/>
      <c r="O809" s="8"/>
      <c r="P809" s="8"/>
      <c r="Q809" s="5"/>
      <c r="R809" s="6"/>
      <c r="S809" s="6" t="s">
        <v>4937</v>
      </c>
      <c r="T809" s="6" t="s">
        <v>4945</v>
      </c>
      <c r="U809" s="6" t="s">
        <v>4946</v>
      </c>
      <c r="V809" s="8"/>
      <c r="W809" s="8"/>
      <c r="X809" s="8"/>
      <c r="Y809" s="5" t="s">
        <v>4093</v>
      </c>
      <c r="Z809" s="10" t="str">
        <f aca="false">REPLACE(AA809,SEARCH("M5-",AA809),LEN(AB809),AC809)</f>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AA809" s="10" t="s">
        <v>4947</v>
      </c>
      <c r="AB809" s="8" t="str">
        <f aca="false">IF(D809&lt;&gt;"No hacer",CONCATENATE(A809,"-",LEFT(C809),"-",IF(A808&lt;&gt;A809,1,IF(C808=C809,RIGHT(AB808)+1,1))))</f>
        <v>M5-NyO-10a-E-2</v>
      </c>
      <c r="AC809" s="8" t="str">
        <f aca="false">CONCATENATE(AB809,"-BR")</f>
        <v>M5-NyO-10a-E-2-BR</v>
      </c>
      <c r="AD809" s="5" t="s">
        <v>46</v>
      </c>
      <c r="AE809" s="5" t="s">
        <v>351</v>
      </c>
      <c r="AF809" s="5" t="s">
        <v>47</v>
      </c>
    </row>
    <row r="810" customFormat="false" ht="75" hidden="false" customHeight="true" outlineLevel="0" collapsed="false">
      <c r="A810" s="5" t="s">
        <v>4911</v>
      </c>
      <c r="B810" s="6" t="s">
        <v>4912</v>
      </c>
      <c r="C810" s="5" t="s">
        <v>48</v>
      </c>
      <c r="D810" s="5" t="s">
        <v>35</v>
      </c>
      <c r="E810" s="5"/>
      <c r="F810" s="6" t="s">
        <v>4948</v>
      </c>
      <c r="G810" s="6"/>
      <c r="H810" s="6"/>
      <c r="I810" s="5" t="s">
        <v>38</v>
      </c>
      <c r="J810" s="5" t="s">
        <v>52</v>
      </c>
      <c r="K810" s="6" t="s">
        <v>4949</v>
      </c>
      <c r="L810" s="6" t="s">
        <v>4950</v>
      </c>
      <c r="M810" s="5" t="s">
        <v>63</v>
      </c>
      <c r="N810" s="8"/>
      <c r="O810" s="8"/>
      <c r="P810" s="8"/>
      <c r="Q810" s="5"/>
      <c r="R810" s="6"/>
      <c r="S810" s="6" t="s">
        <v>4937</v>
      </c>
      <c r="T810" s="6" t="s">
        <v>4951</v>
      </c>
      <c r="U810" s="6" t="s">
        <v>4952</v>
      </c>
      <c r="V810" s="6" t="s">
        <v>4953</v>
      </c>
      <c r="W810" s="8"/>
      <c r="X810" s="8"/>
      <c r="Y810" s="5" t="s">
        <v>4093</v>
      </c>
      <c r="Z810" s="10" t="str">
        <f aca="false">REPLACE(AA810,SEARCH("M5-",AA810),LEN(AB810),AC810)</f>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AA810" s="10" t="s">
        <v>4954</v>
      </c>
      <c r="AB810" s="8" t="str">
        <f aca="false">IF(D810&lt;&gt;"No hacer",CONCATENATE(A810,"-",LEFT(C810),"-",IF(A809&lt;&gt;A810,1,IF(C809=C810,RIGHT(AB809)+1,1))))</f>
        <v>M5-NyO-10a-E-3</v>
      </c>
      <c r="AC810" s="8" t="str">
        <f aca="false">CONCATENATE(AB810,"-BR")</f>
        <v>M5-NyO-10a-E-3-BR</v>
      </c>
      <c r="AD810" s="5" t="s">
        <v>46</v>
      </c>
      <c r="AE810" s="5" t="s">
        <v>351</v>
      </c>
      <c r="AF810" s="5" t="s">
        <v>47</v>
      </c>
    </row>
    <row r="811" customFormat="false" ht="75" hidden="false" customHeight="true" outlineLevel="0" collapsed="false">
      <c r="A811" s="5" t="s">
        <v>4911</v>
      </c>
      <c r="B811" s="6" t="s">
        <v>4912</v>
      </c>
      <c r="C811" s="5" t="s">
        <v>58</v>
      </c>
      <c r="D811" s="5" t="s">
        <v>35</v>
      </c>
      <c r="E811" s="5"/>
      <c r="F811" s="6" t="s">
        <v>4955</v>
      </c>
      <c r="G811" s="6"/>
      <c r="H811" s="6" t="s">
        <v>4956</v>
      </c>
      <c r="I811" s="5" t="s">
        <v>38</v>
      </c>
      <c r="J811" s="5" t="s">
        <v>52</v>
      </c>
      <c r="K811" s="6" t="s">
        <v>4957</v>
      </c>
      <c r="L811" s="6" t="s">
        <v>4958</v>
      </c>
      <c r="M811" s="5" t="s">
        <v>63</v>
      </c>
      <c r="N811" s="8"/>
      <c r="O811" s="8"/>
      <c r="P811" s="8"/>
      <c r="Q811" s="5"/>
      <c r="R811" s="6"/>
      <c r="S811" s="6" t="s">
        <v>4959</v>
      </c>
      <c r="T811" s="6" t="s">
        <v>4937</v>
      </c>
      <c r="U811" s="6" t="s">
        <v>4960</v>
      </c>
      <c r="V811" s="6" t="s">
        <v>4961</v>
      </c>
      <c r="W811" s="6" t="s">
        <v>4962</v>
      </c>
      <c r="X811" s="6"/>
      <c r="Y811" s="5" t="s">
        <v>4093</v>
      </c>
      <c r="Z811" s="10" t="str">
        <f aca="false">REPLACE(AA811,SEARCH("M5-",AA811),LEN(AB811),AC811)</f>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AA811" s="10" t="s">
        <v>4963</v>
      </c>
      <c r="AB811" s="8" t="str">
        <f aca="false">IF(D811&lt;&gt;"No hacer",CONCATENATE(A811,"-",LEFT(C811),"-",IF(A810&lt;&gt;A811,1,IF(C810=C811,RIGHT(AB810)+1,1))))</f>
        <v>M5-NyO-10a-A-1</v>
      </c>
      <c r="AC811" s="8" t="str">
        <f aca="false">CONCATENATE(AB811,"-BR")</f>
        <v>M5-NyO-10a-A-1-BR</v>
      </c>
      <c r="AD811" s="5" t="s">
        <v>46</v>
      </c>
      <c r="AE811" s="5" t="s">
        <v>351</v>
      </c>
      <c r="AF811" s="5" t="s">
        <v>47</v>
      </c>
    </row>
    <row r="812" customFormat="false" ht="75" hidden="false" customHeight="true" outlineLevel="0" collapsed="false">
      <c r="A812" s="5" t="s">
        <v>4911</v>
      </c>
      <c r="B812" s="6" t="s">
        <v>4912</v>
      </c>
      <c r="C812" s="5" t="s">
        <v>58</v>
      </c>
      <c r="D812" s="5" t="s">
        <v>35</v>
      </c>
      <c r="E812" s="5"/>
      <c r="F812" s="30" t="s">
        <v>4964</v>
      </c>
      <c r="G812" s="30"/>
      <c r="H812" s="30" t="s">
        <v>4965</v>
      </c>
      <c r="I812" s="5" t="s">
        <v>38</v>
      </c>
      <c r="J812" s="5" t="s">
        <v>52</v>
      </c>
      <c r="K812" s="6" t="s">
        <v>4966</v>
      </c>
      <c r="L812" s="6" t="s">
        <v>4967</v>
      </c>
      <c r="M812" s="5" t="s">
        <v>63</v>
      </c>
      <c r="N812" s="8"/>
      <c r="O812" s="8"/>
      <c r="P812" s="8"/>
      <c r="Q812" s="5"/>
      <c r="R812" s="6"/>
      <c r="S812" s="6" t="s">
        <v>4968</v>
      </c>
      <c r="T812" s="6" t="s">
        <v>4937</v>
      </c>
      <c r="U812" s="6" t="s">
        <v>4969</v>
      </c>
      <c r="V812" s="6" t="s">
        <v>4970</v>
      </c>
      <c r="W812" s="6" t="s">
        <v>4971</v>
      </c>
      <c r="X812" s="6"/>
      <c r="Y812" s="5" t="s">
        <v>4093</v>
      </c>
      <c r="Z812" s="10" t="str">
        <f aca="false">REPLACE(AA812,SEARCH("M5-",AA812),LEN(AB812),AC812)</f>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AA812" s="10" t="s">
        <v>4972</v>
      </c>
      <c r="AB812" s="8" t="str">
        <f aca="false">IF(D812&lt;&gt;"No hacer",CONCATENATE(A812,"-",LEFT(C812),"-",IF(A811&lt;&gt;A812,1,IF(C811=C812,RIGHT(AB811)+1,1))))</f>
        <v>M5-NyO-10a-A-2</v>
      </c>
      <c r="AC812" s="8" t="str">
        <f aca="false">CONCATENATE(AB812,"-BR")</f>
        <v>M5-NyO-10a-A-2-BR</v>
      </c>
      <c r="AD812" s="5" t="s">
        <v>46</v>
      </c>
      <c r="AE812" s="5" t="s">
        <v>351</v>
      </c>
      <c r="AF812" s="5" t="s">
        <v>47</v>
      </c>
    </row>
    <row r="813" customFormat="false" ht="75" hidden="false" customHeight="true" outlineLevel="0" collapsed="false">
      <c r="A813" s="5" t="s">
        <v>4911</v>
      </c>
      <c r="B813" s="6" t="s">
        <v>4912</v>
      </c>
      <c r="C813" s="5" t="s">
        <v>58</v>
      </c>
      <c r="D813" s="5" t="s">
        <v>35</v>
      </c>
      <c r="E813" s="5"/>
      <c r="F813" s="6" t="s">
        <v>4973</v>
      </c>
      <c r="G813" s="6"/>
      <c r="H813" s="6" t="s">
        <v>4974</v>
      </c>
      <c r="I813" s="5" t="s">
        <v>38</v>
      </c>
      <c r="J813" s="5" t="s">
        <v>52</v>
      </c>
      <c r="K813" s="6" t="s">
        <v>4975</v>
      </c>
      <c r="L813" s="6" t="s">
        <v>4976</v>
      </c>
      <c r="M813" s="5" t="s">
        <v>63</v>
      </c>
      <c r="N813" s="8"/>
      <c r="O813" s="8"/>
      <c r="P813" s="8"/>
      <c r="Q813" s="5"/>
      <c r="R813" s="6"/>
      <c r="S813" s="6" t="s">
        <v>4977</v>
      </c>
      <c r="T813" s="6" t="s">
        <v>4937</v>
      </c>
      <c r="U813" s="6" t="s">
        <v>4978</v>
      </c>
      <c r="V813" s="6" t="s">
        <v>4979</v>
      </c>
      <c r="W813" s="6"/>
      <c r="X813" s="6"/>
      <c r="Y813" s="5" t="s">
        <v>4093</v>
      </c>
      <c r="Z813" s="10" t="str">
        <f aca="false">REPLACE(AA813,SEARCH("M5-",AA813),LEN(AB813),AC813)</f>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AA813" s="10" t="s">
        <v>4980</v>
      </c>
      <c r="AB813" s="8" t="str">
        <f aca="false">IF(D813&lt;&gt;"No hacer",CONCATENATE(A813,"-",LEFT(C813),"-",IF(A812&lt;&gt;A813,1,IF(C812=C813,RIGHT(AB812)+1,1))))</f>
        <v>M5-NyO-10a-A-3</v>
      </c>
      <c r="AC813" s="8" t="str">
        <f aca="false">CONCATENATE(AB813,"-BR")</f>
        <v>M5-NyO-10a-A-3-BR</v>
      </c>
      <c r="AD813" s="5" t="s">
        <v>46</v>
      </c>
      <c r="AE813" s="5" t="s">
        <v>351</v>
      </c>
      <c r="AF813" s="5" t="s">
        <v>47</v>
      </c>
    </row>
    <row r="814" customFormat="false" ht="75" hidden="false" customHeight="true" outlineLevel="0" collapsed="false">
      <c r="A814" s="5" t="s">
        <v>4911</v>
      </c>
      <c r="B814" s="6" t="s">
        <v>4912</v>
      </c>
      <c r="C814" s="5" t="s">
        <v>58</v>
      </c>
      <c r="D814" s="5" t="s">
        <v>35</v>
      </c>
      <c r="E814" s="5"/>
      <c r="F814" s="6" t="s">
        <v>4981</v>
      </c>
      <c r="G814" s="6"/>
      <c r="H814" s="6" t="s">
        <v>4982</v>
      </c>
      <c r="I814" s="5" t="s">
        <v>1431</v>
      </c>
      <c r="J814" s="5" t="s">
        <v>52</v>
      </c>
      <c r="K814" s="6" t="s">
        <v>4983</v>
      </c>
      <c r="L814" s="6" t="s">
        <v>4984</v>
      </c>
      <c r="M814" s="5" t="s">
        <v>63</v>
      </c>
      <c r="N814" s="8"/>
      <c r="O814" s="8"/>
      <c r="P814" s="8"/>
      <c r="Q814" s="5"/>
      <c r="R814" s="6"/>
      <c r="S814" s="6" t="s">
        <v>4985</v>
      </c>
      <c r="T814" s="6" t="s">
        <v>4937</v>
      </c>
      <c r="U814" s="6" t="s">
        <v>4986</v>
      </c>
      <c r="V814" s="6" t="s">
        <v>4987</v>
      </c>
      <c r="W814" s="6"/>
      <c r="X814" s="6"/>
      <c r="Y814" s="5" t="s">
        <v>4093</v>
      </c>
      <c r="Z814" s="10" t="str">
        <f aca="false">REPLACE(AA814,SEARCH("M5-",AA814),LEN(AB814),AC814)</f>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AA814" s="10" t="s">
        <v>4988</v>
      </c>
      <c r="AB814" s="8" t="str">
        <f aca="false">IF(D814&lt;&gt;"No hacer",CONCATENATE(A814,"-",LEFT(C814),"-",IF(A813&lt;&gt;A814,1,IF(C813=C814,RIGHT(AB813)+1,1))))</f>
        <v>M5-NyO-10a-A-4</v>
      </c>
      <c r="AC814" s="8" t="str">
        <f aca="false">CONCATENATE(AB814,"-BR")</f>
        <v>M5-NyO-10a-A-4-BR</v>
      </c>
      <c r="AD814" s="5" t="s">
        <v>46</v>
      </c>
      <c r="AE814" s="5" t="s">
        <v>351</v>
      </c>
      <c r="AF814" s="5" t="s">
        <v>47</v>
      </c>
    </row>
    <row r="815" customFormat="false" ht="75" hidden="false" customHeight="true" outlineLevel="0" collapsed="false">
      <c r="A815" s="5" t="s">
        <v>4911</v>
      </c>
      <c r="B815" s="6" t="s">
        <v>4912</v>
      </c>
      <c r="C815" s="5" t="s">
        <v>58</v>
      </c>
      <c r="D815" s="5" t="s">
        <v>35</v>
      </c>
      <c r="E815" s="5"/>
      <c r="F815" s="6" t="s">
        <v>4989</v>
      </c>
      <c r="G815" s="6"/>
      <c r="H815" s="6" t="s">
        <v>4990</v>
      </c>
      <c r="I815" s="5" t="s">
        <v>38</v>
      </c>
      <c r="J815" s="5" t="s">
        <v>52</v>
      </c>
      <c r="K815" s="6" t="s">
        <v>4991</v>
      </c>
      <c r="L815" s="6" t="s">
        <v>4992</v>
      </c>
      <c r="M815" s="5" t="s">
        <v>63</v>
      </c>
      <c r="N815" s="8"/>
      <c r="O815" s="8"/>
      <c r="P815" s="8"/>
      <c r="Q815" s="5"/>
      <c r="R815" s="6"/>
      <c r="S815" s="6" t="s">
        <v>4993</v>
      </c>
      <c r="T815" s="6" t="s">
        <v>4937</v>
      </c>
      <c r="U815" s="6" t="s">
        <v>4994</v>
      </c>
      <c r="V815" s="6" t="s">
        <v>4995</v>
      </c>
      <c r="W815" s="6"/>
      <c r="X815" s="6"/>
      <c r="Y815" s="5" t="s">
        <v>4093</v>
      </c>
      <c r="Z815" s="10" t="str">
        <f aca="false">REPLACE(AA815,SEARCH("M5-",AA815),LEN(AB815),AC815)</f>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AA815" s="10" t="s">
        <v>4996</v>
      </c>
      <c r="AB815" s="8" t="str">
        <f aca="false">IF(D815&lt;&gt;"No hacer",CONCATENATE(A815,"-",LEFT(C815),"-",IF(A814&lt;&gt;A815,1,IF(C814=C815,RIGHT(AB814)+1,1))))</f>
        <v>M5-NyO-10a-A-5</v>
      </c>
      <c r="AC815" s="8" t="str">
        <f aca="false">CONCATENATE(AB815,"-BR")</f>
        <v>M5-NyO-10a-A-5-BR</v>
      </c>
      <c r="AD815" s="5" t="s">
        <v>46</v>
      </c>
      <c r="AE815" s="5" t="s">
        <v>351</v>
      </c>
      <c r="AF815" s="5" t="s">
        <v>47</v>
      </c>
    </row>
    <row r="816" customFormat="false" ht="75" hidden="false" customHeight="true" outlineLevel="0" collapsed="false">
      <c r="A816" s="5" t="s">
        <v>4997</v>
      </c>
      <c r="B816" s="6" t="s">
        <v>4998</v>
      </c>
      <c r="C816" s="5" t="s">
        <v>34</v>
      </c>
      <c r="D816" s="5" t="s">
        <v>35</v>
      </c>
      <c r="E816" s="5"/>
      <c r="F816" s="6" t="s">
        <v>4999</v>
      </c>
      <c r="G816" s="6"/>
      <c r="H816" s="6"/>
      <c r="I816" s="5" t="s">
        <v>38</v>
      </c>
      <c r="J816" s="5" t="s">
        <v>297</v>
      </c>
      <c r="K816" s="6" t="s">
        <v>5000</v>
      </c>
      <c r="L816" s="6" t="s">
        <v>40</v>
      </c>
      <c r="M816" s="5" t="s">
        <v>41</v>
      </c>
      <c r="N816" s="8" t="s">
        <v>5001</v>
      </c>
      <c r="O816" s="6" t="s">
        <v>5002</v>
      </c>
      <c r="P816" s="8"/>
      <c r="Q816" s="5"/>
      <c r="R816" s="8"/>
      <c r="S816" s="8"/>
      <c r="T816" s="8"/>
      <c r="U816" s="8"/>
      <c r="V816" s="8"/>
      <c r="W816" s="8"/>
      <c r="X816" s="8"/>
      <c r="Y816" s="5" t="s">
        <v>4093</v>
      </c>
      <c r="Z816" s="10" t="str">
        <f aca="false">REPLACE(AA816,SEARCH("M5-",AA816),LEN(AB816),AC816)</f>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AA816" s="10" t="s">
        <v>5003</v>
      </c>
      <c r="AB816" s="8" t="str">
        <f aca="false">IF(D816&lt;&gt;"No hacer",CONCATENATE(A816,"-",LEFT(C816),"-",IF(A815&lt;&gt;A816,1,IF(C815=C816,RIGHT(AB815)+1,1))))</f>
        <v>M5-NyO-34a-I-1</v>
      </c>
      <c r="AC816" s="8" t="str">
        <f aca="false">CONCATENATE(AB816,"-BR")</f>
        <v>M5-NyO-34a-I-1-BR</v>
      </c>
      <c r="AD816" s="5" t="s">
        <v>46</v>
      </c>
      <c r="AE816" s="5" t="s">
        <v>351</v>
      </c>
      <c r="AF816" s="5" t="s">
        <v>47</v>
      </c>
    </row>
    <row r="817" customFormat="false" ht="75" hidden="false" customHeight="true" outlineLevel="0" collapsed="false">
      <c r="A817" s="5" t="s">
        <v>4997</v>
      </c>
      <c r="B817" s="6" t="s">
        <v>4998</v>
      </c>
      <c r="C817" s="5" t="s">
        <v>34</v>
      </c>
      <c r="D817" s="5" t="s">
        <v>35</v>
      </c>
      <c r="E817" s="5"/>
      <c r="F817" s="6" t="s">
        <v>5004</v>
      </c>
      <c r="G817" s="6"/>
      <c r="H817" s="6"/>
      <c r="I817" s="5" t="s">
        <v>38</v>
      </c>
      <c r="J817" s="5" t="s">
        <v>297</v>
      </c>
      <c r="K817" s="6" t="s">
        <v>5005</v>
      </c>
      <c r="L817" s="6" t="s">
        <v>40</v>
      </c>
      <c r="M817" s="5" t="s">
        <v>41</v>
      </c>
      <c r="N817" s="8" t="s">
        <v>5006</v>
      </c>
      <c r="O817" s="6" t="s">
        <v>5007</v>
      </c>
      <c r="P817" s="8"/>
      <c r="Q817" s="5"/>
      <c r="R817" s="8"/>
      <c r="S817" s="8"/>
      <c r="T817" s="8"/>
      <c r="U817" s="8"/>
      <c r="V817" s="8"/>
      <c r="W817" s="8"/>
      <c r="X817" s="8"/>
      <c r="Y817" s="5" t="s">
        <v>4093</v>
      </c>
      <c r="Z817" s="10" t="str">
        <f aca="false">REPLACE(AA817,SEARCH("M5-",AA817),LEN(AB817),AC817)</f>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AA817" s="10" t="s">
        <v>5008</v>
      </c>
      <c r="AB817" s="8" t="str">
        <f aca="false">IF(D817&lt;&gt;"No hacer",CONCATENATE(A817,"-",LEFT(C817),"-",IF(A816&lt;&gt;A817,1,IF(C816=C817,RIGHT(AB816)+1,1))))</f>
        <v>M5-NyO-34a-I-2</v>
      </c>
      <c r="AC817" s="8" t="str">
        <f aca="false">CONCATENATE(AB817,"-BR")</f>
        <v>M5-NyO-34a-I-2-BR</v>
      </c>
      <c r="AD817" s="5" t="s">
        <v>46</v>
      </c>
      <c r="AE817" s="5" t="s">
        <v>351</v>
      </c>
      <c r="AF817" s="5" t="s">
        <v>47</v>
      </c>
    </row>
    <row r="818" customFormat="false" ht="75" hidden="false" customHeight="true" outlineLevel="0" collapsed="false">
      <c r="A818" s="5" t="s">
        <v>4997</v>
      </c>
      <c r="B818" s="6" t="s">
        <v>4998</v>
      </c>
      <c r="C818" s="5" t="s">
        <v>34</v>
      </c>
      <c r="D818" s="5" t="s">
        <v>35</v>
      </c>
      <c r="E818" s="5"/>
      <c r="F818" s="6" t="s">
        <v>5009</v>
      </c>
      <c r="G818" s="6"/>
      <c r="H818" s="6"/>
      <c r="I818" s="5" t="s">
        <v>38</v>
      </c>
      <c r="J818" s="5" t="s">
        <v>297</v>
      </c>
      <c r="K818" s="6" t="s">
        <v>5010</v>
      </c>
      <c r="L818" s="6" t="s">
        <v>40</v>
      </c>
      <c r="M818" s="5" t="s">
        <v>41</v>
      </c>
      <c r="N818" s="8" t="s">
        <v>5011</v>
      </c>
      <c r="O818" s="6" t="s">
        <v>5012</v>
      </c>
      <c r="P818" s="8"/>
      <c r="Q818" s="5"/>
      <c r="R818" s="8"/>
      <c r="S818" s="8"/>
      <c r="T818" s="8"/>
      <c r="U818" s="8"/>
      <c r="V818" s="8"/>
      <c r="W818" s="8"/>
      <c r="X818" s="8"/>
      <c r="Y818" s="5" t="s">
        <v>4093</v>
      </c>
      <c r="Z818" s="10" t="str">
        <f aca="false">REPLACE(AA818,SEARCH("M5-",AA818),LEN(AB818),AC818)</f>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AA818" s="10" t="s">
        <v>5013</v>
      </c>
      <c r="AB818" s="8" t="str">
        <f aca="false">IF(D818&lt;&gt;"No hacer",CONCATENATE(A818,"-",LEFT(C818),"-",IF(A817&lt;&gt;A818,1,IF(C817=C818,RIGHT(AB817)+1,1))))</f>
        <v>M5-NyO-34a-I-3</v>
      </c>
      <c r="AC818" s="8" t="str">
        <f aca="false">CONCATENATE(AB818,"-BR")</f>
        <v>M5-NyO-34a-I-3-BR</v>
      </c>
      <c r="AD818" s="5" t="s">
        <v>46</v>
      </c>
      <c r="AE818" s="5" t="s">
        <v>351</v>
      </c>
      <c r="AF818" s="5" t="s">
        <v>47</v>
      </c>
    </row>
    <row r="819" customFormat="false" ht="75" hidden="false" customHeight="true" outlineLevel="0" collapsed="false">
      <c r="A819" s="5" t="s">
        <v>4997</v>
      </c>
      <c r="B819" s="6" t="s">
        <v>4998</v>
      </c>
      <c r="C819" s="5" t="s">
        <v>48</v>
      </c>
      <c r="D819" s="5" t="s">
        <v>35</v>
      </c>
      <c r="E819" s="5"/>
      <c r="F819" s="6" t="s">
        <v>5014</v>
      </c>
      <c r="G819" s="6"/>
      <c r="H819" s="6"/>
      <c r="I819" s="5" t="s">
        <v>38</v>
      </c>
      <c r="J819" s="5" t="s">
        <v>52</v>
      </c>
      <c r="K819" s="6" t="s">
        <v>5015</v>
      </c>
      <c r="L819" s="6" t="s">
        <v>5016</v>
      </c>
      <c r="M819" s="5" t="s">
        <v>41</v>
      </c>
      <c r="N819" s="8" t="s">
        <v>5001</v>
      </c>
      <c r="O819" s="6" t="s">
        <v>5017</v>
      </c>
      <c r="P819" s="8"/>
      <c r="Q819" s="5"/>
      <c r="R819" s="8"/>
      <c r="S819" s="8"/>
      <c r="T819" s="8"/>
      <c r="U819" s="8"/>
      <c r="V819" s="8"/>
      <c r="W819" s="8"/>
      <c r="X819" s="8"/>
      <c r="Y819" s="5" t="s">
        <v>4093</v>
      </c>
      <c r="Z819" s="10" t="str">
        <f aca="false">REPLACE(AA819,SEARCH("M5-",AA819),LEN(AB819),AC819)</f>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AA819" s="10" t="s">
        <v>5018</v>
      </c>
      <c r="AB819" s="8" t="str">
        <f aca="false">IF(D819&lt;&gt;"No hacer",CONCATENATE(A819,"-",LEFT(C819),"-",IF(A818&lt;&gt;A819,1,IF(C818=C819,RIGHT(AB818)+1,1))))</f>
        <v>M5-NyO-34a-E-1</v>
      </c>
      <c r="AC819" s="8" t="str">
        <f aca="false">CONCATENATE(AB819,"-BR")</f>
        <v>M5-NyO-34a-E-1-BR</v>
      </c>
      <c r="AD819" s="5" t="s">
        <v>46</v>
      </c>
      <c r="AE819" s="5" t="s">
        <v>351</v>
      </c>
      <c r="AF819" s="5" t="s">
        <v>47</v>
      </c>
    </row>
    <row r="820" customFormat="false" ht="75" hidden="false" customHeight="true" outlineLevel="0" collapsed="false">
      <c r="A820" s="5" t="s">
        <v>4997</v>
      </c>
      <c r="B820" s="6" t="s">
        <v>4998</v>
      </c>
      <c r="C820" s="5" t="s">
        <v>48</v>
      </c>
      <c r="D820" s="5" t="s">
        <v>35</v>
      </c>
      <c r="E820" s="5"/>
      <c r="F820" s="6" t="s">
        <v>5019</v>
      </c>
      <c r="G820" s="6"/>
      <c r="H820" s="6"/>
      <c r="I820" s="5" t="s">
        <v>38</v>
      </c>
      <c r="J820" s="5" t="s">
        <v>52</v>
      </c>
      <c r="K820" s="6" t="s">
        <v>5020</v>
      </c>
      <c r="L820" s="6" t="s">
        <v>5021</v>
      </c>
      <c r="M820" s="5" t="s">
        <v>41</v>
      </c>
      <c r="N820" s="8" t="s">
        <v>5022</v>
      </c>
      <c r="O820" s="6" t="s">
        <v>5023</v>
      </c>
      <c r="P820" s="8"/>
      <c r="Q820" s="5"/>
      <c r="R820" s="8"/>
      <c r="S820" s="8"/>
      <c r="T820" s="8"/>
      <c r="U820" s="8"/>
      <c r="V820" s="8"/>
      <c r="W820" s="8"/>
      <c r="X820" s="8"/>
      <c r="Y820" s="5" t="s">
        <v>4093</v>
      </c>
      <c r="Z820" s="10" t="str">
        <f aca="false">REPLACE(AA820,SEARCH("M5-",AA820),LEN(AB820),AC820)</f>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AA820" s="10" t="s">
        <v>5024</v>
      </c>
      <c r="AB820" s="8" t="str">
        <f aca="false">IF(D820&lt;&gt;"No hacer",CONCATENATE(A820,"-",LEFT(C820),"-",IF(A819&lt;&gt;A820,1,IF(C819=C820,RIGHT(AB819)+1,1))))</f>
        <v>M5-NyO-34a-E-2</v>
      </c>
      <c r="AC820" s="8" t="str">
        <f aca="false">CONCATENATE(AB820,"-BR")</f>
        <v>M5-NyO-34a-E-2-BR</v>
      </c>
      <c r="AD820" s="5" t="s">
        <v>46</v>
      </c>
      <c r="AE820" s="5" t="s">
        <v>351</v>
      </c>
      <c r="AF820" s="5" t="s">
        <v>47</v>
      </c>
    </row>
    <row r="821" customFormat="false" ht="75" hidden="false" customHeight="true" outlineLevel="0" collapsed="false">
      <c r="A821" s="5" t="s">
        <v>4997</v>
      </c>
      <c r="B821" s="6" t="s">
        <v>4998</v>
      </c>
      <c r="C821" s="5" t="s">
        <v>48</v>
      </c>
      <c r="D821" s="5" t="s">
        <v>35</v>
      </c>
      <c r="E821" s="5"/>
      <c r="F821" s="6" t="s">
        <v>5025</v>
      </c>
      <c r="G821" s="6"/>
      <c r="H821" s="6"/>
      <c r="I821" s="5" t="s">
        <v>38</v>
      </c>
      <c r="J821" s="5" t="s">
        <v>52</v>
      </c>
      <c r="K821" s="6" t="s">
        <v>5026</v>
      </c>
      <c r="L821" s="6" t="s">
        <v>5027</v>
      </c>
      <c r="M821" s="5" t="s">
        <v>41</v>
      </c>
      <c r="N821" s="8" t="s">
        <v>5011</v>
      </c>
      <c r="O821" s="6" t="s">
        <v>5028</v>
      </c>
      <c r="P821" s="8"/>
      <c r="Q821" s="5"/>
      <c r="R821" s="8"/>
      <c r="S821" s="8"/>
      <c r="T821" s="8"/>
      <c r="U821" s="8"/>
      <c r="V821" s="8"/>
      <c r="W821" s="8"/>
      <c r="X821" s="8"/>
      <c r="Y821" s="5" t="s">
        <v>4093</v>
      </c>
      <c r="Z821" s="10" t="str">
        <f aca="false">REPLACE(AA821,SEARCH("M5-",AA821),LEN(AB821),AC821)</f>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AA821" s="10" t="s">
        <v>5029</v>
      </c>
      <c r="AB821" s="8" t="str">
        <f aca="false">IF(D821&lt;&gt;"No hacer",CONCATENATE(A821,"-",LEFT(C821),"-",IF(A820&lt;&gt;A821,1,IF(C820=C821,RIGHT(AB820)+1,1))))</f>
        <v>M5-NyO-34a-E-3</v>
      </c>
      <c r="AC821" s="8" t="str">
        <f aca="false">CONCATENATE(AB821,"-BR")</f>
        <v>M5-NyO-34a-E-3-BR</v>
      </c>
      <c r="AD821" s="5" t="s">
        <v>46</v>
      </c>
      <c r="AE821" s="5" t="s">
        <v>351</v>
      </c>
      <c r="AF821" s="5" t="s">
        <v>47</v>
      </c>
    </row>
    <row r="822" customFormat="false" ht="75" hidden="false" customHeight="true" outlineLevel="0" collapsed="false">
      <c r="A822" s="5" t="s">
        <v>4997</v>
      </c>
      <c r="B822" s="6" t="s">
        <v>4998</v>
      </c>
      <c r="C822" s="5" t="s">
        <v>58</v>
      </c>
      <c r="D822" s="5" t="s">
        <v>35</v>
      </c>
      <c r="E822" s="5"/>
      <c r="F822" s="6" t="s">
        <v>5030</v>
      </c>
      <c r="G822" s="6"/>
      <c r="H822" s="6"/>
      <c r="I822" s="5" t="s">
        <v>38</v>
      </c>
      <c r="J822" s="5" t="s">
        <v>52</v>
      </c>
      <c r="K822" s="6" t="s">
        <v>5031</v>
      </c>
      <c r="L822" s="6" t="s">
        <v>5032</v>
      </c>
      <c r="M822" s="5" t="s">
        <v>41</v>
      </c>
      <c r="N822" s="8" t="s">
        <v>5033</v>
      </c>
      <c r="O822" s="8" t="s">
        <v>5034</v>
      </c>
      <c r="P822" s="8"/>
      <c r="Q822" s="5"/>
      <c r="R822" s="8"/>
      <c r="S822" s="8"/>
      <c r="T822" s="8"/>
      <c r="U822" s="8"/>
      <c r="V822" s="8"/>
      <c r="W822" s="8"/>
      <c r="X822" s="8"/>
      <c r="Y822" s="5" t="s">
        <v>4093</v>
      </c>
      <c r="Z822" s="10" t="str">
        <f aca="false">REPLACE(AA822,SEARCH("M5-",AA822),LEN(AB822),AC822)</f>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AA822" s="10" t="s">
        <v>5035</v>
      </c>
      <c r="AB822" s="8" t="str">
        <f aca="false">IF(D822&lt;&gt;"No hacer",CONCATENATE(A822,"-",LEFT(C822),"-",IF(A821&lt;&gt;A822,1,IF(C821=C822,RIGHT(AB821)+1,1))))</f>
        <v>M5-NyO-34a-A-1</v>
      </c>
      <c r="AC822" s="8" t="str">
        <f aca="false">CONCATENATE(AB822,"-BR")</f>
        <v>M5-NyO-34a-A-1-BR</v>
      </c>
      <c r="AD822" s="5" t="s">
        <v>46</v>
      </c>
      <c r="AE822" s="5" t="s">
        <v>351</v>
      </c>
      <c r="AF822" s="5" t="s">
        <v>47</v>
      </c>
    </row>
    <row r="823" customFormat="false" ht="75" hidden="false" customHeight="true" outlineLevel="0" collapsed="false">
      <c r="A823" s="5" t="s">
        <v>4997</v>
      </c>
      <c r="B823" s="6" t="s">
        <v>4998</v>
      </c>
      <c r="C823" s="5" t="s">
        <v>58</v>
      </c>
      <c r="D823" s="5" t="s">
        <v>35</v>
      </c>
      <c r="E823" s="5"/>
      <c r="F823" s="6" t="s">
        <v>5036</v>
      </c>
      <c r="G823" s="6"/>
      <c r="H823" s="6"/>
      <c r="I823" s="5" t="s">
        <v>38</v>
      </c>
      <c r="J823" s="5" t="s">
        <v>52</v>
      </c>
      <c r="K823" s="6" t="s">
        <v>5037</v>
      </c>
      <c r="L823" s="6" t="s">
        <v>5038</v>
      </c>
      <c r="M823" s="5" t="s">
        <v>41</v>
      </c>
      <c r="N823" s="8" t="s">
        <v>5033</v>
      </c>
      <c r="O823" s="8" t="s">
        <v>5039</v>
      </c>
      <c r="P823" s="8"/>
      <c r="Q823" s="5"/>
      <c r="R823" s="8"/>
      <c r="S823" s="8"/>
      <c r="T823" s="8"/>
      <c r="U823" s="8"/>
      <c r="V823" s="8"/>
      <c r="W823" s="8"/>
      <c r="X823" s="8"/>
      <c r="Y823" s="5" t="s">
        <v>4093</v>
      </c>
      <c r="Z823" s="10" t="str">
        <f aca="false">REPLACE(AA823,SEARCH("M5-",AA823),LEN(AB823),AC823)</f>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AA823" s="10" t="s">
        <v>5040</v>
      </c>
      <c r="AB823" s="8" t="str">
        <f aca="false">IF(D823&lt;&gt;"No hacer",CONCATENATE(A823,"-",LEFT(C823),"-",IF(A822&lt;&gt;A823,1,IF(C822=C823,RIGHT(AB822)+1,1))))</f>
        <v>M5-NyO-34a-A-2</v>
      </c>
      <c r="AC823" s="8" t="str">
        <f aca="false">CONCATENATE(AB823,"-BR")</f>
        <v>M5-NyO-34a-A-2-BR</v>
      </c>
      <c r="AD823" s="5" t="s">
        <v>46</v>
      </c>
      <c r="AE823" s="5" t="s">
        <v>351</v>
      </c>
      <c r="AF823" s="5" t="s">
        <v>47</v>
      </c>
    </row>
    <row r="824" customFormat="false" ht="75" hidden="false" customHeight="true" outlineLevel="0" collapsed="false">
      <c r="A824" s="5" t="s">
        <v>4997</v>
      </c>
      <c r="B824" s="6" t="s">
        <v>4998</v>
      </c>
      <c r="C824" s="5" t="s">
        <v>58</v>
      </c>
      <c r="D824" s="5" t="s">
        <v>35</v>
      </c>
      <c r="E824" s="5"/>
      <c r="F824" s="6" t="s">
        <v>5041</v>
      </c>
      <c r="G824" s="6"/>
      <c r="H824" s="6"/>
      <c r="I824" s="5" t="s">
        <v>38</v>
      </c>
      <c r="J824" s="5" t="s">
        <v>52</v>
      </c>
      <c r="K824" s="6" t="s">
        <v>5042</v>
      </c>
      <c r="L824" s="6" t="s">
        <v>5043</v>
      </c>
      <c r="M824" s="5" t="s">
        <v>41</v>
      </c>
      <c r="N824" s="8" t="s">
        <v>5001</v>
      </c>
      <c r="O824" s="8" t="s">
        <v>5044</v>
      </c>
      <c r="P824" s="8"/>
      <c r="Q824" s="5"/>
      <c r="R824" s="8"/>
      <c r="S824" s="8"/>
      <c r="T824" s="8"/>
      <c r="U824" s="8"/>
      <c r="V824" s="8"/>
      <c r="W824" s="8"/>
      <c r="X824" s="8"/>
      <c r="Y824" s="5" t="s">
        <v>4093</v>
      </c>
      <c r="Z824" s="10" t="str">
        <f aca="false">REPLACE(AA824,SEARCH("M5-",AA824),LEN(AB824),AC824)</f>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AA824" s="10" t="s">
        <v>5045</v>
      </c>
      <c r="AB824" s="8" t="str">
        <f aca="false">IF(D824&lt;&gt;"No hacer",CONCATENATE(A824,"-",LEFT(C824),"-",IF(A823&lt;&gt;A824,1,IF(C823=C824,RIGHT(AB823)+1,1))))</f>
        <v>M5-NyO-34a-A-3</v>
      </c>
      <c r="AC824" s="8" t="str">
        <f aca="false">CONCATENATE(AB824,"-BR")</f>
        <v>M5-NyO-34a-A-3-BR</v>
      </c>
      <c r="AD824" s="5" t="s">
        <v>46</v>
      </c>
      <c r="AE824" s="5" t="s">
        <v>351</v>
      </c>
      <c r="AF824" s="5" t="s">
        <v>47</v>
      </c>
    </row>
    <row r="825" customFormat="false" ht="75" hidden="false" customHeight="true" outlineLevel="0" collapsed="false">
      <c r="A825" s="5" t="s">
        <v>4997</v>
      </c>
      <c r="B825" s="6" t="s">
        <v>4998</v>
      </c>
      <c r="C825" s="5" t="s">
        <v>58</v>
      </c>
      <c r="D825" s="5" t="s">
        <v>35</v>
      </c>
      <c r="E825" s="5"/>
      <c r="F825" s="6" t="s">
        <v>5046</v>
      </c>
      <c r="G825" s="6"/>
      <c r="H825" s="6"/>
      <c r="I825" s="5" t="s">
        <v>38</v>
      </c>
      <c r="J825" s="5" t="s">
        <v>52</v>
      </c>
      <c r="K825" s="6" t="s">
        <v>5047</v>
      </c>
      <c r="L825" s="6" t="s">
        <v>5048</v>
      </c>
      <c r="M825" s="5" t="s">
        <v>41</v>
      </c>
      <c r="N825" s="8" t="s">
        <v>5022</v>
      </c>
      <c r="O825" s="8" t="s">
        <v>5049</v>
      </c>
      <c r="P825" s="8"/>
      <c r="Q825" s="5"/>
      <c r="R825" s="8"/>
      <c r="S825" s="8"/>
      <c r="T825" s="8"/>
      <c r="U825" s="8"/>
      <c r="V825" s="8"/>
      <c r="W825" s="8"/>
      <c r="X825" s="8"/>
      <c r="Y825" s="5" t="s">
        <v>4093</v>
      </c>
      <c r="Z825" s="10" t="str">
        <f aca="false">REPLACE(AA825,SEARCH("M5-",AA825),LEN(AB825),AC825)</f>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AA825" s="10" t="s">
        <v>5050</v>
      </c>
      <c r="AB825" s="8" t="str">
        <f aca="false">IF(D825&lt;&gt;"No hacer",CONCATENATE(A825,"-",LEFT(C825),"-",IF(A824&lt;&gt;A825,1,IF(C824=C825,RIGHT(AB824)+1,1))))</f>
        <v>M5-NyO-34a-A-4</v>
      </c>
      <c r="AC825" s="8" t="str">
        <f aca="false">CONCATENATE(AB825,"-BR")</f>
        <v>M5-NyO-34a-A-4-BR</v>
      </c>
      <c r="AD825" s="5" t="s">
        <v>46</v>
      </c>
      <c r="AE825" s="5" t="s">
        <v>351</v>
      </c>
      <c r="AF825" s="5" t="s">
        <v>47</v>
      </c>
    </row>
    <row r="826" customFormat="false" ht="75" hidden="false" customHeight="true" outlineLevel="0" collapsed="false">
      <c r="A826" s="5" t="s">
        <v>4997</v>
      </c>
      <c r="B826" s="6" t="s">
        <v>4998</v>
      </c>
      <c r="C826" s="5" t="s">
        <v>58</v>
      </c>
      <c r="D826" s="5" t="s">
        <v>35</v>
      </c>
      <c r="E826" s="5"/>
      <c r="F826" s="6" t="s">
        <v>5051</v>
      </c>
      <c r="G826" s="6"/>
      <c r="H826" s="6"/>
      <c r="I826" s="5" t="s">
        <v>38</v>
      </c>
      <c r="J826" s="5" t="s">
        <v>52</v>
      </c>
      <c r="K826" s="6" t="s">
        <v>5052</v>
      </c>
      <c r="L826" s="6" t="s">
        <v>5053</v>
      </c>
      <c r="M826" s="5" t="s">
        <v>41</v>
      </c>
      <c r="N826" s="8" t="s">
        <v>5001</v>
      </c>
      <c r="O826" s="8" t="s">
        <v>5054</v>
      </c>
      <c r="P826" s="8"/>
      <c r="Q826" s="5"/>
      <c r="R826" s="8"/>
      <c r="S826" s="8"/>
      <c r="T826" s="8"/>
      <c r="U826" s="8"/>
      <c r="V826" s="8"/>
      <c r="W826" s="8"/>
      <c r="X826" s="8"/>
      <c r="Y826" s="5" t="s">
        <v>4093</v>
      </c>
      <c r="Z826" s="10" t="str">
        <f aca="false">REPLACE(AA826,SEARCH("M5-",AA826),LEN(AB826),AC826)</f>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AA826" s="10" t="s">
        <v>5055</v>
      </c>
      <c r="AB826" s="8" t="str">
        <f aca="false">IF(D826&lt;&gt;"No hacer",CONCATENATE(A826,"-",LEFT(C826),"-",IF(A825&lt;&gt;A826,1,IF(C825=C826,RIGHT(AB825)+1,1))))</f>
        <v>M5-NyO-34a-A-5</v>
      </c>
      <c r="AC826" s="8" t="str">
        <f aca="false">CONCATENATE(AB826,"-BR")</f>
        <v>M5-NyO-34a-A-5-BR</v>
      </c>
      <c r="AD826" s="5" t="s">
        <v>46</v>
      </c>
      <c r="AE826" s="5" t="s">
        <v>351</v>
      </c>
      <c r="AF826" s="5" t="s">
        <v>47</v>
      </c>
    </row>
    <row r="827" customFormat="false" ht="75" hidden="false" customHeight="true" outlineLevel="0" collapsed="false">
      <c r="A827" s="5" t="s">
        <v>5056</v>
      </c>
      <c r="B827" s="6" t="s">
        <v>5057</v>
      </c>
      <c r="C827" s="5" t="s">
        <v>34</v>
      </c>
      <c r="D827" s="5" t="s">
        <v>35</v>
      </c>
      <c r="E827" s="5"/>
      <c r="F827" s="6" t="s">
        <v>5058</v>
      </c>
      <c r="G827" s="6"/>
      <c r="H827" s="6"/>
      <c r="I827" s="5" t="s">
        <v>38</v>
      </c>
      <c r="J827" s="5" t="s">
        <v>239</v>
      </c>
      <c r="K827" s="6" t="s">
        <v>5059</v>
      </c>
      <c r="L827" s="6" t="s">
        <v>5060</v>
      </c>
      <c r="M827" s="5" t="s">
        <v>41</v>
      </c>
      <c r="N827" s="8" t="s">
        <v>5061</v>
      </c>
      <c r="O827" s="8" t="s">
        <v>5062</v>
      </c>
      <c r="P827" s="8"/>
      <c r="Q827" s="5"/>
      <c r="R827" s="8"/>
      <c r="S827" s="8"/>
      <c r="T827" s="8"/>
      <c r="U827" s="8"/>
      <c r="V827" s="8"/>
      <c r="W827" s="8"/>
      <c r="X827" s="8"/>
      <c r="Y827" s="5" t="s">
        <v>4093</v>
      </c>
      <c r="Z827" s="10" t="str">
        <f aca="false">REPLACE(AA827,SEARCH("M5-",AA827),LEN(AB827),AC827)</f>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AA827" s="6" t="s">
        <v>5063</v>
      </c>
      <c r="AB827" s="8" t="str">
        <f aca="false">IF(D827&lt;&gt;"No hacer",CONCATENATE(A827,"-",LEFT(C827),"-",IF(A826&lt;&gt;A827,1,IF(C826=C827,RIGHT(AB826)+1,1))))</f>
        <v>M5-NyO-40a-I-1</v>
      </c>
      <c r="AC827" s="8" t="str">
        <f aca="false">CONCATENATE(AB827,"-BR")</f>
        <v>M5-NyO-40a-I-1-BR</v>
      </c>
      <c r="AD827" s="5" t="s">
        <v>46</v>
      </c>
      <c r="AE827" s="5"/>
      <c r="AF827" s="5" t="s">
        <v>47</v>
      </c>
    </row>
    <row r="828" customFormat="false" ht="75" hidden="false" customHeight="true" outlineLevel="0" collapsed="false">
      <c r="A828" s="5" t="s">
        <v>5056</v>
      </c>
      <c r="B828" s="6" t="s">
        <v>5057</v>
      </c>
      <c r="C828" s="5" t="s">
        <v>34</v>
      </c>
      <c r="D828" s="5" t="s">
        <v>35</v>
      </c>
      <c r="E828" s="5"/>
      <c r="F828" s="6" t="s">
        <v>5064</v>
      </c>
      <c r="G828" s="6"/>
      <c r="H828" s="6"/>
      <c r="I828" s="5" t="s">
        <v>38</v>
      </c>
      <c r="J828" s="5" t="s">
        <v>239</v>
      </c>
      <c r="K828" s="6" t="s">
        <v>5065</v>
      </c>
      <c r="L828" s="6" t="s">
        <v>5066</v>
      </c>
      <c r="M828" s="5" t="s">
        <v>41</v>
      </c>
      <c r="N828" s="8" t="s">
        <v>5067</v>
      </c>
      <c r="O828" s="8" t="s">
        <v>5068</v>
      </c>
      <c r="P828" s="8"/>
      <c r="Q828" s="5"/>
      <c r="R828" s="8"/>
      <c r="S828" s="8"/>
      <c r="T828" s="8"/>
      <c r="U828" s="8"/>
      <c r="V828" s="8"/>
      <c r="W828" s="8"/>
      <c r="X828" s="8"/>
      <c r="Y828" s="5" t="s">
        <v>4093</v>
      </c>
      <c r="Z828" s="10" t="str">
        <f aca="false">REPLACE(AA828,SEARCH("M5-",AA828),LEN(AB828),AC828)</f>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AA828" s="6" t="s">
        <v>5069</v>
      </c>
      <c r="AB828" s="8" t="str">
        <f aca="false">IF(D828&lt;&gt;"No hacer",CONCATENATE(A828,"-",LEFT(C828),"-",IF(A827&lt;&gt;A828,1,IF(C827=C828,RIGHT(AB827)+1,1))))</f>
        <v>M5-NyO-40a-I-2</v>
      </c>
      <c r="AC828" s="8" t="str">
        <f aca="false">CONCATENATE(AB828,"-BR")</f>
        <v>M5-NyO-40a-I-2-BR</v>
      </c>
      <c r="AD828" s="5" t="s">
        <v>46</v>
      </c>
      <c r="AE828" s="5"/>
      <c r="AF828" s="5" t="s">
        <v>47</v>
      </c>
    </row>
    <row r="829" customFormat="false" ht="75" hidden="false" customHeight="true" outlineLevel="0" collapsed="false">
      <c r="A829" s="5" t="s">
        <v>5056</v>
      </c>
      <c r="B829" s="6" t="s">
        <v>5057</v>
      </c>
      <c r="C829" s="5" t="s">
        <v>34</v>
      </c>
      <c r="D829" s="5" t="s">
        <v>35</v>
      </c>
      <c r="E829" s="5"/>
      <c r="F829" s="6" t="s">
        <v>5070</v>
      </c>
      <c r="G829" s="6"/>
      <c r="H829" s="6"/>
      <c r="I829" s="5" t="s">
        <v>38</v>
      </c>
      <c r="J829" s="5" t="s">
        <v>239</v>
      </c>
      <c r="K829" s="6" t="s">
        <v>5071</v>
      </c>
      <c r="L829" s="6" t="s">
        <v>5072</v>
      </c>
      <c r="M829" s="5" t="s">
        <v>41</v>
      </c>
      <c r="N829" s="8" t="s">
        <v>5073</v>
      </c>
      <c r="O829" s="8" t="s">
        <v>5074</v>
      </c>
      <c r="P829" s="8"/>
      <c r="Q829" s="5"/>
      <c r="R829" s="8"/>
      <c r="S829" s="8"/>
      <c r="T829" s="8"/>
      <c r="U829" s="8"/>
      <c r="V829" s="8"/>
      <c r="W829" s="8"/>
      <c r="X829" s="8"/>
      <c r="Y829" s="5" t="s">
        <v>4093</v>
      </c>
      <c r="Z829" s="10" t="str">
        <f aca="false">REPLACE(AA829,SEARCH("M5-",AA829),LEN(AB829),AC829)</f>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AA829" s="6" t="s">
        <v>5075</v>
      </c>
      <c r="AB829" s="8" t="str">
        <f aca="false">IF(D829&lt;&gt;"No hacer",CONCATENATE(A829,"-",LEFT(C829),"-",IF(A828&lt;&gt;A829,1,IF(C828=C829,RIGHT(AB828)+1,1))))</f>
        <v>M5-NyO-40a-I-3</v>
      </c>
      <c r="AC829" s="8" t="str">
        <f aca="false">CONCATENATE(AB829,"-BR")</f>
        <v>M5-NyO-40a-I-3-BR</v>
      </c>
      <c r="AD829" s="5" t="s">
        <v>46</v>
      </c>
      <c r="AE829" s="5"/>
      <c r="AF829" s="5" t="s">
        <v>47</v>
      </c>
    </row>
    <row r="830" customFormat="false" ht="75" hidden="false" customHeight="true" outlineLevel="0" collapsed="false">
      <c r="A830" s="5" t="s">
        <v>5056</v>
      </c>
      <c r="B830" s="6" t="s">
        <v>5057</v>
      </c>
      <c r="C830" s="5" t="s">
        <v>48</v>
      </c>
      <c r="D830" s="5" t="s">
        <v>35</v>
      </c>
      <c r="E830" s="5"/>
      <c r="F830" s="9" t="s">
        <v>5076</v>
      </c>
      <c r="G830" s="9"/>
      <c r="H830" s="7"/>
      <c r="I830" s="5" t="s">
        <v>38</v>
      </c>
      <c r="J830" s="5" t="s">
        <v>52</v>
      </c>
      <c r="K830" s="6" t="s">
        <v>5077</v>
      </c>
      <c r="L830" s="6" t="s">
        <v>5078</v>
      </c>
      <c r="M830" s="5" t="s">
        <v>41</v>
      </c>
      <c r="N830" s="8" t="s">
        <v>5079</v>
      </c>
      <c r="O830" s="8" t="s">
        <v>5080</v>
      </c>
      <c r="P830" s="8"/>
      <c r="Q830" s="5"/>
      <c r="R830" s="8"/>
      <c r="S830" s="8"/>
      <c r="T830" s="8"/>
      <c r="U830" s="8"/>
      <c r="V830" s="8"/>
      <c r="W830" s="8"/>
      <c r="X830" s="8"/>
      <c r="Y830" s="5" t="s">
        <v>4093</v>
      </c>
      <c r="Z830" s="10" t="str">
        <f aca="false">REPLACE(AA830,SEARCH("M5-",AA830),LEN(AB830),AC830)</f>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AA830" s="6" t="s">
        <v>5081</v>
      </c>
      <c r="AB830" s="8" t="str">
        <f aca="false">IF(D830&lt;&gt;"No hacer",CONCATENATE(A830,"-",LEFT(C830),"-",IF(A829&lt;&gt;A830,1,IF(C829=C830,RIGHT(AB829)+1,1))))</f>
        <v>M5-NyO-40a-E-1</v>
      </c>
      <c r="AC830" s="8" t="str">
        <f aca="false">CONCATENATE(AB830,"-BR")</f>
        <v>M5-NyO-40a-E-1-BR</v>
      </c>
      <c r="AD830" s="5" t="s">
        <v>46</v>
      </c>
      <c r="AE830" s="5"/>
      <c r="AF830" s="5" t="s">
        <v>47</v>
      </c>
    </row>
    <row r="831" customFormat="false" ht="75" hidden="false" customHeight="true" outlineLevel="0" collapsed="false">
      <c r="A831" s="5" t="s">
        <v>5056</v>
      </c>
      <c r="B831" s="6" t="s">
        <v>5057</v>
      </c>
      <c r="C831" s="5" t="s">
        <v>48</v>
      </c>
      <c r="D831" s="5" t="s">
        <v>35</v>
      </c>
      <c r="E831" s="5"/>
      <c r="F831" s="7" t="s">
        <v>5082</v>
      </c>
      <c r="G831" s="7"/>
      <c r="H831" s="7"/>
      <c r="I831" s="5" t="s">
        <v>38</v>
      </c>
      <c r="J831" s="5" t="s">
        <v>52</v>
      </c>
      <c r="K831" s="6" t="s">
        <v>5083</v>
      </c>
      <c r="L831" s="6" t="s">
        <v>5084</v>
      </c>
      <c r="M831" s="5" t="s">
        <v>41</v>
      </c>
      <c r="N831" s="8" t="s">
        <v>5085</v>
      </c>
      <c r="O831" s="8" t="s">
        <v>5086</v>
      </c>
      <c r="P831" s="8"/>
      <c r="Q831" s="5"/>
      <c r="R831" s="8"/>
      <c r="S831" s="8"/>
      <c r="T831" s="8"/>
      <c r="U831" s="8"/>
      <c r="V831" s="8"/>
      <c r="W831" s="8"/>
      <c r="X831" s="8"/>
      <c r="Y831" s="5" t="s">
        <v>4093</v>
      </c>
      <c r="Z831" s="10" t="str">
        <f aca="false">REPLACE(AA831,SEARCH("M5-",AA831),LEN(AB831),AC831)</f>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AA831" s="6" t="s">
        <v>5087</v>
      </c>
      <c r="AB831" s="8" t="str">
        <f aca="false">IF(D831&lt;&gt;"No hacer",CONCATENATE(A831,"-",LEFT(C831),"-",IF(A830&lt;&gt;A831,1,IF(C830=C831,RIGHT(AB830)+1,1))))</f>
        <v>M5-NyO-40a-E-2</v>
      </c>
      <c r="AC831" s="8" t="str">
        <f aca="false">CONCATENATE(AB831,"-BR")</f>
        <v>M5-NyO-40a-E-2-BR</v>
      </c>
      <c r="AD831" s="5" t="s">
        <v>46</v>
      </c>
      <c r="AE831" s="5"/>
      <c r="AF831" s="5" t="s">
        <v>47</v>
      </c>
    </row>
    <row r="832" customFormat="false" ht="75" hidden="false" customHeight="true" outlineLevel="0" collapsed="false">
      <c r="A832" s="5" t="s">
        <v>5056</v>
      </c>
      <c r="B832" s="6" t="s">
        <v>5057</v>
      </c>
      <c r="C832" s="5" t="s">
        <v>48</v>
      </c>
      <c r="D832" s="5" t="s">
        <v>35</v>
      </c>
      <c r="E832" s="5"/>
      <c r="F832" s="7" t="s">
        <v>5088</v>
      </c>
      <c r="G832" s="7"/>
      <c r="H832" s="7"/>
      <c r="I832" s="5" t="s">
        <v>38</v>
      </c>
      <c r="J832" s="5" t="s">
        <v>52</v>
      </c>
      <c r="K832" s="6" t="s">
        <v>5089</v>
      </c>
      <c r="L832" s="6" t="s">
        <v>5090</v>
      </c>
      <c r="M832" s="5" t="s">
        <v>41</v>
      </c>
      <c r="N832" s="8" t="s">
        <v>5091</v>
      </c>
      <c r="O832" s="8" t="s">
        <v>5092</v>
      </c>
      <c r="P832" s="8"/>
      <c r="Q832" s="5"/>
      <c r="R832" s="8"/>
      <c r="S832" s="8"/>
      <c r="T832" s="8"/>
      <c r="U832" s="8"/>
      <c r="V832" s="8"/>
      <c r="W832" s="8"/>
      <c r="X832" s="8"/>
      <c r="Y832" s="5" t="s">
        <v>4093</v>
      </c>
      <c r="Z832" s="10" t="str">
        <f aca="false">REPLACE(AA832,SEARCH("M5-",AA832),LEN(AB832),AC832)</f>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AA832" s="6" t="s">
        <v>5093</v>
      </c>
      <c r="AB832" s="8" t="str">
        <f aca="false">IF(D832&lt;&gt;"No hacer",CONCATENATE(A832,"-",LEFT(C832),"-",IF(A831&lt;&gt;A832,1,IF(C831=C832,RIGHT(AB831)+1,1))))</f>
        <v>M5-NyO-40a-E-3</v>
      </c>
      <c r="AC832" s="8" t="str">
        <f aca="false">CONCATENATE(AB832,"-BR")</f>
        <v>M5-NyO-40a-E-3-BR</v>
      </c>
      <c r="AD832" s="5" t="s">
        <v>46</v>
      </c>
      <c r="AE832" s="5"/>
      <c r="AF832" s="5" t="s">
        <v>47</v>
      </c>
    </row>
    <row r="833" customFormat="false" ht="75" hidden="false" customHeight="true" outlineLevel="0" collapsed="false">
      <c r="A833" s="5" t="s">
        <v>5056</v>
      </c>
      <c r="B833" s="6" t="s">
        <v>5057</v>
      </c>
      <c r="C833" s="5" t="s">
        <v>58</v>
      </c>
      <c r="D833" s="5" t="s">
        <v>35</v>
      </c>
      <c r="E833" s="5"/>
      <c r="F833" s="9" t="s">
        <v>5094</v>
      </c>
      <c r="G833" s="9"/>
      <c r="H833" s="6"/>
      <c r="I833" s="5" t="s">
        <v>38</v>
      </c>
      <c r="J833" s="5" t="s">
        <v>52</v>
      </c>
      <c r="K833" s="6" t="s">
        <v>5095</v>
      </c>
      <c r="L833" s="6" t="s">
        <v>5096</v>
      </c>
      <c r="M833" s="5" t="s">
        <v>63</v>
      </c>
      <c r="N833" s="8"/>
      <c r="O833" s="8"/>
      <c r="P833" s="8"/>
      <c r="Q833" s="5"/>
      <c r="R833" s="8"/>
      <c r="S833" s="8" t="s">
        <v>5097</v>
      </c>
      <c r="T833" s="8" t="s">
        <v>5098</v>
      </c>
      <c r="U833" s="8" t="s">
        <v>5099</v>
      </c>
      <c r="V833" s="8" t="s">
        <v>5100</v>
      </c>
      <c r="W833" s="8"/>
      <c r="X833" s="8"/>
      <c r="Y833" s="5" t="s">
        <v>4093</v>
      </c>
      <c r="Z833" s="10" t="str">
        <f aca="false">REPLACE(AA833,SEARCH("M5-",AA833),LEN(AB833),AC833)</f>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AA833" s="6" t="s">
        <v>5101</v>
      </c>
      <c r="AB833" s="8" t="str">
        <f aca="false">IF(D833&lt;&gt;"No hacer",CONCATENATE(A833,"-",LEFT(C833),"-",IF(A832&lt;&gt;A833,1,IF(C832=C833,RIGHT(AB832)+1,1))))</f>
        <v>M5-NyO-40a-A-1</v>
      </c>
      <c r="AC833" s="8" t="str">
        <f aca="false">CONCATENATE(AB833,"-BR")</f>
        <v>M5-NyO-40a-A-1-BR</v>
      </c>
      <c r="AD833" s="5" t="s">
        <v>46</v>
      </c>
      <c r="AE833" s="5"/>
      <c r="AF833" s="5" t="s">
        <v>47</v>
      </c>
    </row>
    <row r="834" customFormat="false" ht="75" hidden="false" customHeight="true" outlineLevel="0" collapsed="false">
      <c r="A834" s="5" t="s">
        <v>5056</v>
      </c>
      <c r="B834" s="6" t="s">
        <v>5057</v>
      </c>
      <c r="C834" s="5" t="s">
        <v>58</v>
      </c>
      <c r="D834" s="5" t="s">
        <v>35</v>
      </c>
      <c r="E834" s="5"/>
      <c r="F834" s="6" t="s">
        <v>5102</v>
      </c>
      <c r="G834" s="6"/>
      <c r="H834" s="6"/>
      <c r="I834" s="5" t="s">
        <v>38</v>
      </c>
      <c r="J834" s="5" t="s">
        <v>52</v>
      </c>
      <c r="K834" s="6" t="s">
        <v>5103</v>
      </c>
      <c r="L834" s="6" t="s">
        <v>5104</v>
      </c>
      <c r="M834" s="5" t="s">
        <v>63</v>
      </c>
      <c r="N834" s="8"/>
      <c r="O834" s="8"/>
      <c r="P834" s="8"/>
      <c r="Q834" s="5"/>
      <c r="R834" s="6"/>
      <c r="S834" s="6" t="s">
        <v>5105</v>
      </c>
      <c r="T834" s="6" t="s">
        <v>5106</v>
      </c>
      <c r="U834" s="6" t="s">
        <v>5107</v>
      </c>
      <c r="V834" s="6" t="s">
        <v>5108</v>
      </c>
      <c r="W834" s="6"/>
      <c r="X834" s="8"/>
      <c r="Y834" s="5" t="s">
        <v>4093</v>
      </c>
      <c r="Z834" s="10" t="str">
        <f aca="false">REPLACE(AA834,SEARCH("M5-",AA834),LEN(AB834),AC834)</f>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AA834" s="6" t="s">
        <v>5109</v>
      </c>
      <c r="AB834" s="8" t="str">
        <f aca="false">IF(D834&lt;&gt;"No hacer",CONCATENATE(A834,"-",LEFT(C834),"-",IF(A833&lt;&gt;A834,1,IF(C833=C834,RIGHT(AB833)+1,1))))</f>
        <v>M5-NyO-40a-A-2</v>
      </c>
      <c r="AC834" s="8" t="str">
        <f aca="false">CONCATENATE(AB834,"-BR")</f>
        <v>M5-NyO-40a-A-2-BR</v>
      </c>
      <c r="AD834" s="5" t="s">
        <v>46</v>
      </c>
      <c r="AE834" s="5"/>
      <c r="AF834" s="5" t="s">
        <v>47</v>
      </c>
    </row>
    <row r="835" customFormat="false" ht="75" hidden="false" customHeight="true" outlineLevel="0" collapsed="false">
      <c r="A835" s="5" t="s">
        <v>5056</v>
      </c>
      <c r="B835" s="6" t="s">
        <v>5057</v>
      </c>
      <c r="C835" s="5" t="s">
        <v>58</v>
      </c>
      <c r="D835" s="5" t="s">
        <v>35</v>
      </c>
      <c r="E835" s="5"/>
      <c r="F835" s="6" t="s">
        <v>5110</v>
      </c>
      <c r="G835" s="6"/>
      <c r="H835" s="6"/>
      <c r="I835" s="5" t="s">
        <v>38</v>
      </c>
      <c r="J835" s="5" t="s">
        <v>52</v>
      </c>
      <c r="K835" s="6" t="s">
        <v>5111</v>
      </c>
      <c r="L835" s="6" t="s">
        <v>5112</v>
      </c>
      <c r="M835" s="5" t="s">
        <v>63</v>
      </c>
      <c r="N835" s="8"/>
      <c r="O835" s="8"/>
      <c r="P835" s="8"/>
      <c r="Q835" s="5"/>
      <c r="R835" s="6"/>
      <c r="S835" s="6" t="s">
        <v>5113</v>
      </c>
      <c r="T835" s="6" t="s">
        <v>5114</v>
      </c>
      <c r="U835" s="6" t="s">
        <v>5115</v>
      </c>
      <c r="V835" s="6" t="s">
        <v>5116</v>
      </c>
      <c r="W835" s="6"/>
      <c r="X835" s="8"/>
      <c r="Y835" s="5" t="s">
        <v>4093</v>
      </c>
      <c r="Z835" s="10" t="str">
        <f aca="false">REPLACE(AA835,SEARCH("M5-",AA835),LEN(AB835),AC835)</f>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AA835" s="6" t="s">
        <v>5117</v>
      </c>
      <c r="AB835" s="8" t="str">
        <f aca="false">IF(D835&lt;&gt;"No hacer",CONCATENATE(A835,"-",LEFT(C835),"-",IF(A834&lt;&gt;A835,1,IF(C834=C835,RIGHT(AB834)+1,1))))</f>
        <v>M5-NyO-40a-A-3</v>
      </c>
      <c r="AC835" s="8" t="str">
        <f aca="false">CONCATENATE(AB835,"-BR")</f>
        <v>M5-NyO-40a-A-3-BR</v>
      </c>
      <c r="AD835" s="5" t="s">
        <v>46</v>
      </c>
      <c r="AE835" s="5"/>
      <c r="AF835" s="5" t="s">
        <v>47</v>
      </c>
    </row>
    <row r="836" customFormat="false" ht="75" hidden="false" customHeight="true" outlineLevel="0" collapsed="false">
      <c r="A836" s="5" t="s">
        <v>5056</v>
      </c>
      <c r="B836" s="6" t="s">
        <v>5057</v>
      </c>
      <c r="C836" s="5" t="s">
        <v>58</v>
      </c>
      <c r="D836" s="5" t="s">
        <v>35</v>
      </c>
      <c r="E836" s="5"/>
      <c r="F836" s="6" t="s">
        <v>5118</v>
      </c>
      <c r="G836" s="6"/>
      <c r="H836" s="6"/>
      <c r="I836" s="5" t="s">
        <v>38</v>
      </c>
      <c r="J836" s="5" t="s">
        <v>52</v>
      </c>
      <c r="K836" s="6" t="s">
        <v>5119</v>
      </c>
      <c r="L836" s="6" t="s">
        <v>5120</v>
      </c>
      <c r="M836" s="5" t="s">
        <v>63</v>
      </c>
      <c r="N836" s="8"/>
      <c r="O836" s="8"/>
      <c r="P836" s="8"/>
      <c r="Q836" s="5"/>
      <c r="R836" s="6"/>
      <c r="S836" s="6" t="s">
        <v>5121</v>
      </c>
      <c r="T836" s="6" t="s">
        <v>5122</v>
      </c>
      <c r="U836" s="6" t="s">
        <v>5123</v>
      </c>
      <c r="V836" s="6" t="s">
        <v>5124</v>
      </c>
      <c r="W836" s="6"/>
      <c r="X836" s="8"/>
      <c r="Y836" s="5" t="s">
        <v>4093</v>
      </c>
      <c r="Z836" s="10" t="str">
        <f aca="false">REPLACE(AA836,SEARCH("M5-",AA836),LEN(AB836),AC836)</f>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AA836" s="6" t="s">
        <v>5125</v>
      </c>
      <c r="AB836" s="8" t="str">
        <f aca="false">IF(D836&lt;&gt;"No hacer",CONCATENATE(A836,"-",LEFT(C836),"-",IF(A835&lt;&gt;A836,1,IF(C835=C836,RIGHT(AB835)+1,1))))</f>
        <v>M5-NyO-40a-A-4</v>
      </c>
      <c r="AC836" s="8" t="str">
        <f aca="false">CONCATENATE(AB836,"-BR")</f>
        <v>M5-NyO-40a-A-4-BR</v>
      </c>
      <c r="AD836" s="5" t="s">
        <v>46</v>
      </c>
      <c r="AE836" s="5"/>
      <c r="AF836" s="5" t="s">
        <v>47</v>
      </c>
    </row>
    <row r="837" customFormat="false" ht="75" hidden="false" customHeight="true" outlineLevel="0" collapsed="false">
      <c r="A837" s="5" t="s">
        <v>5056</v>
      </c>
      <c r="B837" s="6" t="s">
        <v>5057</v>
      </c>
      <c r="C837" s="5" t="s">
        <v>58</v>
      </c>
      <c r="D837" s="5" t="s">
        <v>35</v>
      </c>
      <c r="E837" s="5"/>
      <c r="F837" s="6" t="s">
        <v>5126</v>
      </c>
      <c r="G837" s="6"/>
      <c r="H837" s="6"/>
      <c r="I837" s="5" t="s">
        <v>38</v>
      </c>
      <c r="J837" s="5" t="s">
        <v>52</v>
      </c>
      <c r="K837" s="6" t="s">
        <v>5127</v>
      </c>
      <c r="L837" s="6" t="s">
        <v>5128</v>
      </c>
      <c r="M837" s="5" t="s">
        <v>63</v>
      </c>
      <c r="N837" s="8"/>
      <c r="O837" s="8"/>
      <c r="P837" s="8"/>
      <c r="Q837" s="5"/>
      <c r="R837" s="6"/>
      <c r="S837" s="6" t="s">
        <v>5129</v>
      </c>
      <c r="T837" s="6" t="s">
        <v>5130</v>
      </c>
      <c r="U837" s="6" t="s">
        <v>5131</v>
      </c>
      <c r="V837" s="6" t="s">
        <v>5132</v>
      </c>
      <c r="W837" s="6"/>
      <c r="X837" s="8"/>
      <c r="Y837" s="5" t="s">
        <v>4093</v>
      </c>
      <c r="Z837" s="10" t="str">
        <f aca="false">REPLACE(AA837,SEARCH("M5-",AA837),LEN(AB837),AC837)</f>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AA837" s="6" t="s">
        <v>5133</v>
      </c>
      <c r="AB837" s="8" t="str">
        <f aca="false">IF(D837&lt;&gt;"No hacer",CONCATENATE(A837,"-",LEFT(C837),"-",IF(A836&lt;&gt;A837,1,IF(C836=C837,RIGHT(AB836)+1,1))))</f>
        <v>M5-NyO-40a-A-5</v>
      </c>
      <c r="AC837" s="8" t="str">
        <f aca="false">CONCATENATE(AB837,"-BR")</f>
        <v>M5-NyO-40a-A-5-BR</v>
      </c>
      <c r="AD837" s="5" t="s">
        <v>46</v>
      </c>
      <c r="AE837" s="5"/>
      <c r="AF837" s="5" t="s">
        <v>47</v>
      </c>
    </row>
    <row r="838" customFormat="false" ht="75" hidden="false" customHeight="true" outlineLevel="0" collapsed="false">
      <c r="A838" s="5" t="s">
        <v>5134</v>
      </c>
      <c r="B838" s="6" t="s">
        <v>5135</v>
      </c>
      <c r="C838" s="5" t="s">
        <v>34</v>
      </c>
      <c r="D838" s="5" t="s">
        <v>35</v>
      </c>
      <c r="E838" s="5"/>
      <c r="F838" s="6" t="s">
        <v>5136</v>
      </c>
      <c r="G838" s="6"/>
      <c r="H838" s="6"/>
      <c r="I838" s="5" t="s">
        <v>38</v>
      </c>
      <c r="J838" s="5" t="s">
        <v>297</v>
      </c>
      <c r="K838" s="6" t="s">
        <v>5137</v>
      </c>
      <c r="L838" s="6" t="s">
        <v>5138</v>
      </c>
      <c r="M838" s="5" t="s">
        <v>41</v>
      </c>
      <c r="N838" s="8" t="s">
        <v>5139</v>
      </c>
      <c r="O838" s="6" t="s">
        <v>5140</v>
      </c>
      <c r="P838" s="8"/>
      <c r="Q838" s="5"/>
      <c r="R838" s="8"/>
      <c r="S838" s="8"/>
      <c r="T838" s="8"/>
      <c r="U838" s="8"/>
      <c r="V838" s="8"/>
      <c r="W838" s="8"/>
      <c r="X838" s="8"/>
      <c r="Y838" s="5" t="s">
        <v>4093</v>
      </c>
      <c r="Z838" s="10" t="str">
        <f aca="false">REPLACE(AA838,SEARCH("M5-",AA838),LEN(AB838),AC838)</f>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AA838" s="6" t="s">
        <v>5141</v>
      </c>
      <c r="AB838" s="8" t="str">
        <f aca="false">IF(D838&lt;&gt;"No hacer",CONCATENATE(A838,"-",LEFT(C838),"-",IF(A837&lt;&gt;A838,1,IF(C837=C838,RIGHT(AB837)+1,1))))</f>
        <v>M5-NyO-11a-I-1</v>
      </c>
      <c r="AC838" s="8" t="str">
        <f aca="false">CONCATENATE(AB838,"-BR")</f>
        <v>M5-NyO-11a-I-1-BR</v>
      </c>
      <c r="AD838" s="5" t="s">
        <v>46</v>
      </c>
      <c r="AE838" s="5"/>
      <c r="AF838" s="5" t="s">
        <v>47</v>
      </c>
    </row>
    <row r="839" customFormat="false" ht="75" hidden="false" customHeight="true" outlineLevel="0" collapsed="false">
      <c r="A839" s="5" t="s">
        <v>5134</v>
      </c>
      <c r="B839" s="6" t="s">
        <v>5135</v>
      </c>
      <c r="C839" s="5" t="s">
        <v>48</v>
      </c>
      <c r="D839" s="5" t="s">
        <v>35</v>
      </c>
      <c r="E839" s="5"/>
      <c r="F839" s="6" t="s">
        <v>5142</v>
      </c>
      <c r="G839" s="6"/>
      <c r="H839" s="6"/>
      <c r="I839" s="5" t="s">
        <v>38</v>
      </c>
      <c r="J839" s="5" t="s">
        <v>52</v>
      </c>
      <c r="K839" s="6" t="s">
        <v>5143</v>
      </c>
      <c r="L839" s="6" t="s">
        <v>5144</v>
      </c>
      <c r="M839" s="5" t="s">
        <v>41</v>
      </c>
      <c r="N839" s="8" t="s">
        <v>5139</v>
      </c>
      <c r="O839" s="7" t="s">
        <v>5145</v>
      </c>
      <c r="P839" s="8"/>
      <c r="Q839" s="5"/>
      <c r="R839" s="8"/>
      <c r="S839" s="8"/>
      <c r="T839" s="8"/>
      <c r="U839" s="8"/>
      <c r="V839" s="8"/>
      <c r="W839" s="8"/>
      <c r="X839" s="8"/>
      <c r="Y839" s="5" t="s">
        <v>4093</v>
      </c>
      <c r="Z839" s="10" t="str">
        <f aca="false">REPLACE(AA839,SEARCH("M5-",AA839),LEN(AB839),AC839)</f>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39" s="6" t="s">
        <v>5146</v>
      </c>
      <c r="AB839" s="8" t="str">
        <f aca="false">IF(D839&lt;&gt;"No hacer",CONCATENATE(A839,"-",LEFT(C839),"-",IF(A838&lt;&gt;A839,1,IF(C838=C839,RIGHT(AB838)+1,1))))</f>
        <v>M5-NyO-11a-E-1</v>
      </c>
      <c r="AC839" s="8" t="str">
        <f aca="false">CONCATENATE(AB839,"-BR")</f>
        <v>M5-NyO-11a-E-1-BR</v>
      </c>
      <c r="AD839" s="5" t="s">
        <v>46</v>
      </c>
      <c r="AE839" s="5"/>
      <c r="AF839" s="5" t="s">
        <v>47</v>
      </c>
    </row>
    <row r="840" customFormat="false" ht="75" hidden="false" customHeight="true" outlineLevel="0" collapsed="false">
      <c r="A840" s="5" t="s">
        <v>5134</v>
      </c>
      <c r="B840" s="6" t="s">
        <v>5135</v>
      </c>
      <c r="C840" s="5" t="s">
        <v>58</v>
      </c>
      <c r="D840" s="5" t="s">
        <v>35</v>
      </c>
      <c r="E840" s="5"/>
      <c r="F840" s="8" t="s">
        <v>5147</v>
      </c>
      <c r="G840" s="8"/>
      <c r="H840" s="6"/>
      <c r="I840" s="5" t="s">
        <v>38</v>
      </c>
      <c r="J840" s="5" t="s">
        <v>52</v>
      </c>
      <c r="K840" s="6" t="s">
        <v>5143</v>
      </c>
      <c r="L840" s="6" t="s">
        <v>5144</v>
      </c>
      <c r="M840" s="5" t="s">
        <v>41</v>
      </c>
      <c r="N840" s="8" t="s">
        <v>5139</v>
      </c>
      <c r="O840" s="7" t="s">
        <v>5145</v>
      </c>
      <c r="P840" s="8"/>
      <c r="Q840" s="5"/>
      <c r="R840" s="8"/>
      <c r="S840" s="8"/>
      <c r="T840" s="8"/>
      <c r="U840" s="8"/>
      <c r="V840" s="8"/>
      <c r="W840" s="8"/>
      <c r="X840" s="8"/>
      <c r="Y840" s="5" t="s">
        <v>4093</v>
      </c>
      <c r="Z840" s="10" t="str">
        <f aca="false">REPLACE(AA840,SEARCH("M5-",AA840),LEN(AB840),AC840)</f>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0" s="6" t="s">
        <v>5148</v>
      </c>
      <c r="AB840" s="8" t="str">
        <f aca="false">IF(D840&lt;&gt;"No hacer",CONCATENATE(A840,"-",LEFT(C840),"-",IF(A839&lt;&gt;A840,1,IF(C839=C840,RIGHT(AB839)+1,1))))</f>
        <v>M5-NyO-11a-A-1</v>
      </c>
      <c r="AC840" s="8" t="str">
        <f aca="false">CONCATENATE(AB840,"-BR")</f>
        <v>M5-NyO-11a-A-1-BR</v>
      </c>
      <c r="AD840" s="5" t="s">
        <v>46</v>
      </c>
      <c r="AE840" s="5"/>
      <c r="AF840" s="5" t="s">
        <v>47</v>
      </c>
    </row>
    <row r="841" customFormat="false" ht="75" hidden="false" customHeight="true" outlineLevel="0" collapsed="false">
      <c r="A841" s="5" t="s">
        <v>5134</v>
      </c>
      <c r="B841" s="6" t="s">
        <v>5135</v>
      </c>
      <c r="C841" s="5" t="s">
        <v>58</v>
      </c>
      <c r="D841" s="5" t="s">
        <v>35</v>
      </c>
      <c r="E841" s="5"/>
      <c r="F841" s="6" t="s">
        <v>5149</v>
      </c>
      <c r="G841" s="6"/>
      <c r="H841" s="6"/>
      <c r="I841" s="5" t="s">
        <v>38</v>
      </c>
      <c r="J841" s="5" t="s">
        <v>52</v>
      </c>
      <c r="K841" s="6" t="s">
        <v>5143</v>
      </c>
      <c r="L841" s="6" t="s">
        <v>5144</v>
      </c>
      <c r="M841" s="5" t="s">
        <v>41</v>
      </c>
      <c r="N841" s="8" t="s">
        <v>5139</v>
      </c>
      <c r="O841" s="7" t="s">
        <v>5145</v>
      </c>
      <c r="P841" s="8"/>
      <c r="Q841" s="5"/>
      <c r="R841" s="8"/>
      <c r="S841" s="8"/>
      <c r="T841" s="8"/>
      <c r="U841" s="8"/>
      <c r="V841" s="8"/>
      <c r="W841" s="8"/>
      <c r="X841" s="8"/>
      <c r="Y841" s="5" t="s">
        <v>4093</v>
      </c>
      <c r="Z841" s="10" t="str">
        <f aca="false">REPLACE(AA841,SEARCH("M5-",AA841),LEN(AB841),AC841)</f>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1" s="6" t="s">
        <v>5150</v>
      </c>
      <c r="AB841" s="8" t="str">
        <f aca="false">IF(D841&lt;&gt;"No hacer",CONCATENATE(A841,"-",LEFT(C841),"-",IF(A840&lt;&gt;A841,1,IF(C840=C841,RIGHT(AB840)+1,1))))</f>
        <v>M5-NyO-11a-A-2</v>
      </c>
      <c r="AC841" s="8" t="str">
        <f aca="false">CONCATENATE(AB841,"-BR")</f>
        <v>M5-NyO-11a-A-2-BR</v>
      </c>
      <c r="AD841" s="5" t="s">
        <v>46</v>
      </c>
      <c r="AE841" s="5"/>
      <c r="AF841" s="5" t="s">
        <v>47</v>
      </c>
    </row>
    <row r="842" customFormat="false" ht="75" hidden="false" customHeight="true" outlineLevel="0" collapsed="false">
      <c r="A842" s="5" t="s">
        <v>5134</v>
      </c>
      <c r="B842" s="6" t="s">
        <v>5135</v>
      </c>
      <c r="C842" s="5" t="s">
        <v>58</v>
      </c>
      <c r="D842" s="5" t="s">
        <v>35</v>
      </c>
      <c r="E842" s="5"/>
      <c r="F842" s="6" t="s">
        <v>5151</v>
      </c>
      <c r="G842" s="6"/>
      <c r="H842" s="6"/>
      <c r="I842" s="5" t="s">
        <v>38</v>
      </c>
      <c r="J842" s="5" t="s">
        <v>52</v>
      </c>
      <c r="K842" s="6" t="s">
        <v>5143</v>
      </c>
      <c r="L842" s="6" t="s">
        <v>5144</v>
      </c>
      <c r="M842" s="5" t="s">
        <v>41</v>
      </c>
      <c r="N842" s="8" t="s">
        <v>5139</v>
      </c>
      <c r="O842" s="7" t="s">
        <v>5145</v>
      </c>
      <c r="P842" s="8"/>
      <c r="Q842" s="5"/>
      <c r="R842" s="8"/>
      <c r="S842" s="8"/>
      <c r="T842" s="8"/>
      <c r="U842" s="8"/>
      <c r="V842" s="8"/>
      <c r="W842" s="8"/>
      <c r="X842" s="8"/>
      <c r="Y842" s="5" t="s">
        <v>4093</v>
      </c>
      <c r="Z842" s="10" t="str">
        <f aca="false">REPLACE(AA842,SEARCH("M5-",AA842),LEN(AB842),AC842)</f>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2" s="6" t="s">
        <v>5152</v>
      </c>
      <c r="AB842" s="8" t="str">
        <f aca="false">IF(D842&lt;&gt;"No hacer",CONCATENATE(A842,"-",LEFT(C842),"-",IF(A841&lt;&gt;A842,1,IF(C841=C842,RIGHT(AB841)+1,1))))</f>
        <v>M5-NyO-11a-A-3</v>
      </c>
      <c r="AC842" s="8" t="str">
        <f aca="false">CONCATENATE(AB842,"-BR")</f>
        <v>M5-NyO-11a-A-3-BR</v>
      </c>
      <c r="AD842" s="5" t="s">
        <v>46</v>
      </c>
      <c r="AE842" s="5"/>
      <c r="AF842" s="5" t="s">
        <v>47</v>
      </c>
    </row>
    <row r="843" customFormat="false" ht="75" hidden="false" customHeight="true" outlineLevel="0" collapsed="false">
      <c r="A843" s="5" t="s">
        <v>5134</v>
      </c>
      <c r="B843" s="6" t="s">
        <v>5135</v>
      </c>
      <c r="C843" s="5" t="s">
        <v>58</v>
      </c>
      <c r="D843" s="5" t="s">
        <v>35</v>
      </c>
      <c r="E843" s="5"/>
      <c r="F843" s="6" t="s">
        <v>5153</v>
      </c>
      <c r="G843" s="6"/>
      <c r="H843" s="6"/>
      <c r="I843" s="5" t="s">
        <v>38</v>
      </c>
      <c r="J843" s="5" t="s">
        <v>52</v>
      </c>
      <c r="K843" s="6" t="s">
        <v>5143</v>
      </c>
      <c r="L843" s="6" t="s">
        <v>5144</v>
      </c>
      <c r="M843" s="5" t="s">
        <v>41</v>
      </c>
      <c r="N843" s="8" t="s">
        <v>5139</v>
      </c>
      <c r="O843" s="7" t="s">
        <v>5145</v>
      </c>
      <c r="P843" s="8"/>
      <c r="Q843" s="5"/>
      <c r="R843" s="8"/>
      <c r="S843" s="8"/>
      <c r="T843" s="8"/>
      <c r="U843" s="8"/>
      <c r="V843" s="8"/>
      <c r="W843" s="8"/>
      <c r="X843" s="8"/>
      <c r="Y843" s="5" t="s">
        <v>4093</v>
      </c>
      <c r="Z843" s="10" t="str">
        <f aca="false">REPLACE(AA843,SEARCH("M5-",AA843),LEN(AB843),AC843)</f>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3" s="6" t="s">
        <v>5154</v>
      </c>
      <c r="AB843" s="8" t="str">
        <f aca="false">IF(D843&lt;&gt;"No hacer",CONCATENATE(A843,"-",LEFT(C843),"-",IF(A842&lt;&gt;A843,1,IF(C842=C843,RIGHT(AB842)+1,1))))</f>
        <v>M5-NyO-11a-A-4</v>
      </c>
      <c r="AC843" s="8" t="str">
        <f aca="false">CONCATENATE(AB843,"-BR")</f>
        <v>M5-NyO-11a-A-4-BR</v>
      </c>
      <c r="AD843" s="5" t="s">
        <v>46</v>
      </c>
      <c r="AE843" s="5"/>
      <c r="AF843" s="5" t="s">
        <v>47</v>
      </c>
    </row>
    <row r="844" customFormat="false" ht="75" hidden="false" customHeight="true" outlineLevel="0" collapsed="false">
      <c r="A844" s="5" t="s">
        <v>5134</v>
      </c>
      <c r="B844" s="6" t="s">
        <v>5135</v>
      </c>
      <c r="C844" s="5" t="s">
        <v>58</v>
      </c>
      <c r="D844" s="5" t="s">
        <v>35</v>
      </c>
      <c r="E844" s="5"/>
      <c r="F844" s="6" t="s">
        <v>5155</v>
      </c>
      <c r="G844" s="6"/>
      <c r="H844" s="6"/>
      <c r="I844" s="5" t="s">
        <v>38</v>
      </c>
      <c r="J844" s="5" t="s">
        <v>52</v>
      </c>
      <c r="K844" s="6" t="s">
        <v>5143</v>
      </c>
      <c r="L844" s="6" t="s">
        <v>5144</v>
      </c>
      <c r="M844" s="5" t="s">
        <v>41</v>
      </c>
      <c r="N844" s="8" t="s">
        <v>5139</v>
      </c>
      <c r="O844" s="7" t="s">
        <v>5145</v>
      </c>
      <c r="P844" s="8"/>
      <c r="Q844" s="5"/>
      <c r="R844" s="8"/>
      <c r="S844" s="8"/>
      <c r="T844" s="8"/>
      <c r="U844" s="8"/>
      <c r="V844" s="8"/>
      <c r="W844" s="8"/>
      <c r="X844" s="8"/>
      <c r="Y844" s="5" t="s">
        <v>4093</v>
      </c>
      <c r="Z844" s="10" t="str">
        <f aca="false">REPLACE(AA844,SEARCH("M5-",AA844),LEN(AB844),AC844)</f>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4" s="6" t="s">
        <v>5156</v>
      </c>
      <c r="AB844" s="8" t="str">
        <f aca="false">IF(D844&lt;&gt;"No hacer",CONCATENATE(A844,"-",LEFT(C844),"-",IF(A843&lt;&gt;A844,1,IF(C843=C844,RIGHT(AB843)+1,1))))</f>
        <v>M5-NyO-11a-A-5</v>
      </c>
      <c r="AC844" s="8" t="str">
        <f aca="false">CONCATENATE(AB844,"-BR")</f>
        <v>M5-NyO-11a-A-5-BR</v>
      </c>
      <c r="AD844" s="5" t="s">
        <v>46</v>
      </c>
      <c r="AE844" s="5"/>
      <c r="AF844" s="5" t="s">
        <v>47</v>
      </c>
    </row>
    <row r="845" customFormat="false" ht="75" hidden="false" customHeight="true" outlineLevel="0" collapsed="false">
      <c r="A845" s="5" t="s">
        <v>5157</v>
      </c>
      <c r="B845" s="6" t="s">
        <v>5158</v>
      </c>
      <c r="C845" s="5" t="s">
        <v>34</v>
      </c>
      <c r="D845" s="5" t="s">
        <v>35</v>
      </c>
      <c r="E845" s="5"/>
      <c r="F845" s="6" t="s">
        <v>5159</v>
      </c>
      <c r="G845" s="6"/>
      <c r="H845" s="6"/>
      <c r="I845" s="5" t="s">
        <v>38</v>
      </c>
      <c r="J845" s="5" t="s">
        <v>346</v>
      </c>
      <c r="K845" s="6" t="s">
        <v>5160</v>
      </c>
      <c r="L845" s="6" t="s">
        <v>5161</v>
      </c>
      <c r="M845" s="5" t="s">
        <v>41</v>
      </c>
      <c r="N845" s="8" t="s">
        <v>5162</v>
      </c>
      <c r="O845" s="6" t="s">
        <v>5163</v>
      </c>
      <c r="P845" s="8"/>
      <c r="Q845" s="5"/>
      <c r="R845" s="8"/>
      <c r="S845" s="8"/>
      <c r="T845" s="8"/>
      <c r="U845" s="8"/>
      <c r="V845" s="8"/>
      <c r="W845" s="8"/>
      <c r="X845" s="8"/>
      <c r="Y845" s="5" t="s">
        <v>4093</v>
      </c>
      <c r="Z845" s="10" t="str">
        <f aca="false">REPLACE(AA845,SEARCH("M5-",AA845),LEN(AB845),AC845)</f>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AA845" s="6" t="s">
        <v>5164</v>
      </c>
      <c r="AB845" s="8" t="str">
        <f aca="false">IF(D845&lt;&gt;"No hacer",CONCATENATE(A845,"-",LEFT(C845),"-",IF(A844&lt;&gt;A845,1,IF(C844=C845,RIGHT(AB844)+1,1))))</f>
        <v>M5-NyO-11b-I-1</v>
      </c>
      <c r="AC845" s="8" t="str">
        <f aca="false">CONCATENATE(AB845,"-BR")</f>
        <v>M5-NyO-11b-I-1-BR</v>
      </c>
      <c r="AD845" s="5" t="s">
        <v>46</v>
      </c>
      <c r="AE845" s="5"/>
      <c r="AF845" s="5" t="s">
        <v>47</v>
      </c>
    </row>
    <row r="846" customFormat="false" ht="75" hidden="false" customHeight="true" outlineLevel="0" collapsed="false">
      <c r="A846" s="5" t="s">
        <v>5157</v>
      </c>
      <c r="B846" s="6" t="s">
        <v>5158</v>
      </c>
      <c r="C846" s="5" t="s">
        <v>48</v>
      </c>
      <c r="D846" s="5" t="s">
        <v>35</v>
      </c>
      <c r="E846" s="5"/>
      <c r="F846" s="6" t="s">
        <v>5165</v>
      </c>
      <c r="G846" s="6"/>
      <c r="H846" s="6"/>
      <c r="I846" s="5" t="s">
        <v>38</v>
      </c>
      <c r="J846" s="5" t="s">
        <v>52</v>
      </c>
      <c r="K846" s="6" t="s">
        <v>5166</v>
      </c>
      <c r="L846" s="6" t="s">
        <v>5167</v>
      </c>
      <c r="M846" s="5" t="s">
        <v>41</v>
      </c>
      <c r="N846" s="8" t="s">
        <v>5162</v>
      </c>
      <c r="O846" s="6" t="s">
        <v>5168</v>
      </c>
      <c r="P846" s="8"/>
      <c r="Q846" s="5"/>
      <c r="R846" s="8"/>
      <c r="S846" s="8"/>
      <c r="T846" s="8"/>
      <c r="U846" s="8"/>
      <c r="V846" s="8"/>
      <c r="W846" s="8"/>
      <c r="X846" s="8"/>
      <c r="Y846" s="5" t="s">
        <v>4093</v>
      </c>
      <c r="Z846" s="10" t="str">
        <f aca="false">REPLACE(AA846,SEARCH("M5-",AA846),LEN(AB846),AC846)</f>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AA846" s="6" t="s">
        <v>5169</v>
      </c>
      <c r="AB846" s="8" t="str">
        <f aca="false">IF(D846&lt;&gt;"No hacer",CONCATENATE(A846,"-",LEFT(C846),"-",IF(A845&lt;&gt;A846,1,IF(C845=C846,RIGHT(AB845)+1,1))))</f>
        <v>M5-NyO-11b-E-1</v>
      </c>
      <c r="AC846" s="8" t="str">
        <f aca="false">CONCATENATE(AB846,"-BR")</f>
        <v>M5-NyO-11b-E-1-BR</v>
      </c>
      <c r="AD846" s="5" t="s">
        <v>46</v>
      </c>
      <c r="AE846" s="5"/>
      <c r="AF846" s="5" t="s">
        <v>47</v>
      </c>
    </row>
    <row r="847" customFormat="false" ht="75" hidden="false" customHeight="true" outlineLevel="0" collapsed="false">
      <c r="A847" s="5" t="s">
        <v>5157</v>
      </c>
      <c r="B847" s="6" t="s">
        <v>5158</v>
      </c>
      <c r="C847" s="5" t="s">
        <v>58</v>
      </c>
      <c r="D847" s="5" t="s">
        <v>35</v>
      </c>
      <c r="E847" s="5"/>
      <c r="F847" s="8" t="s">
        <v>5170</v>
      </c>
      <c r="G847" s="8"/>
      <c r="H847" s="6"/>
      <c r="I847" s="5" t="s">
        <v>38</v>
      </c>
      <c r="J847" s="5" t="s">
        <v>52</v>
      </c>
      <c r="K847" s="6" t="s">
        <v>4288</v>
      </c>
      <c r="L847" s="6" t="s">
        <v>5171</v>
      </c>
      <c r="M847" s="5" t="s">
        <v>41</v>
      </c>
      <c r="N847" s="8" t="s">
        <v>5162</v>
      </c>
      <c r="O847" s="6" t="s">
        <v>5172</v>
      </c>
      <c r="P847" s="8"/>
      <c r="Q847" s="5"/>
      <c r="R847" s="8"/>
      <c r="S847" s="8"/>
      <c r="T847" s="8"/>
      <c r="U847" s="8"/>
      <c r="V847" s="8"/>
      <c r="W847" s="8"/>
      <c r="X847" s="8"/>
      <c r="Y847" s="5" t="s">
        <v>4093</v>
      </c>
      <c r="Z847" s="10" t="str">
        <f aca="false">REPLACE(AA847,SEARCH("M5-",AA847),LEN(AB847),AC847)</f>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7" s="6" t="s">
        <v>5173</v>
      </c>
      <c r="AB847" s="8" t="str">
        <f aca="false">IF(D847&lt;&gt;"No hacer",CONCATENATE(A847,"-",LEFT(C847),"-",IF(A846&lt;&gt;A847,1,IF(C846=C847,RIGHT(AB846)+1,1))))</f>
        <v>M5-NyO-11b-A-1</v>
      </c>
      <c r="AC847" s="8" t="str">
        <f aca="false">CONCATENATE(AB847,"-BR")</f>
        <v>M5-NyO-11b-A-1-BR</v>
      </c>
      <c r="AD847" s="5" t="s">
        <v>46</v>
      </c>
      <c r="AE847" s="5"/>
      <c r="AF847" s="5" t="s">
        <v>47</v>
      </c>
    </row>
    <row r="848" customFormat="false" ht="75" hidden="false" customHeight="true" outlineLevel="0" collapsed="false">
      <c r="A848" s="5" t="s">
        <v>5157</v>
      </c>
      <c r="B848" s="6" t="s">
        <v>5158</v>
      </c>
      <c r="C848" s="5" t="s">
        <v>58</v>
      </c>
      <c r="D848" s="5" t="s">
        <v>35</v>
      </c>
      <c r="E848" s="19"/>
      <c r="F848" s="6" t="s">
        <v>5174</v>
      </c>
      <c r="G848" s="6"/>
      <c r="H848" s="6" t="s">
        <v>5175</v>
      </c>
      <c r="I848" s="5" t="s">
        <v>38</v>
      </c>
      <c r="J848" s="5" t="s">
        <v>52</v>
      </c>
      <c r="K848" s="6" t="s">
        <v>5176</v>
      </c>
      <c r="L848" s="6" t="s">
        <v>5171</v>
      </c>
      <c r="M848" s="5" t="s">
        <v>41</v>
      </c>
      <c r="N848" s="8" t="s">
        <v>5162</v>
      </c>
      <c r="O848" s="6" t="s">
        <v>5172</v>
      </c>
      <c r="P848" s="8"/>
      <c r="Q848" s="5"/>
      <c r="R848" s="8"/>
      <c r="S848" s="8"/>
      <c r="T848" s="8"/>
      <c r="U848" s="8"/>
      <c r="V848" s="8"/>
      <c r="W848" s="8"/>
      <c r="X848" s="8"/>
      <c r="Y848" s="5" t="s">
        <v>4093</v>
      </c>
      <c r="Z848" s="10" t="str">
        <f aca="false">REPLACE(AA848,SEARCH("M5-",AA848),LEN(AB848),AC848)</f>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8" s="6" t="s">
        <v>5177</v>
      </c>
      <c r="AB848" s="8" t="str">
        <f aca="false">IF(D848&lt;&gt;"No hacer",CONCATENATE(A848,"-",LEFT(C848),"-",IF(A847&lt;&gt;A848,1,IF(C847=C848,RIGHT(AB847)+1,1))))</f>
        <v>M5-NyO-11b-A-2</v>
      </c>
      <c r="AC848" s="8" t="str">
        <f aca="false">CONCATENATE(AB848,"-BR")</f>
        <v>M5-NyO-11b-A-2-BR</v>
      </c>
      <c r="AD848" s="5" t="s">
        <v>46</v>
      </c>
      <c r="AE848" s="5"/>
      <c r="AF848" s="5" t="s">
        <v>47</v>
      </c>
    </row>
    <row r="849" customFormat="false" ht="75" hidden="false" customHeight="true" outlineLevel="0" collapsed="false">
      <c r="A849" s="5" t="s">
        <v>5157</v>
      </c>
      <c r="B849" s="6" t="s">
        <v>5158</v>
      </c>
      <c r="C849" s="5" t="s">
        <v>58</v>
      </c>
      <c r="D849" s="5" t="s">
        <v>35</v>
      </c>
      <c r="E849" s="5"/>
      <c r="F849" s="6" t="s">
        <v>5178</v>
      </c>
      <c r="G849" s="6"/>
      <c r="H849" s="6" t="s">
        <v>5179</v>
      </c>
      <c r="I849" s="5" t="s">
        <v>38</v>
      </c>
      <c r="J849" s="5" t="s">
        <v>52</v>
      </c>
      <c r="K849" s="6" t="s">
        <v>5180</v>
      </c>
      <c r="L849" s="6" t="s">
        <v>5171</v>
      </c>
      <c r="M849" s="5" t="s">
        <v>41</v>
      </c>
      <c r="N849" s="8" t="s">
        <v>5162</v>
      </c>
      <c r="O849" s="6" t="s">
        <v>5172</v>
      </c>
      <c r="P849" s="8"/>
      <c r="Q849" s="5"/>
      <c r="R849" s="8"/>
      <c r="S849" s="8"/>
      <c r="T849" s="8"/>
      <c r="U849" s="8"/>
      <c r="V849" s="8"/>
      <c r="W849" s="8"/>
      <c r="X849" s="8"/>
      <c r="Y849" s="5" t="s">
        <v>4093</v>
      </c>
      <c r="Z849" s="10" t="str">
        <f aca="false">REPLACE(AA849,SEARCH("M5-",AA849),LEN(AB849),AC849)</f>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9" s="6" t="s">
        <v>5181</v>
      </c>
      <c r="AB849" s="8" t="str">
        <f aca="false">IF(D849&lt;&gt;"No hacer",CONCATENATE(A849,"-",LEFT(C849),"-",IF(A848&lt;&gt;A849,1,IF(C848=C849,RIGHT(AB848)+1,1))))</f>
        <v>M5-NyO-11b-A-3</v>
      </c>
      <c r="AC849" s="8" t="str">
        <f aca="false">CONCATENATE(AB849,"-BR")</f>
        <v>M5-NyO-11b-A-3-BR</v>
      </c>
      <c r="AD849" s="5" t="s">
        <v>46</v>
      </c>
      <c r="AE849" s="5"/>
      <c r="AF849" s="5" t="s">
        <v>47</v>
      </c>
    </row>
    <row r="850" customFormat="false" ht="75" hidden="false" customHeight="true" outlineLevel="0" collapsed="false">
      <c r="A850" s="5" t="s">
        <v>5157</v>
      </c>
      <c r="B850" s="6" t="s">
        <v>5158</v>
      </c>
      <c r="C850" s="5" t="s">
        <v>58</v>
      </c>
      <c r="D850" s="5" t="s">
        <v>35</v>
      </c>
      <c r="E850" s="5"/>
      <c r="F850" s="6" t="s">
        <v>5182</v>
      </c>
      <c r="G850" s="6"/>
      <c r="H850" s="6" t="s">
        <v>5183</v>
      </c>
      <c r="I850" s="5" t="s">
        <v>38</v>
      </c>
      <c r="J850" s="5" t="s">
        <v>52</v>
      </c>
      <c r="K850" s="6" t="s">
        <v>5184</v>
      </c>
      <c r="L850" s="6" t="s">
        <v>5171</v>
      </c>
      <c r="M850" s="5" t="s">
        <v>41</v>
      </c>
      <c r="N850" s="8" t="s">
        <v>5162</v>
      </c>
      <c r="O850" s="6" t="s">
        <v>5172</v>
      </c>
      <c r="P850" s="8"/>
      <c r="Q850" s="5"/>
      <c r="R850" s="8"/>
      <c r="S850" s="8"/>
      <c r="T850" s="8"/>
      <c r="U850" s="8"/>
      <c r="V850" s="8"/>
      <c r="W850" s="8"/>
      <c r="X850" s="8"/>
      <c r="Y850" s="5" t="s">
        <v>4093</v>
      </c>
      <c r="Z850" s="10" t="str">
        <f aca="false">REPLACE(AA850,SEARCH("M5-",AA850),LEN(AB850),AC850)</f>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0" s="6" t="s">
        <v>5185</v>
      </c>
      <c r="AB850" s="8" t="str">
        <f aca="false">IF(D850&lt;&gt;"No hacer",CONCATENATE(A850,"-",LEFT(C850),"-",IF(A849&lt;&gt;A850,1,IF(C849=C850,RIGHT(AB849)+1,1))))</f>
        <v>M5-NyO-11b-A-4</v>
      </c>
      <c r="AC850" s="8" t="str">
        <f aca="false">CONCATENATE(AB850,"-BR")</f>
        <v>M5-NyO-11b-A-4-BR</v>
      </c>
      <c r="AD850" s="5" t="s">
        <v>46</v>
      </c>
      <c r="AE850" s="5"/>
      <c r="AF850" s="5" t="s">
        <v>47</v>
      </c>
    </row>
    <row r="851" customFormat="false" ht="75" hidden="false" customHeight="true" outlineLevel="0" collapsed="false">
      <c r="A851" s="5" t="s">
        <v>5157</v>
      </c>
      <c r="B851" s="6" t="s">
        <v>5158</v>
      </c>
      <c r="C851" s="5" t="s">
        <v>58</v>
      </c>
      <c r="D851" s="5" t="s">
        <v>35</v>
      </c>
      <c r="E851" s="5"/>
      <c r="F851" s="6" t="s">
        <v>5186</v>
      </c>
      <c r="G851" s="6"/>
      <c r="H851" s="6" t="s">
        <v>5187</v>
      </c>
      <c r="I851" s="5" t="s">
        <v>38</v>
      </c>
      <c r="J851" s="5" t="s">
        <v>52</v>
      </c>
      <c r="K851" s="6" t="s">
        <v>5188</v>
      </c>
      <c r="L851" s="6" t="s">
        <v>5171</v>
      </c>
      <c r="M851" s="5" t="s">
        <v>41</v>
      </c>
      <c r="N851" s="8" t="s">
        <v>5162</v>
      </c>
      <c r="O851" s="6" t="s">
        <v>5172</v>
      </c>
      <c r="P851" s="8"/>
      <c r="Q851" s="5"/>
      <c r="R851" s="8"/>
      <c r="S851" s="8"/>
      <c r="T851" s="8"/>
      <c r="U851" s="8"/>
      <c r="V851" s="8"/>
      <c r="W851" s="8"/>
      <c r="X851" s="8"/>
      <c r="Y851" s="5" t="s">
        <v>4093</v>
      </c>
      <c r="Z851" s="10" t="str">
        <f aca="false">REPLACE(AA851,SEARCH("M5-",AA851),LEN(AB851),AC851)</f>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1" s="6" t="s">
        <v>5189</v>
      </c>
      <c r="AB851" s="8" t="str">
        <f aca="false">IF(D851&lt;&gt;"No hacer",CONCATENATE(A851,"-",LEFT(C851),"-",IF(A850&lt;&gt;A851,1,IF(C850=C851,RIGHT(AB850)+1,1))))</f>
        <v>M5-NyO-11b-A-5</v>
      </c>
      <c r="AC851" s="8" t="str">
        <f aca="false">CONCATENATE(AB851,"-BR")</f>
        <v>M5-NyO-11b-A-5-BR</v>
      </c>
      <c r="AD851" s="5" t="s">
        <v>46</v>
      </c>
      <c r="AE851" s="5"/>
      <c r="AF851" s="5" t="s">
        <v>47</v>
      </c>
    </row>
    <row r="852" customFormat="false" ht="75" hidden="false" customHeight="true" outlineLevel="0" collapsed="false">
      <c r="A852" s="5" t="s">
        <v>5190</v>
      </c>
      <c r="B852" s="6" t="s">
        <v>5191</v>
      </c>
      <c r="C852" s="5" t="s">
        <v>34</v>
      </c>
      <c r="D852" s="5" t="s">
        <v>35</v>
      </c>
      <c r="E852" s="5"/>
      <c r="F852" s="6" t="s">
        <v>5192</v>
      </c>
      <c r="G852" s="6"/>
      <c r="H852" s="6"/>
      <c r="I852" s="5" t="s">
        <v>38</v>
      </c>
      <c r="J852" s="5" t="s">
        <v>586</v>
      </c>
      <c r="K852" s="6" t="s">
        <v>5193</v>
      </c>
      <c r="L852" s="6" t="s">
        <v>5194</v>
      </c>
      <c r="M852" s="5" t="s">
        <v>41</v>
      </c>
      <c r="N852" s="6" t="s">
        <v>5195</v>
      </c>
      <c r="O852" s="6" t="s">
        <v>5196</v>
      </c>
      <c r="P852" s="8" t="s">
        <v>5197</v>
      </c>
      <c r="Q852" s="5"/>
      <c r="R852" s="8"/>
      <c r="S852" s="8"/>
      <c r="T852" s="8"/>
      <c r="U852" s="8"/>
      <c r="V852" s="8"/>
      <c r="W852" s="8"/>
      <c r="X852" s="8"/>
      <c r="Y852" s="5" t="s">
        <v>4093</v>
      </c>
      <c r="Z852" s="10" t="str">
        <f aca="false">REPLACE(AA852,SEARCH("M5-",AA852),LEN(AB852),AC852)</f>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AA852" s="6" t="s">
        <v>5198</v>
      </c>
      <c r="AB852" s="8" t="str">
        <f aca="false">IF(D852&lt;&gt;"No hacer",CONCATENATE(A852,"-",LEFT(C852),"-",IF(A851&lt;&gt;A852,1,IF(C851=C852,RIGHT(AB851)+1,1))))</f>
        <v>M5-NyO-12a-I-1</v>
      </c>
      <c r="AC852" s="8" t="str">
        <f aca="false">CONCATENATE(AB852,"-BR")</f>
        <v>M5-NyO-12a-I-1-BR</v>
      </c>
      <c r="AD852" s="5" t="s">
        <v>46</v>
      </c>
      <c r="AE852" s="5"/>
      <c r="AF852" s="5" t="s">
        <v>47</v>
      </c>
    </row>
    <row r="853" customFormat="false" ht="75" hidden="false" customHeight="true" outlineLevel="0" collapsed="false">
      <c r="A853" s="5" t="s">
        <v>5190</v>
      </c>
      <c r="B853" s="6" t="s">
        <v>5191</v>
      </c>
      <c r="C853" s="5" t="s">
        <v>48</v>
      </c>
      <c r="D853" s="5" t="s">
        <v>35</v>
      </c>
      <c r="E853" s="5"/>
      <c r="F853" s="6" t="s">
        <v>5199</v>
      </c>
      <c r="G853" s="6"/>
      <c r="H853" s="6"/>
      <c r="I853" s="5" t="s">
        <v>38</v>
      </c>
      <c r="J853" s="5" t="s">
        <v>297</v>
      </c>
      <c r="K853" s="6" t="s">
        <v>5200</v>
      </c>
      <c r="L853" s="6" t="s">
        <v>5201</v>
      </c>
      <c r="M853" s="5" t="s">
        <v>41</v>
      </c>
      <c r="N853" s="6" t="s">
        <v>5195</v>
      </c>
      <c r="O853" s="6" t="s">
        <v>5202</v>
      </c>
      <c r="P853" s="8" t="s">
        <v>5203</v>
      </c>
      <c r="Q853" s="5"/>
      <c r="R853" s="8"/>
      <c r="S853" s="8"/>
      <c r="T853" s="8"/>
      <c r="U853" s="8"/>
      <c r="V853" s="8"/>
      <c r="W853" s="8"/>
      <c r="X853" s="8"/>
      <c r="Y853" s="5" t="s">
        <v>4093</v>
      </c>
      <c r="Z853" s="10" t="str">
        <f aca="false">REPLACE(AA853,SEARCH("M5-",AA853),LEN(AB853),AC853)</f>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AA853" s="6" t="s">
        <v>5204</v>
      </c>
      <c r="AB853" s="8" t="str">
        <f aca="false">IF(D853&lt;&gt;"No hacer",CONCATENATE(A853,"-",LEFT(C853),"-",IF(A852&lt;&gt;A853,1,IF(C852=C853,RIGHT(AB852)+1,1))))</f>
        <v>M5-NyO-12a-E-1</v>
      </c>
      <c r="AC853" s="8" t="str">
        <f aca="false">CONCATENATE(AB853,"-BR")</f>
        <v>M5-NyO-12a-E-1-BR</v>
      </c>
      <c r="AD853" s="5" t="s">
        <v>46</v>
      </c>
      <c r="AE853" s="5"/>
      <c r="AF853" s="5" t="s">
        <v>47</v>
      </c>
    </row>
    <row r="854" customFormat="false" ht="75" hidden="false" customHeight="true" outlineLevel="0" collapsed="false">
      <c r="A854" s="5" t="s">
        <v>5205</v>
      </c>
      <c r="B854" s="6" t="s">
        <v>5206</v>
      </c>
      <c r="C854" s="5" t="s">
        <v>34</v>
      </c>
      <c r="D854" s="5" t="s">
        <v>35</v>
      </c>
      <c r="E854" s="5"/>
      <c r="F854" s="6" t="s">
        <v>5207</v>
      </c>
      <c r="G854" s="6"/>
      <c r="H854" s="6"/>
      <c r="I854" s="5" t="s">
        <v>38</v>
      </c>
      <c r="J854" s="5" t="s">
        <v>586</v>
      </c>
      <c r="K854" s="6" t="s">
        <v>5208</v>
      </c>
      <c r="L854" s="6" t="s">
        <v>5209</v>
      </c>
      <c r="M854" s="5" t="s">
        <v>41</v>
      </c>
      <c r="N854" s="8" t="s">
        <v>5210</v>
      </c>
      <c r="O854" s="6" t="s">
        <v>5211</v>
      </c>
      <c r="P854" s="8" t="s">
        <v>5212</v>
      </c>
      <c r="Q854" s="5"/>
      <c r="R854" s="8"/>
      <c r="S854" s="8"/>
      <c r="T854" s="8"/>
      <c r="U854" s="8"/>
      <c r="V854" s="8"/>
      <c r="W854" s="8"/>
      <c r="X854" s="8"/>
      <c r="Y854" s="5" t="s">
        <v>4093</v>
      </c>
      <c r="Z854" s="10" t="str">
        <f aca="false">REPLACE(AA854,SEARCH("M5-",AA854),LEN(AB854),AC854)</f>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AA854" s="6" t="s">
        <v>5213</v>
      </c>
      <c r="AB854" s="8" t="str">
        <f aca="false">IF(D854&lt;&gt;"No hacer",CONCATENATE(A854,"-",LEFT(C854),"-",IF(A853&lt;&gt;A854,1,IF(C853=C854,RIGHT(AB853)+1,1))))</f>
        <v>M5-NyO-12b-I-1</v>
      </c>
      <c r="AC854" s="8" t="str">
        <f aca="false">CONCATENATE(AB854,"-BR")</f>
        <v>M5-NyO-12b-I-1-BR</v>
      </c>
      <c r="AD854" s="5" t="s">
        <v>46</v>
      </c>
      <c r="AE854" s="5"/>
      <c r="AF854" s="5" t="s">
        <v>47</v>
      </c>
    </row>
    <row r="855" customFormat="false" ht="75" hidden="false" customHeight="true" outlineLevel="0" collapsed="false">
      <c r="A855" s="5" t="s">
        <v>5205</v>
      </c>
      <c r="B855" s="6" t="s">
        <v>5206</v>
      </c>
      <c r="C855" s="5" t="s">
        <v>48</v>
      </c>
      <c r="D855" s="5" t="s">
        <v>35</v>
      </c>
      <c r="E855" s="5"/>
      <c r="F855" s="6" t="s">
        <v>5214</v>
      </c>
      <c r="G855" s="6"/>
      <c r="H855" s="6"/>
      <c r="I855" s="5" t="s">
        <v>38</v>
      </c>
      <c r="J855" s="5" t="s">
        <v>297</v>
      </c>
      <c r="K855" s="6" t="s">
        <v>5215</v>
      </c>
      <c r="L855" s="6" t="s">
        <v>5216</v>
      </c>
      <c r="M855" s="5" t="s">
        <v>41</v>
      </c>
      <c r="N855" s="8" t="s">
        <v>5210</v>
      </c>
      <c r="O855" s="6" t="s">
        <v>5217</v>
      </c>
      <c r="P855" s="8" t="s">
        <v>5218</v>
      </c>
      <c r="Q855" s="5"/>
      <c r="R855" s="8"/>
      <c r="S855" s="8"/>
      <c r="T855" s="8"/>
      <c r="U855" s="8"/>
      <c r="V855" s="8"/>
      <c r="W855" s="8"/>
      <c r="X855" s="8"/>
      <c r="Y855" s="5" t="s">
        <v>4093</v>
      </c>
      <c r="Z855" s="10" t="str">
        <f aca="false">REPLACE(AA855,SEARCH("M5-",AA855),LEN(AB855),AC855)</f>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AA855" s="6" t="s">
        <v>5219</v>
      </c>
      <c r="AB855" s="8" t="str">
        <f aca="false">IF(D855&lt;&gt;"No hacer",CONCATENATE(A855,"-",LEFT(C855),"-",IF(A854&lt;&gt;A855,1,IF(C854=C855,RIGHT(AB854)+1,1))))</f>
        <v>M5-NyO-12b-E-1</v>
      </c>
      <c r="AC855" s="8" t="str">
        <f aca="false">CONCATENATE(AB855,"-BR")</f>
        <v>M5-NyO-12b-E-1-BR</v>
      </c>
      <c r="AD855" s="5" t="s">
        <v>46</v>
      </c>
      <c r="AE855" s="5"/>
      <c r="AF855" s="5" t="s">
        <v>47</v>
      </c>
    </row>
    <row r="856" customFormat="false" ht="75" hidden="false" customHeight="true" outlineLevel="0" collapsed="false">
      <c r="A856" s="5" t="s">
        <v>5205</v>
      </c>
      <c r="B856" s="6" t="s">
        <v>5206</v>
      </c>
      <c r="C856" s="5" t="s">
        <v>58</v>
      </c>
      <c r="D856" s="5" t="s">
        <v>35</v>
      </c>
      <c r="E856" s="5"/>
      <c r="F856" s="6" t="s">
        <v>5220</v>
      </c>
      <c r="G856" s="6"/>
      <c r="H856" s="6"/>
      <c r="I856" s="5" t="s">
        <v>38</v>
      </c>
      <c r="J856" s="5" t="s">
        <v>346</v>
      </c>
      <c r="K856" s="6" t="s">
        <v>5215</v>
      </c>
      <c r="L856" s="6" t="s">
        <v>5221</v>
      </c>
      <c r="M856" s="5" t="s">
        <v>41</v>
      </c>
      <c r="N856" s="8" t="s">
        <v>5210</v>
      </c>
      <c r="O856" s="6" t="s">
        <v>5222</v>
      </c>
      <c r="P856" s="8" t="s">
        <v>5223</v>
      </c>
      <c r="Q856" s="5"/>
      <c r="R856" s="8"/>
      <c r="S856" s="8"/>
      <c r="T856" s="8"/>
      <c r="U856" s="8"/>
      <c r="V856" s="8"/>
      <c r="W856" s="8"/>
      <c r="X856" s="8"/>
      <c r="Y856" s="5" t="s">
        <v>4093</v>
      </c>
      <c r="Z856" s="10" t="str">
        <f aca="false">REPLACE(AA856,SEARCH("M5-",AA856),LEN(AB856),AC856)</f>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AA856" s="6" t="s">
        <v>5224</v>
      </c>
      <c r="AB856" s="8" t="str">
        <f aca="false">IF(D856&lt;&gt;"No hacer",CONCATENATE(A856,"-",LEFT(C856),"-",IF(A855&lt;&gt;A856,1,IF(C855=C856,RIGHT(AB855)+1,1))))</f>
        <v>M5-NyO-12b-A-1</v>
      </c>
      <c r="AC856" s="8" t="str">
        <f aca="false">CONCATENATE(AB856,"-BR")</f>
        <v>M5-NyO-12b-A-1-BR</v>
      </c>
      <c r="AD856" s="5" t="s">
        <v>46</v>
      </c>
      <c r="AE856" s="5"/>
      <c r="AF856" s="5" t="s">
        <v>47</v>
      </c>
    </row>
    <row r="857" customFormat="false" ht="75" hidden="false" customHeight="true" outlineLevel="0" collapsed="false">
      <c r="A857" s="5" t="s">
        <v>5205</v>
      </c>
      <c r="B857" s="6" t="s">
        <v>5206</v>
      </c>
      <c r="C857" s="5" t="s">
        <v>58</v>
      </c>
      <c r="D857" s="5" t="s">
        <v>35</v>
      </c>
      <c r="E857" s="5"/>
      <c r="F857" s="6" t="s">
        <v>5225</v>
      </c>
      <c r="G857" s="6"/>
      <c r="H857" s="6"/>
      <c r="I857" s="5" t="s">
        <v>38</v>
      </c>
      <c r="J857" s="5" t="s">
        <v>346</v>
      </c>
      <c r="K857" s="6" t="s">
        <v>5215</v>
      </c>
      <c r="L857" s="6" t="s">
        <v>5226</v>
      </c>
      <c r="M857" s="5" t="s">
        <v>41</v>
      </c>
      <c r="N857" s="8" t="s">
        <v>5210</v>
      </c>
      <c r="O857" s="6" t="s">
        <v>5227</v>
      </c>
      <c r="P857" s="8" t="s">
        <v>5223</v>
      </c>
      <c r="Q857" s="5"/>
      <c r="R857" s="8"/>
      <c r="S857" s="8"/>
      <c r="T857" s="8"/>
      <c r="U857" s="8"/>
      <c r="V857" s="8"/>
      <c r="W857" s="8"/>
      <c r="X857" s="8"/>
      <c r="Y857" s="5" t="s">
        <v>4093</v>
      </c>
      <c r="Z857" s="10" t="str">
        <f aca="false">REPLACE(AA857,SEARCH("M5-",AA857),LEN(AB857),AC857)</f>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7" s="6" t="s">
        <v>5228</v>
      </c>
      <c r="AB857" s="8" t="str">
        <f aca="false">IF(D857&lt;&gt;"No hacer",CONCATENATE(A857,"-",LEFT(C857),"-",IF(A856&lt;&gt;A857,1,IF(C856=C857,RIGHT(AB856)+1,1))))</f>
        <v>M5-NyO-12b-A-2</v>
      </c>
      <c r="AC857" s="8" t="str">
        <f aca="false">CONCATENATE(AB857,"-BR")</f>
        <v>M5-NyO-12b-A-2-BR</v>
      </c>
      <c r="AD857" s="5" t="s">
        <v>46</v>
      </c>
      <c r="AE857" s="5"/>
      <c r="AF857" s="5" t="s">
        <v>47</v>
      </c>
    </row>
    <row r="858" customFormat="false" ht="75" hidden="false" customHeight="true" outlineLevel="0" collapsed="false">
      <c r="A858" s="5" t="s">
        <v>5205</v>
      </c>
      <c r="B858" s="6" t="s">
        <v>5206</v>
      </c>
      <c r="C858" s="5" t="s">
        <v>58</v>
      </c>
      <c r="D858" s="5" t="s">
        <v>35</v>
      </c>
      <c r="E858" s="5"/>
      <c r="F858" s="6" t="s">
        <v>5229</v>
      </c>
      <c r="G858" s="6"/>
      <c r="H858" s="6"/>
      <c r="I858" s="5" t="s">
        <v>38</v>
      </c>
      <c r="J858" s="5" t="s">
        <v>346</v>
      </c>
      <c r="K858" s="6" t="s">
        <v>5215</v>
      </c>
      <c r="L858" s="6" t="s">
        <v>5221</v>
      </c>
      <c r="M858" s="5" t="s">
        <v>41</v>
      </c>
      <c r="N858" s="8" t="s">
        <v>5210</v>
      </c>
      <c r="O858" s="6" t="s">
        <v>5230</v>
      </c>
      <c r="P858" s="8" t="s">
        <v>5223</v>
      </c>
      <c r="Q858" s="5"/>
      <c r="R858" s="8"/>
      <c r="S858" s="8"/>
      <c r="T858" s="8"/>
      <c r="U858" s="8"/>
      <c r="V858" s="8"/>
      <c r="W858" s="8"/>
      <c r="X858" s="8"/>
      <c r="Y858" s="5" t="s">
        <v>4093</v>
      </c>
      <c r="Z858" s="10" t="str">
        <f aca="false">REPLACE(AA858,SEARCH("M5-",AA858),LEN(AB858),AC858)</f>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AA858" s="6" t="s">
        <v>5231</v>
      </c>
      <c r="AB858" s="8" t="str">
        <f aca="false">IF(D858&lt;&gt;"No hacer",CONCATENATE(A858,"-",LEFT(C858),"-",IF(A857&lt;&gt;A858,1,IF(C857=C858,RIGHT(AB857)+1,1))))</f>
        <v>M5-NyO-12b-A-3</v>
      </c>
      <c r="AC858" s="8" t="str">
        <f aca="false">CONCATENATE(AB858,"-BR")</f>
        <v>M5-NyO-12b-A-3-BR</v>
      </c>
      <c r="AD858" s="5" t="s">
        <v>46</v>
      </c>
      <c r="AE858" s="5"/>
      <c r="AF858" s="5" t="s">
        <v>47</v>
      </c>
    </row>
    <row r="859" customFormat="false" ht="75" hidden="false" customHeight="true" outlineLevel="0" collapsed="false">
      <c r="A859" s="5" t="s">
        <v>5205</v>
      </c>
      <c r="B859" s="6" t="s">
        <v>5206</v>
      </c>
      <c r="C859" s="5" t="s">
        <v>58</v>
      </c>
      <c r="D859" s="5" t="s">
        <v>35</v>
      </c>
      <c r="E859" s="5"/>
      <c r="F859" s="6" t="s">
        <v>5232</v>
      </c>
      <c r="G859" s="6"/>
      <c r="H859" s="6"/>
      <c r="I859" s="5" t="s">
        <v>38</v>
      </c>
      <c r="J859" s="5" t="s">
        <v>346</v>
      </c>
      <c r="K859" s="6" t="s">
        <v>5215</v>
      </c>
      <c r="L859" s="6" t="s">
        <v>5221</v>
      </c>
      <c r="M859" s="5" t="s">
        <v>41</v>
      </c>
      <c r="N859" s="8" t="s">
        <v>5210</v>
      </c>
      <c r="O859" s="6" t="s">
        <v>5233</v>
      </c>
      <c r="P859" s="8" t="s">
        <v>5223</v>
      </c>
      <c r="Q859" s="5"/>
      <c r="R859" s="8"/>
      <c r="S859" s="8"/>
      <c r="T859" s="8"/>
      <c r="U859" s="8"/>
      <c r="V859" s="8"/>
      <c r="W859" s="8"/>
      <c r="X859" s="8"/>
      <c r="Y859" s="5" t="s">
        <v>4093</v>
      </c>
      <c r="Z859" s="10" t="str">
        <f aca="false">REPLACE(AA859,SEARCH("M5-",AA859),LEN(AB859),AC859)</f>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9" s="6" t="s">
        <v>5234</v>
      </c>
      <c r="AB859" s="8" t="str">
        <f aca="false">IF(D859&lt;&gt;"No hacer",CONCATENATE(A859,"-",LEFT(C859),"-",IF(A858&lt;&gt;A859,1,IF(C858=C859,RIGHT(AB858)+1,1))))</f>
        <v>M5-NyO-12b-A-4</v>
      </c>
      <c r="AC859" s="8" t="str">
        <f aca="false">CONCATENATE(AB859,"-BR")</f>
        <v>M5-NyO-12b-A-4-BR</v>
      </c>
      <c r="AD859" s="5" t="s">
        <v>46</v>
      </c>
      <c r="AE859" s="5"/>
      <c r="AF859" s="5" t="s">
        <v>47</v>
      </c>
    </row>
    <row r="860" customFormat="false" ht="75" hidden="false" customHeight="true" outlineLevel="0" collapsed="false">
      <c r="A860" s="5" t="s">
        <v>5205</v>
      </c>
      <c r="B860" s="6" t="s">
        <v>5206</v>
      </c>
      <c r="C860" s="5" t="s">
        <v>58</v>
      </c>
      <c r="D860" s="5" t="s">
        <v>35</v>
      </c>
      <c r="E860" s="5"/>
      <c r="F860" s="6" t="s">
        <v>5235</v>
      </c>
      <c r="G860" s="6"/>
      <c r="H860" s="6"/>
      <c r="I860" s="5" t="s">
        <v>38</v>
      </c>
      <c r="J860" s="5" t="s">
        <v>297</v>
      </c>
      <c r="K860" s="6" t="s">
        <v>5215</v>
      </c>
      <c r="L860" s="6" t="s">
        <v>5236</v>
      </c>
      <c r="M860" s="5" t="s">
        <v>41</v>
      </c>
      <c r="N860" s="8" t="s">
        <v>5210</v>
      </c>
      <c r="O860" s="6" t="s">
        <v>5237</v>
      </c>
      <c r="P860" s="8" t="s">
        <v>5223</v>
      </c>
      <c r="Q860" s="5"/>
      <c r="R860" s="8"/>
      <c r="S860" s="8"/>
      <c r="T860" s="8"/>
      <c r="U860" s="8"/>
      <c r="V860" s="8"/>
      <c r="W860" s="8"/>
      <c r="X860" s="8"/>
      <c r="Y860" s="5" t="s">
        <v>4093</v>
      </c>
      <c r="Z860" s="10" t="str">
        <f aca="false">REPLACE(AA860,SEARCH("M5-",AA860),LEN(AB860),AC860)</f>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AA860" s="6" t="s">
        <v>5238</v>
      </c>
      <c r="AB860" s="8" t="str">
        <f aca="false">IF(D860&lt;&gt;"No hacer",CONCATENATE(A860,"-",LEFT(C860),"-",IF(A859&lt;&gt;A860,1,IF(C859=C860,RIGHT(AB859)+1,1))))</f>
        <v>M5-NyO-12b-A-5</v>
      </c>
      <c r="AC860" s="8" t="str">
        <f aca="false">CONCATENATE(AB860,"-BR")</f>
        <v>M5-NyO-12b-A-5-BR</v>
      </c>
      <c r="AD860" s="5" t="s">
        <v>46</v>
      </c>
      <c r="AE860" s="5"/>
      <c r="AF860" s="5" t="s">
        <v>47</v>
      </c>
    </row>
    <row r="861" customFormat="false" ht="75" hidden="false" customHeight="true" outlineLevel="0" collapsed="false">
      <c r="A861" s="11" t="s">
        <v>5239</v>
      </c>
      <c r="B861" s="6" t="s">
        <v>5240</v>
      </c>
      <c r="C861" s="5" t="s">
        <v>34</v>
      </c>
      <c r="D861" s="5" t="s">
        <v>35</v>
      </c>
      <c r="E861" s="5"/>
      <c r="F861" s="6" t="s">
        <v>5241</v>
      </c>
      <c r="G861" s="6"/>
      <c r="H861" s="6"/>
      <c r="I861" s="5" t="s">
        <v>38</v>
      </c>
      <c r="J861" s="5" t="s">
        <v>346</v>
      </c>
      <c r="K861" s="6" t="s">
        <v>5242</v>
      </c>
      <c r="L861" s="8" t="s">
        <v>40</v>
      </c>
      <c r="M861" s="5" t="s">
        <v>41</v>
      </c>
      <c r="N861" s="8" t="s">
        <v>5243</v>
      </c>
      <c r="O861" s="6" t="s">
        <v>5244</v>
      </c>
      <c r="P861" s="8" t="s">
        <v>5245</v>
      </c>
      <c r="Q861" s="5"/>
      <c r="R861" s="8"/>
      <c r="S861" s="8"/>
      <c r="T861" s="8"/>
      <c r="U861" s="8"/>
      <c r="V861" s="8"/>
      <c r="W861" s="8"/>
      <c r="X861" s="8"/>
      <c r="Y861" s="5" t="s">
        <v>4093</v>
      </c>
      <c r="Z861" s="10" t="str">
        <f aca="false">REPLACE(AA861,SEARCH("M5-",AA861),LEN(AB861),AC861)</f>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AA861" s="6" t="s">
        <v>5246</v>
      </c>
      <c r="AB861" s="8" t="str">
        <f aca="false">IF(D861&lt;&gt;"No hacer",CONCATENATE(A861,"-",LEFT(C861),"-",IF(A860&lt;&gt;A861,1,IF(C860=C861,RIGHT(AB860)+1,1))))</f>
        <v>M5-NyO-13a-I-1</v>
      </c>
      <c r="AC861" s="8" t="str">
        <f aca="false">CONCATENATE(AB861,"-BR")</f>
        <v>M5-NyO-13a-I-1-BR</v>
      </c>
      <c r="AD861" s="5" t="s">
        <v>46</v>
      </c>
      <c r="AE861" s="5"/>
      <c r="AF861" s="5" t="s">
        <v>47</v>
      </c>
    </row>
    <row r="862" customFormat="false" ht="75" hidden="false" customHeight="true" outlineLevel="0" collapsed="false">
      <c r="A862" s="11" t="s">
        <v>5239</v>
      </c>
      <c r="B862" s="6" t="s">
        <v>5240</v>
      </c>
      <c r="C862" s="5" t="s">
        <v>34</v>
      </c>
      <c r="D862" s="5" t="s">
        <v>35</v>
      </c>
      <c r="E862" s="5"/>
      <c r="F862" s="6" t="s">
        <v>5247</v>
      </c>
      <c r="G862" s="6"/>
      <c r="H862" s="6"/>
      <c r="I862" s="5" t="s">
        <v>38</v>
      </c>
      <c r="J862" s="5" t="s">
        <v>346</v>
      </c>
      <c r="K862" s="6" t="s">
        <v>5248</v>
      </c>
      <c r="L862" s="8" t="s">
        <v>40</v>
      </c>
      <c r="M862" s="5" t="s">
        <v>41</v>
      </c>
      <c r="N862" s="8" t="s">
        <v>5249</v>
      </c>
      <c r="O862" s="6" t="s">
        <v>5250</v>
      </c>
      <c r="P862" s="8"/>
      <c r="Q862" s="5"/>
      <c r="R862" s="8"/>
      <c r="S862" s="8"/>
      <c r="T862" s="8"/>
      <c r="U862" s="8"/>
      <c r="V862" s="8"/>
      <c r="W862" s="8"/>
      <c r="X862" s="8"/>
      <c r="Y862" s="5" t="s">
        <v>4093</v>
      </c>
      <c r="Z862" s="10" t="str">
        <f aca="false">REPLACE(AA862,SEARCH("M5-",AA862),LEN(AB862),AC862)</f>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AA862" s="6" t="s">
        <v>5251</v>
      </c>
      <c r="AB862" s="8" t="str">
        <f aca="false">IF(D862&lt;&gt;"No hacer",CONCATENATE(A862,"-",LEFT(C862),"-",IF(A861&lt;&gt;A862,1,IF(C861=C862,RIGHT(AB861)+1,1))))</f>
        <v>M5-NyO-13a-I-2</v>
      </c>
      <c r="AC862" s="8" t="str">
        <f aca="false">CONCATENATE(AB862,"-BR")</f>
        <v>M5-NyO-13a-I-2-BR</v>
      </c>
      <c r="AD862" s="5" t="s">
        <v>46</v>
      </c>
      <c r="AE862" s="5"/>
      <c r="AF862" s="5" t="s">
        <v>47</v>
      </c>
    </row>
    <row r="863" customFormat="false" ht="75" hidden="false" customHeight="true" outlineLevel="0" collapsed="false">
      <c r="A863" s="11" t="s">
        <v>5239</v>
      </c>
      <c r="B863" s="6" t="s">
        <v>5240</v>
      </c>
      <c r="C863" s="5" t="s">
        <v>48</v>
      </c>
      <c r="D863" s="5" t="s">
        <v>35</v>
      </c>
      <c r="E863" s="5"/>
      <c r="F863" s="6" t="s">
        <v>5252</v>
      </c>
      <c r="G863" s="6"/>
      <c r="H863" s="6"/>
      <c r="I863" s="5" t="s">
        <v>38</v>
      </c>
      <c r="J863" s="5" t="s">
        <v>586</v>
      </c>
      <c r="K863" s="6" t="s">
        <v>5248</v>
      </c>
      <c r="L863" s="8" t="s">
        <v>40</v>
      </c>
      <c r="M863" s="5" t="s">
        <v>41</v>
      </c>
      <c r="N863" s="8" t="s">
        <v>5253</v>
      </c>
      <c r="O863" s="6" t="s">
        <v>5254</v>
      </c>
      <c r="P863" s="8" t="s">
        <v>5255</v>
      </c>
      <c r="Q863" s="5"/>
      <c r="R863" s="8"/>
      <c r="S863" s="8"/>
      <c r="T863" s="8"/>
      <c r="U863" s="8"/>
      <c r="V863" s="8"/>
      <c r="W863" s="8"/>
      <c r="X863" s="8"/>
      <c r="Y863" s="5" t="s">
        <v>4093</v>
      </c>
      <c r="Z863" s="10" t="str">
        <f aca="false">REPLACE(AA863,SEARCH("M5-",AA863),LEN(AB863),AC863)</f>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AA863" s="6" t="s">
        <v>5256</v>
      </c>
      <c r="AB863" s="8" t="str">
        <f aca="false">IF(D863&lt;&gt;"No hacer",CONCATENATE(A863,"-",LEFT(C863),"-",IF(A862&lt;&gt;A863,1,IF(C862=C863,RIGHT(AB862)+1,1))))</f>
        <v>M5-NyO-13a-E-1</v>
      </c>
      <c r="AC863" s="8" t="str">
        <f aca="false">CONCATENATE(AB863,"-BR")</f>
        <v>M5-NyO-13a-E-1-BR</v>
      </c>
      <c r="AD863" s="5" t="s">
        <v>46</v>
      </c>
      <c r="AE863" s="5"/>
      <c r="AF863" s="5" t="s">
        <v>47</v>
      </c>
    </row>
    <row r="864" customFormat="false" ht="75" hidden="false" customHeight="true" outlineLevel="0" collapsed="false">
      <c r="A864" s="11" t="s">
        <v>5239</v>
      </c>
      <c r="B864" s="6" t="s">
        <v>5240</v>
      </c>
      <c r="C864" s="5" t="s">
        <v>48</v>
      </c>
      <c r="D864" s="5" t="s">
        <v>35</v>
      </c>
      <c r="E864" s="5"/>
      <c r="F864" s="8" t="s">
        <v>5257</v>
      </c>
      <c r="G864" s="8"/>
      <c r="H864" s="6"/>
      <c r="I864" s="5" t="s">
        <v>38</v>
      </c>
      <c r="J864" s="5" t="s">
        <v>586</v>
      </c>
      <c r="K864" s="6" t="s">
        <v>5258</v>
      </c>
      <c r="L864" s="8" t="s">
        <v>40</v>
      </c>
      <c r="M864" s="5" t="s">
        <v>41</v>
      </c>
      <c r="N864" s="8" t="s">
        <v>5253</v>
      </c>
      <c r="O864" s="6" t="s">
        <v>5259</v>
      </c>
      <c r="P864" s="8" t="s">
        <v>5255</v>
      </c>
      <c r="Q864" s="5"/>
      <c r="R864" s="8"/>
      <c r="S864" s="8"/>
      <c r="T864" s="8"/>
      <c r="U864" s="8"/>
      <c r="V864" s="8"/>
      <c r="W864" s="8"/>
      <c r="X864" s="8"/>
      <c r="Y864" s="5" t="s">
        <v>4093</v>
      </c>
      <c r="Z864" s="10" t="str">
        <f aca="false">REPLACE(AA864,SEARCH("M5-",AA864),LEN(AB864),AC864)</f>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AA864" s="6" t="s">
        <v>5260</v>
      </c>
      <c r="AB864" s="8" t="str">
        <f aca="false">IF(D864&lt;&gt;"No hacer",CONCATENATE(A864,"-",LEFT(C864),"-",IF(A863&lt;&gt;A864,1,IF(C863=C864,RIGHT(AB863)+1,1))))</f>
        <v>M5-NyO-13a-E-2</v>
      </c>
      <c r="AC864" s="8" t="str">
        <f aca="false">CONCATENATE(AB864,"-BR")</f>
        <v>M5-NyO-13a-E-2-BR</v>
      </c>
      <c r="AD864" s="5" t="s">
        <v>46</v>
      </c>
      <c r="AE864" s="5"/>
      <c r="AF864" s="5" t="s">
        <v>47</v>
      </c>
    </row>
    <row r="865" customFormat="false" ht="75" hidden="false" customHeight="true" outlineLevel="0" collapsed="false">
      <c r="A865" s="5" t="s">
        <v>5261</v>
      </c>
      <c r="B865" s="6" t="s">
        <v>5262</v>
      </c>
      <c r="C865" s="5" t="s">
        <v>34</v>
      </c>
      <c r="D865" s="5" t="s">
        <v>35</v>
      </c>
      <c r="E865" s="5"/>
      <c r="F865" s="6" t="s">
        <v>5263</v>
      </c>
      <c r="G865" s="6"/>
      <c r="H865" s="6" t="s">
        <v>5264</v>
      </c>
      <c r="I865" s="5" t="s">
        <v>38</v>
      </c>
      <c r="J865" s="5" t="s">
        <v>239</v>
      </c>
      <c r="K865" s="6" t="s">
        <v>5265</v>
      </c>
      <c r="L865" s="6" t="s">
        <v>40</v>
      </c>
      <c r="M865" s="5" t="s">
        <v>41</v>
      </c>
      <c r="N865" s="8" t="s">
        <v>5266</v>
      </c>
      <c r="O865" s="6" t="s">
        <v>5267</v>
      </c>
      <c r="P865" s="8" t="s">
        <v>5268</v>
      </c>
      <c r="Q865" s="5"/>
      <c r="R865" s="8"/>
      <c r="S865" s="8"/>
      <c r="T865" s="8"/>
      <c r="U865" s="8"/>
      <c r="V865" s="8"/>
      <c r="W865" s="8"/>
      <c r="X865" s="8"/>
      <c r="Y865" s="5" t="s">
        <v>4093</v>
      </c>
      <c r="Z865" s="10" t="str">
        <f aca="false">REPLACE(AA865,SEARCH("M5-",AA865),LEN(AB865),AC865)</f>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AA865" s="6" t="s">
        <v>5269</v>
      </c>
      <c r="AB865" s="8" t="str">
        <f aca="false">IF(D865&lt;&gt;"No hacer",CONCATENATE(A865,"-",LEFT(C865),"-",IF(A864&lt;&gt;A865,1,IF(C864=C865,RIGHT(AB864)+1,1))))</f>
        <v>M5-NyO-14a-I-1</v>
      </c>
      <c r="AC865" s="8" t="str">
        <f aca="false">CONCATENATE(AB865,"-BR")</f>
        <v>M5-NyO-14a-I-1-BR</v>
      </c>
      <c r="AD865" s="5" t="s">
        <v>46</v>
      </c>
      <c r="AE865" s="5"/>
      <c r="AF865" s="5" t="s">
        <v>47</v>
      </c>
    </row>
    <row r="866" customFormat="false" ht="75" hidden="false" customHeight="true" outlineLevel="0" collapsed="false">
      <c r="A866" s="5" t="s">
        <v>5261</v>
      </c>
      <c r="B866" s="6" t="s">
        <v>5262</v>
      </c>
      <c r="C866" s="5" t="s">
        <v>48</v>
      </c>
      <c r="D866" s="5" t="s">
        <v>35</v>
      </c>
      <c r="E866" s="5"/>
      <c r="F866" s="6" t="s">
        <v>5270</v>
      </c>
      <c r="G866" s="6"/>
      <c r="H866" s="6"/>
      <c r="I866" s="5" t="s">
        <v>38</v>
      </c>
      <c r="J866" s="5" t="s">
        <v>116</v>
      </c>
      <c r="K866" s="6" t="s">
        <v>5271</v>
      </c>
      <c r="L866" s="6" t="s">
        <v>40</v>
      </c>
      <c r="M866" s="5" t="s">
        <v>41</v>
      </c>
      <c r="N866" s="8" t="s">
        <v>5266</v>
      </c>
      <c r="O866" s="6" t="s">
        <v>5272</v>
      </c>
      <c r="P866" s="8" t="s">
        <v>5273</v>
      </c>
      <c r="Q866" s="5"/>
      <c r="R866" s="8"/>
      <c r="S866" s="8"/>
      <c r="T866" s="8"/>
      <c r="U866" s="8"/>
      <c r="V866" s="8"/>
      <c r="W866" s="8"/>
      <c r="X866" s="8"/>
      <c r="Y866" s="5" t="s">
        <v>4093</v>
      </c>
      <c r="Z866" s="10" t="str">
        <f aca="false">REPLACE(AA866,SEARCH("M5-",AA866),LEN(AB866),AC866)</f>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AA866" s="6" t="s">
        <v>5274</v>
      </c>
      <c r="AB866" s="8" t="str">
        <f aca="false">IF(D866&lt;&gt;"No hacer",CONCATENATE(A866,"-",LEFT(C866),"-",IF(A865&lt;&gt;A866,1,IF(C865=C866,RIGHT(AB865)+1,1))))</f>
        <v>M5-NyO-14a-E-1</v>
      </c>
      <c r="AC866" s="8" t="str">
        <f aca="false">CONCATENATE(AB866,"-BR")</f>
        <v>M5-NyO-14a-E-1-BR</v>
      </c>
      <c r="AD866" s="5" t="s">
        <v>46</v>
      </c>
      <c r="AE866" s="5"/>
      <c r="AF866" s="5" t="s">
        <v>47</v>
      </c>
    </row>
    <row r="867" customFormat="false" ht="75" hidden="false" customHeight="true" outlineLevel="0" collapsed="false">
      <c r="A867" s="5" t="s">
        <v>5275</v>
      </c>
      <c r="B867" s="6" t="s">
        <v>5276</v>
      </c>
      <c r="C867" s="5" t="s">
        <v>34</v>
      </c>
      <c r="D867" s="5" t="s">
        <v>35</v>
      </c>
      <c r="E867" s="5"/>
      <c r="F867" s="6" t="s">
        <v>5277</v>
      </c>
      <c r="G867" s="6"/>
      <c r="H867" s="6" t="s">
        <v>5264</v>
      </c>
      <c r="I867" s="5" t="s">
        <v>38</v>
      </c>
      <c r="J867" s="5" t="s">
        <v>239</v>
      </c>
      <c r="K867" s="6" t="s">
        <v>5278</v>
      </c>
      <c r="L867" s="6" t="s">
        <v>5279</v>
      </c>
      <c r="M867" s="5" t="s">
        <v>41</v>
      </c>
      <c r="N867" s="8" t="s">
        <v>5280</v>
      </c>
      <c r="O867" s="6" t="s">
        <v>5281</v>
      </c>
      <c r="P867" s="8" t="s">
        <v>5282</v>
      </c>
      <c r="Q867" s="5"/>
      <c r="R867" s="8"/>
      <c r="S867" s="8"/>
      <c r="T867" s="8"/>
      <c r="U867" s="8"/>
      <c r="V867" s="8"/>
      <c r="W867" s="8"/>
      <c r="X867" s="8"/>
      <c r="Y867" s="5" t="s">
        <v>4093</v>
      </c>
      <c r="Z867" s="10" t="str">
        <f aca="false">REPLACE(AA867,SEARCH("M5-",AA867),LEN(AB867),AC867)</f>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AA867" s="6" t="s">
        <v>5283</v>
      </c>
      <c r="AB867" s="8" t="str">
        <f aca="false">IF(D867&lt;&gt;"No hacer",CONCATENATE(A867,"-",LEFT(C867),"-",IF(A866&lt;&gt;A867,1,IF(C866=C867,RIGHT(AB866)+1,1))))</f>
        <v>M5-NyO-14b-I-1</v>
      </c>
      <c r="AC867" s="8" t="str">
        <f aca="false">CONCATENATE(AB867,"-BR")</f>
        <v>M5-NyO-14b-I-1-BR</v>
      </c>
      <c r="AD867" s="5" t="s">
        <v>46</v>
      </c>
      <c r="AE867" s="5"/>
      <c r="AF867" s="5" t="s">
        <v>47</v>
      </c>
    </row>
    <row r="868" customFormat="false" ht="75" hidden="false" customHeight="true" outlineLevel="0" collapsed="false">
      <c r="A868" s="5" t="s">
        <v>5275</v>
      </c>
      <c r="B868" s="6" t="s">
        <v>5276</v>
      </c>
      <c r="C868" s="5" t="s">
        <v>48</v>
      </c>
      <c r="D868" s="5" t="s">
        <v>35</v>
      </c>
      <c r="E868" s="5"/>
      <c r="F868" s="6" t="s">
        <v>5284</v>
      </c>
      <c r="G868" s="6"/>
      <c r="H868" s="6"/>
      <c r="I868" s="5" t="s">
        <v>38</v>
      </c>
      <c r="J868" s="5" t="s">
        <v>116</v>
      </c>
      <c r="K868" s="6" t="s">
        <v>5285</v>
      </c>
      <c r="L868" s="6" t="s">
        <v>40</v>
      </c>
      <c r="M868" s="5" t="s">
        <v>41</v>
      </c>
      <c r="N868" s="8" t="s">
        <v>5280</v>
      </c>
      <c r="O868" s="6" t="s">
        <v>5286</v>
      </c>
      <c r="P868" s="8" t="s">
        <v>5287</v>
      </c>
      <c r="Q868" s="5"/>
      <c r="R868" s="8"/>
      <c r="S868" s="8"/>
      <c r="T868" s="8"/>
      <c r="U868" s="8"/>
      <c r="V868" s="8"/>
      <c r="W868" s="8"/>
      <c r="X868" s="8"/>
      <c r="Y868" s="5" t="s">
        <v>4093</v>
      </c>
      <c r="Z868" s="10" t="str">
        <f aca="false">REPLACE(AA868,SEARCH("M5-",AA868),LEN(AB868),AC868)</f>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AA868" s="6" t="s">
        <v>5288</v>
      </c>
      <c r="AB868" s="8" t="str">
        <f aca="false">IF(D868&lt;&gt;"No hacer",CONCATENATE(A868,"-",LEFT(C868),"-",IF(A867&lt;&gt;A868,1,IF(C867=C868,RIGHT(AB867)+1,1))))</f>
        <v>M5-NyO-14b-E-1</v>
      </c>
      <c r="AC868" s="8" t="str">
        <f aca="false">CONCATENATE(AB868,"-BR")</f>
        <v>M5-NyO-14b-E-1-BR</v>
      </c>
      <c r="AD868" s="5" t="s">
        <v>46</v>
      </c>
      <c r="AE868" s="5"/>
      <c r="AF868" s="5" t="s">
        <v>47</v>
      </c>
    </row>
    <row r="869" customFormat="false" ht="75" hidden="false" customHeight="true" outlineLevel="0" collapsed="false">
      <c r="A869" s="5" t="s">
        <v>5289</v>
      </c>
      <c r="B869" s="6" t="s">
        <v>5290</v>
      </c>
      <c r="C869" s="5" t="s">
        <v>34</v>
      </c>
      <c r="D869" s="5" t="s">
        <v>35</v>
      </c>
      <c r="E869" s="16"/>
      <c r="F869" s="6" t="s">
        <v>5291</v>
      </c>
      <c r="G869" s="6"/>
      <c r="H869" s="6" t="s">
        <v>5264</v>
      </c>
      <c r="I869" s="5" t="s">
        <v>38</v>
      </c>
      <c r="J869" s="5" t="s">
        <v>239</v>
      </c>
      <c r="K869" s="6" t="s">
        <v>5292</v>
      </c>
      <c r="L869" s="6" t="s">
        <v>5293</v>
      </c>
      <c r="M869" s="5" t="s">
        <v>41</v>
      </c>
      <c r="N869" s="8" t="s">
        <v>5294</v>
      </c>
      <c r="O869" s="6" t="s">
        <v>5295</v>
      </c>
      <c r="P869" s="8" t="s">
        <v>5296</v>
      </c>
      <c r="Q869" s="5"/>
      <c r="R869" s="8"/>
      <c r="S869" s="8"/>
      <c r="T869" s="8"/>
      <c r="U869" s="8"/>
      <c r="V869" s="8"/>
      <c r="W869" s="8"/>
      <c r="X869" s="8"/>
      <c r="Y869" s="5" t="s">
        <v>4093</v>
      </c>
      <c r="Z869" s="10" t="str">
        <f aca="false">REPLACE(AA869,SEARCH("M5-",AA869),LEN(AB869),AC869)</f>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AA869" s="6" t="s">
        <v>5297</v>
      </c>
      <c r="AB869" s="8" t="str">
        <f aca="false">IF(D869&lt;&gt;"No hacer",CONCATENATE(A869,"-",LEFT(C869),"-",IF(A868&lt;&gt;A869,1,IF(C868=C869,RIGHT(AB868)+1,1))))</f>
        <v>M5-NyO-14c-I-1</v>
      </c>
      <c r="AC869" s="8" t="str">
        <f aca="false">CONCATENATE(AB869,"-BR")</f>
        <v>M5-NyO-14c-I-1-BR</v>
      </c>
      <c r="AD869" s="5" t="s">
        <v>46</v>
      </c>
      <c r="AE869" s="5"/>
      <c r="AF869" s="5" t="s">
        <v>47</v>
      </c>
    </row>
    <row r="870" customFormat="false" ht="75" hidden="false" customHeight="true" outlineLevel="0" collapsed="false">
      <c r="A870" s="5" t="s">
        <v>5289</v>
      </c>
      <c r="B870" s="6" t="s">
        <v>5290</v>
      </c>
      <c r="C870" s="5" t="s">
        <v>48</v>
      </c>
      <c r="D870" s="5" t="s">
        <v>35</v>
      </c>
      <c r="E870" s="5"/>
      <c r="F870" s="8" t="s">
        <v>5298</v>
      </c>
      <c r="G870" s="8"/>
      <c r="H870" s="6" t="s">
        <v>5299</v>
      </c>
      <c r="I870" s="5" t="s">
        <v>38</v>
      </c>
      <c r="J870" s="5" t="s">
        <v>116</v>
      </c>
      <c r="K870" s="6" t="s">
        <v>5300</v>
      </c>
      <c r="L870" s="6" t="s">
        <v>40</v>
      </c>
      <c r="M870" s="5" t="s">
        <v>41</v>
      </c>
      <c r="N870" s="8" t="s">
        <v>5294</v>
      </c>
      <c r="O870" s="6" t="s">
        <v>5301</v>
      </c>
      <c r="P870" s="8" t="s">
        <v>5302</v>
      </c>
      <c r="Q870" s="5"/>
      <c r="R870" s="8"/>
      <c r="S870" s="8"/>
      <c r="T870" s="8"/>
      <c r="U870" s="8"/>
      <c r="V870" s="8"/>
      <c r="W870" s="8"/>
      <c r="X870" s="8"/>
      <c r="Y870" s="5" t="s">
        <v>4093</v>
      </c>
      <c r="Z870" s="10" t="str">
        <f aca="false">REPLACE(AA870,SEARCH("M5-",AA870),LEN(AB870),AC870)</f>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AA870" s="6" t="s">
        <v>5303</v>
      </c>
      <c r="AB870" s="8" t="str">
        <f aca="false">IF(D870&lt;&gt;"No hacer",CONCATENATE(A870,"-",LEFT(C870),"-",IF(A869&lt;&gt;A870,1,IF(C869=C870,RIGHT(AB869)+1,1))))</f>
        <v>M5-NyO-14c-E-1</v>
      </c>
      <c r="AC870" s="8" t="str">
        <f aca="false">CONCATENATE(AB870,"-BR")</f>
        <v>M5-NyO-14c-E-1-BR</v>
      </c>
      <c r="AD870" s="5" t="s">
        <v>46</v>
      </c>
      <c r="AE870" s="5"/>
      <c r="AF870" s="5" t="s">
        <v>47</v>
      </c>
    </row>
    <row r="871" customFormat="false" ht="75" hidden="false" customHeight="true" outlineLevel="0" collapsed="false">
      <c r="A871" s="5" t="s">
        <v>5304</v>
      </c>
      <c r="B871" s="6" t="s">
        <v>5305</v>
      </c>
      <c r="C871" s="5" t="s">
        <v>34</v>
      </c>
      <c r="D871" s="5" t="s">
        <v>35</v>
      </c>
      <c r="E871" s="5"/>
      <c r="F871" s="6" t="s">
        <v>5306</v>
      </c>
      <c r="G871" s="6"/>
      <c r="H871" s="6"/>
      <c r="I871" s="5" t="s">
        <v>38</v>
      </c>
      <c r="J871" s="5" t="s">
        <v>239</v>
      </c>
      <c r="K871" s="6" t="s">
        <v>5307</v>
      </c>
      <c r="L871" s="6" t="s">
        <v>5308</v>
      </c>
      <c r="M871" s="5" t="s">
        <v>41</v>
      </c>
      <c r="N871" s="8" t="s">
        <v>5309</v>
      </c>
      <c r="O871" s="6" t="s">
        <v>5310</v>
      </c>
      <c r="P871" s="8" t="s">
        <v>5311</v>
      </c>
      <c r="Q871" s="5"/>
      <c r="R871" s="8"/>
      <c r="S871" s="8"/>
      <c r="T871" s="8"/>
      <c r="U871" s="8"/>
      <c r="V871" s="8"/>
      <c r="W871" s="8"/>
      <c r="X871" s="8"/>
      <c r="Y871" s="5" t="s">
        <v>4093</v>
      </c>
      <c r="Z871" s="10" t="str">
        <f aca="false">REPLACE(AA871,SEARCH("M5-",AA871),LEN(AB871),AC871)</f>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AA871" s="6" t="s">
        <v>5312</v>
      </c>
      <c r="AB871" s="8" t="str">
        <f aca="false">IF(D871&lt;&gt;"No hacer",CONCATENATE(A871,"-",LEFT(C871),"-",IF(A870&lt;&gt;A871,1,IF(C870=C871,RIGHT(AB870)+1,1))))</f>
        <v>M5-NyO-14d-I-1</v>
      </c>
      <c r="AC871" s="8" t="str">
        <f aca="false">CONCATENATE(AB871,"-BR")</f>
        <v>M5-NyO-14d-I-1-BR</v>
      </c>
      <c r="AD871" s="5" t="s">
        <v>46</v>
      </c>
      <c r="AE871" s="5"/>
      <c r="AF871" s="5" t="s">
        <v>47</v>
      </c>
    </row>
    <row r="872" customFormat="false" ht="75" hidden="false" customHeight="true" outlineLevel="0" collapsed="false">
      <c r="A872" s="5" t="s">
        <v>5304</v>
      </c>
      <c r="B872" s="6" t="s">
        <v>5305</v>
      </c>
      <c r="C872" s="5" t="s">
        <v>48</v>
      </c>
      <c r="D872" s="5" t="s">
        <v>35</v>
      </c>
      <c r="E872" s="5"/>
      <c r="F872" s="6" t="s">
        <v>5313</v>
      </c>
      <c r="G872" s="6"/>
      <c r="H872" s="6" t="s">
        <v>5314</v>
      </c>
      <c r="I872" s="5" t="s">
        <v>38</v>
      </c>
      <c r="J872" s="5" t="s">
        <v>116</v>
      </c>
      <c r="K872" s="6" t="s">
        <v>5315</v>
      </c>
      <c r="L872" s="6" t="s">
        <v>40</v>
      </c>
      <c r="M872" s="5" t="s">
        <v>41</v>
      </c>
      <c r="N872" s="6" t="s">
        <v>5309</v>
      </c>
      <c r="O872" s="6" t="s">
        <v>5316</v>
      </c>
      <c r="P872" s="8" t="s">
        <v>5317</v>
      </c>
      <c r="Q872" s="5"/>
      <c r="R872" s="8"/>
      <c r="S872" s="8"/>
      <c r="T872" s="8"/>
      <c r="U872" s="8"/>
      <c r="V872" s="8"/>
      <c r="W872" s="8"/>
      <c r="X872" s="8"/>
      <c r="Y872" s="5" t="s">
        <v>4093</v>
      </c>
      <c r="Z872" s="10" t="str">
        <f aca="false">REPLACE(AA872,SEARCH("M5-",AA872),LEN(AB872),AC872)</f>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AA872" s="6" t="s">
        <v>5318</v>
      </c>
      <c r="AB872" s="8" t="str">
        <f aca="false">IF(D872&lt;&gt;"No hacer",CONCATENATE(A872,"-",LEFT(C872),"-",IF(A871&lt;&gt;A872,1,IF(C871=C872,RIGHT(AB871)+1,1))))</f>
        <v>M5-NyO-14d-E-1</v>
      </c>
      <c r="AC872" s="8" t="str">
        <f aca="false">CONCATENATE(AB872,"-BR")</f>
        <v>M5-NyO-14d-E-1-BR</v>
      </c>
      <c r="AD872" s="5" t="s">
        <v>46</v>
      </c>
      <c r="AE872" s="5"/>
      <c r="AF872" s="5" t="s">
        <v>47</v>
      </c>
    </row>
    <row r="873" customFormat="false" ht="75" hidden="false" customHeight="true" outlineLevel="0" collapsed="false">
      <c r="A873" s="5" t="s">
        <v>5319</v>
      </c>
      <c r="B873" s="6" t="s">
        <v>5320</v>
      </c>
      <c r="C873" s="5" t="s">
        <v>34</v>
      </c>
      <c r="D873" s="5" t="s">
        <v>35</v>
      </c>
      <c r="E873" s="5"/>
      <c r="F873" s="6" t="s">
        <v>5321</v>
      </c>
      <c r="G873" s="6"/>
      <c r="H873" s="6" t="s">
        <v>5264</v>
      </c>
      <c r="I873" s="5" t="s">
        <v>38</v>
      </c>
      <c r="J873" s="5" t="s">
        <v>239</v>
      </c>
      <c r="K873" s="6" t="s">
        <v>5322</v>
      </c>
      <c r="L873" s="6" t="s">
        <v>5323</v>
      </c>
      <c r="M873" s="5" t="s">
        <v>41</v>
      </c>
      <c r="N873" s="6" t="s">
        <v>5324</v>
      </c>
      <c r="O873" s="6" t="s">
        <v>5325</v>
      </c>
      <c r="P873" s="8" t="s">
        <v>5326</v>
      </c>
      <c r="Q873" s="5"/>
      <c r="R873" s="8"/>
      <c r="S873" s="8"/>
      <c r="T873" s="8"/>
      <c r="U873" s="8"/>
      <c r="V873" s="8"/>
      <c r="W873" s="8"/>
      <c r="X873" s="8"/>
      <c r="Y873" s="5" t="s">
        <v>4093</v>
      </c>
      <c r="Z873" s="10" t="str">
        <f aca="false">REPLACE(AA873,SEARCH("M5-",AA873),LEN(AB873),AC873)</f>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AA873" s="6" t="s">
        <v>5327</v>
      </c>
      <c r="AB873" s="8" t="str">
        <f aca="false">IF(D873&lt;&gt;"No hacer",CONCATENATE(A873,"-",LEFT(C873),"-",IF(A872&lt;&gt;A873,1,IF(C872=C873,RIGHT(AB872)+1,1))))</f>
        <v>M5-NyO-14e-I-1</v>
      </c>
      <c r="AC873" s="8" t="str">
        <f aca="false">CONCATENATE(AB873,"-BR")</f>
        <v>M5-NyO-14e-I-1-BR</v>
      </c>
      <c r="AD873" s="5" t="s">
        <v>46</v>
      </c>
      <c r="AE873" s="5"/>
      <c r="AF873" s="5" t="s">
        <v>47</v>
      </c>
    </row>
    <row r="874" customFormat="false" ht="75" hidden="false" customHeight="true" outlineLevel="0" collapsed="false">
      <c r="A874" s="5" t="s">
        <v>5319</v>
      </c>
      <c r="B874" s="6" t="s">
        <v>5320</v>
      </c>
      <c r="C874" s="5" t="s">
        <v>48</v>
      </c>
      <c r="D874" s="5" t="s">
        <v>35</v>
      </c>
      <c r="E874" s="5"/>
      <c r="F874" s="6" t="s">
        <v>5328</v>
      </c>
      <c r="G874" s="6"/>
      <c r="H874" s="6"/>
      <c r="I874" s="5" t="s">
        <v>38</v>
      </c>
      <c r="J874" s="5" t="s">
        <v>116</v>
      </c>
      <c r="K874" s="6" t="s">
        <v>5329</v>
      </c>
      <c r="L874" s="6" t="s">
        <v>40</v>
      </c>
      <c r="M874" s="5" t="s">
        <v>41</v>
      </c>
      <c r="N874" s="6" t="s">
        <v>5324</v>
      </c>
      <c r="O874" s="7" t="s">
        <v>5330</v>
      </c>
      <c r="P874" s="8" t="s">
        <v>5331</v>
      </c>
      <c r="Q874" s="5"/>
      <c r="R874" s="8"/>
      <c r="S874" s="8"/>
      <c r="T874" s="8"/>
      <c r="U874" s="8"/>
      <c r="V874" s="8"/>
      <c r="W874" s="8"/>
      <c r="X874" s="8"/>
      <c r="Y874" s="5" t="s">
        <v>4093</v>
      </c>
      <c r="Z874" s="10" t="str">
        <f aca="false">REPLACE(AA874,SEARCH("M5-",AA874),LEN(AB874),AC874)</f>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AA874" s="6" t="s">
        <v>5332</v>
      </c>
      <c r="AB874" s="8" t="str">
        <f aca="false">IF(D874&lt;&gt;"No hacer",CONCATENATE(A874,"-",LEFT(C874),"-",IF(A873&lt;&gt;A874,1,IF(C873=C874,RIGHT(AB873)+1,1))))</f>
        <v>M5-NyO-14e-E-1</v>
      </c>
      <c r="AC874" s="8" t="str">
        <f aca="false">CONCATENATE(AB874,"-BR")</f>
        <v>M5-NyO-14e-E-1-BR</v>
      </c>
      <c r="AD874" s="5" t="s">
        <v>46</v>
      </c>
      <c r="AE874" s="5"/>
      <c r="AF874" s="5" t="s">
        <v>47</v>
      </c>
    </row>
    <row r="875" customFormat="false" ht="75" hidden="false" customHeight="true" outlineLevel="0" collapsed="false">
      <c r="A875" s="5" t="s">
        <v>5333</v>
      </c>
      <c r="B875" s="6" t="s">
        <v>5334</v>
      </c>
      <c r="C875" s="5" t="s">
        <v>34</v>
      </c>
      <c r="D875" s="5" t="s">
        <v>35</v>
      </c>
      <c r="E875" s="5"/>
      <c r="F875" s="7" t="s">
        <v>5335</v>
      </c>
      <c r="G875" s="7"/>
      <c r="H875" s="6"/>
      <c r="I875" s="11" t="s">
        <v>38</v>
      </c>
      <c r="J875" s="5" t="s">
        <v>654</v>
      </c>
      <c r="K875" s="6" t="s">
        <v>5336</v>
      </c>
      <c r="L875" s="7" t="s">
        <v>5337</v>
      </c>
      <c r="M875" s="5" t="s">
        <v>41</v>
      </c>
      <c r="N875" s="6" t="s">
        <v>5338</v>
      </c>
      <c r="O875" s="7" t="s">
        <v>5339</v>
      </c>
      <c r="P875" s="8" t="s">
        <v>5340</v>
      </c>
      <c r="Q875" s="5"/>
      <c r="R875" s="8"/>
      <c r="S875" s="8"/>
      <c r="T875" s="8"/>
      <c r="U875" s="8"/>
      <c r="V875" s="8"/>
      <c r="W875" s="8"/>
      <c r="X875" s="8"/>
      <c r="Y875" s="5" t="s">
        <v>4093</v>
      </c>
      <c r="Z875" s="10" t="str">
        <f aca="false">REPLACE(AA875,SEARCH("M5-",AA875),LEN(AB875),AC875)</f>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AA875" s="6" t="s">
        <v>5341</v>
      </c>
      <c r="AB875" s="8" t="str">
        <f aca="false">IF(D875&lt;&gt;"No hacer",CONCATENATE(A875,"-",LEFT(C875),"-",IF(A874&lt;&gt;A875,1,IF(C874=C875,RIGHT(AB874)+1,1))))</f>
        <v>M5-NyO-15a-I-1</v>
      </c>
      <c r="AC875" s="8" t="str">
        <f aca="false">CONCATENATE(AB875,"-BR")</f>
        <v>M5-NyO-15a-I-1-BR</v>
      </c>
      <c r="AD875" s="5" t="s">
        <v>46</v>
      </c>
      <c r="AE875" s="5"/>
      <c r="AF875" s="5" t="s">
        <v>47</v>
      </c>
    </row>
    <row r="876" customFormat="false" ht="75" hidden="false" customHeight="true" outlineLevel="0" collapsed="false">
      <c r="A876" s="5" t="s">
        <v>5333</v>
      </c>
      <c r="B876" s="6" t="s">
        <v>5334</v>
      </c>
      <c r="C876" s="5" t="s">
        <v>34</v>
      </c>
      <c r="D876" s="5" t="s">
        <v>35</v>
      </c>
      <c r="E876" s="5"/>
      <c r="F876" s="7" t="s">
        <v>5342</v>
      </c>
      <c r="G876" s="7"/>
      <c r="H876" s="6"/>
      <c r="I876" s="11" t="s">
        <v>38</v>
      </c>
      <c r="J876" s="5" t="s">
        <v>654</v>
      </c>
      <c r="K876" s="6" t="s">
        <v>5336</v>
      </c>
      <c r="L876" s="7" t="s">
        <v>5343</v>
      </c>
      <c r="M876" s="5" t="s">
        <v>41</v>
      </c>
      <c r="N876" s="6" t="s">
        <v>5338</v>
      </c>
      <c r="O876" s="7" t="s">
        <v>5344</v>
      </c>
      <c r="P876" s="8" t="s">
        <v>5345</v>
      </c>
      <c r="Q876" s="5"/>
      <c r="R876" s="8"/>
      <c r="S876" s="8"/>
      <c r="T876" s="8"/>
      <c r="U876" s="8"/>
      <c r="V876" s="8"/>
      <c r="W876" s="8"/>
      <c r="X876" s="8"/>
      <c r="Y876" s="5" t="s">
        <v>4093</v>
      </c>
      <c r="Z876" s="10" t="str">
        <f aca="false">REPLACE(AA876,SEARCH("M5-",AA876),LEN(AB876),AC876)</f>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AA876" s="6" t="s">
        <v>5346</v>
      </c>
      <c r="AB876" s="8" t="str">
        <f aca="false">IF(D876&lt;&gt;"No hacer",CONCATENATE(A876,"-",LEFT(C876),"-",IF(A875&lt;&gt;A876,1,IF(C875=C876,RIGHT(AB875)+1,1))))</f>
        <v>M5-NyO-15a-I-2</v>
      </c>
      <c r="AC876" s="8" t="str">
        <f aca="false">CONCATENATE(AB876,"-BR")</f>
        <v>M5-NyO-15a-I-2-BR</v>
      </c>
      <c r="AD876" s="5" t="s">
        <v>46</v>
      </c>
      <c r="AE876" s="5"/>
      <c r="AF876" s="5" t="s">
        <v>47</v>
      </c>
    </row>
    <row r="877" customFormat="false" ht="75" hidden="false" customHeight="true" outlineLevel="0" collapsed="false">
      <c r="A877" s="5" t="s">
        <v>5333</v>
      </c>
      <c r="B877" s="6" t="s">
        <v>5334</v>
      </c>
      <c r="C877" s="5" t="s">
        <v>48</v>
      </c>
      <c r="D877" s="5" t="s">
        <v>35</v>
      </c>
      <c r="E877" s="6"/>
      <c r="F877" s="6" t="s">
        <v>5347</v>
      </c>
      <c r="G877" s="6"/>
      <c r="H877" s="6"/>
      <c r="I877" s="5" t="s">
        <v>38</v>
      </c>
      <c r="J877" s="5" t="s">
        <v>52</v>
      </c>
      <c r="K877" s="6" t="s">
        <v>5336</v>
      </c>
      <c r="L877" s="6" t="s">
        <v>5348</v>
      </c>
      <c r="M877" s="5" t="s">
        <v>41</v>
      </c>
      <c r="N877" s="6" t="s">
        <v>5338</v>
      </c>
      <c r="O877" s="7" t="s">
        <v>5339</v>
      </c>
      <c r="P877" s="8" t="s">
        <v>5340</v>
      </c>
      <c r="Q877" s="5"/>
      <c r="R877" s="6"/>
      <c r="S877" s="6"/>
      <c r="T877" s="6"/>
      <c r="U877" s="6"/>
      <c r="V877" s="6"/>
      <c r="W877" s="6"/>
      <c r="X877" s="6"/>
      <c r="Y877" s="5" t="s">
        <v>4093</v>
      </c>
      <c r="Z877" s="10" t="str">
        <f aca="false">REPLACE(AA877,SEARCH("M5-",AA877),LEN(AB877),AC877)</f>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7" s="6" t="s">
        <v>5349</v>
      </c>
      <c r="AB877" s="8" t="str">
        <f aca="false">IF(D877&lt;&gt;"No hacer",CONCATENATE(A877,"-",LEFT(C877),"-",IF(A876&lt;&gt;A877,1,IF(C876=C877,RIGHT(AB876)+1,1))))</f>
        <v>M5-NyO-15a-E-1</v>
      </c>
      <c r="AC877" s="8" t="str">
        <f aca="false">CONCATENATE(AB877,"-BR")</f>
        <v>M5-NyO-15a-E-1-BR</v>
      </c>
      <c r="AD877" s="5" t="s">
        <v>46</v>
      </c>
      <c r="AE877" s="5"/>
      <c r="AF877" s="5" t="s">
        <v>47</v>
      </c>
    </row>
    <row r="878" customFormat="false" ht="75" hidden="false" customHeight="true" outlineLevel="0" collapsed="false">
      <c r="A878" s="5" t="s">
        <v>5333</v>
      </c>
      <c r="B878" s="6" t="s">
        <v>5334</v>
      </c>
      <c r="C878" s="5" t="s">
        <v>48</v>
      </c>
      <c r="D878" s="5" t="s">
        <v>35</v>
      </c>
      <c r="E878" s="5"/>
      <c r="F878" s="6" t="s">
        <v>5350</v>
      </c>
      <c r="G878" s="6"/>
      <c r="H878" s="6"/>
      <c r="I878" s="5" t="s">
        <v>38</v>
      </c>
      <c r="J878" s="5" t="s">
        <v>52</v>
      </c>
      <c r="K878" s="6" t="s">
        <v>5336</v>
      </c>
      <c r="L878" s="6" t="s">
        <v>5348</v>
      </c>
      <c r="M878" s="5" t="s">
        <v>41</v>
      </c>
      <c r="N878" s="6" t="s">
        <v>5338</v>
      </c>
      <c r="O878" s="7" t="s">
        <v>5344</v>
      </c>
      <c r="P878" s="8" t="s">
        <v>5345</v>
      </c>
      <c r="Q878" s="5"/>
      <c r="R878" s="8"/>
      <c r="S878" s="8"/>
      <c r="T878" s="8"/>
      <c r="U878" s="8"/>
      <c r="V878" s="8"/>
      <c r="W878" s="8"/>
      <c r="X878" s="8"/>
      <c r="Y878" s="5" t="s">
        <v>4093</v>
      </c>
      <c r="Z878" s="10" t="str">
        <f aca="false">REPLACE(AA878,SEARCH("M5-",AA878),LEN(AB878),AC878)</f>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78" s="6" t="s">
        <v>5351</v>
      </c>
      <c r="AB878" s="8" t="str">
        <f aca="false">IF(D878&lt;&gt;"No hacer",CONCATENATE(A878,"-",LEFT(C878),"-",IF(A877&lt;&gt;A878,1,IF(C877=C878,RIGHT(AB877)+1,1))))</f>
        <v>M5-NyO-15a-E-2</v>
      </c>
      <c r="AC878" s="8" t="str">
        <f aca="false">CONCATENATE(AB878,"-BR")</f>
        <v>M5-NyO-15a-E-2-BR</v>
      </c>
      <c r="AD878" s="5" t="s">
        <v>46</v>
      </c>
      <c r="AE878" s="5"/>
      <c r="AF878" s="5" t="s">
        <v>47</v>
      </c>
    </row>
    <row r="879" customFormat="false" ht="75" hidden="false" customHeight="true" outlineLevel="0" collapsed="false">
      <c r="A879" s="5" t="s">
        <v>5333</v>
      </c>
      <c r="B879" s="6" t="s">
        <v>5334</v>
      </c>
      <c r="C879" s="5" t="s">
        <v>58</v>
      </c>
      <c r="D879" s="5" t="s">
        <v>35</v>
      </c>
      <c r="E879" s="5"/>
      <c r="F879" s="6" t="s">
        <v>5352</v>
      </c>
      <c r="G879" s="6"/>
      <c r="H879" s="6"/>
      <c r="I879" s="5" t="s">
        <v>38</v>
      </c>
      <c r="J879" s="5" t="s">
        <v>52</v>
      </c>
      <c r="K879" s="6" t="s">
        <v>5353</v>
      </c>
      <c r="L879" s="6" t="s">
        <v>5354</v>
      </c>
      <c r="M879" s="5" t="s">
        <v>41</v>
      </c>
      <c r="N879" s="6" t="s">
        <v>5338</v>
      </c>
      <c r="O879" s="7" t="s">
        <v>5355</v>
      </c>
      <c r="P879" s="8" t="s">
        <v>5340</v>
      </c>
      <c r="Q879" s="5"/>
      <c r="R879" s="8"/>
      <c r="S879" s="8"/>
      <c r="T879" s="8"/>
      <c r="U879" s="8"/>
      <c r="V879" s="8"/>
      <c r="W879" s="8"/>
      <c r="X879" s="8"/>
      <c r="Y879" s="5" t="s">
        <v>4093</v>
      </c>
      <c r="Z879" s="10" t="str">
        <f aca="false">REPLACE(AA879,SEARCH("M5-",AA879),LEN(AB879),AC879)</f>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9" s="6" t="s">
        <v>5356</v>
      </c>
      <c r="AB879" s="8" t="str">
        <f aca="false">IF(D879&lt;&gt;"No hacer",CONCATENATE(A879,"-",LEFT(C879),"-",IF(A878&lt;&gt;A879,1,IF(C878=C879,RIGHT(AB878)+1,1))))</f>
        <v>M5-NyO-15a-A-1</v>
      </c>
      <c r="AC879" s="8" t="str">
        <f aca="false">CONCATENATE(AB879,"-BR")</f>
        <v>M5-NyO-15a-A-1-BR</v>
      </c>
      <c r="AD879" s="5" t="s">
        <v>46</v>
      </c>
      <c r="AE879" s="5"/>
      <c r="AF879" s="5" t="s">
        <v>47</v>
      </c>
    </row>
    <row r="880" customFormat="false" ht="75" hidden="false" customHeight="true" outlineLevel="0" collapsed="false">
      <c r="A880" s="5" t="s">
        <v>5333</v>
      </c>
      <c r="B880" s="6" t="s">
        <v>5334</v>
      </c>
      <c r="C880" s="5" t="s">
        <v>58</v>
      </c>
      <c r="D880" s="5" t="s">
        <v>35</v>
      </c>
      <c r="E880" s="5"/>
      <c r="F880" s="6" t="s">
        <v>5357</v>
      </c>
      <c r="G880" s="6"/>
      <c r="H880" s="6"/>
      <c r="I880" s="5" t="s">
        <v>38</v>
      </c>
      <c r="J880" s="5" t="s">
        <v>52</v>
      </c>
      <c r="K880" s="6" t="s">
        <v>5336</v>
      </c>
      <c r="L880" s="6" t="s">
        <v>5354</v>
      </c>
      <c r="M880" s="5" t="s">
        <v>41</v>
      </c>
      <c r="N880" s="6" t="s">
        <v>5338</v>
      </c>
      <c r="O880" s="7" t="s">
        <v>5358</v>
      </c>
      <c r="P880" s="8" t="s">
        <v>5345</v>
      </c>
      <c r="Q880" s="5"/>
      <c r="R880" s="8"/>
      <c r="S880" s="8"/>
      <c r="T880" s="8"/>
      <c r="U880" s="8"/>
      <c r="V880" s="8"/>
      <c r="W880" s="8"/>
      <c r="X880" s="8"/>
      <c r="Y880" s="5" t="s">
        <v>4093</v>
      </c>
      <c r="Z880" s="10" t="str">
        <f aca="false">REPLACE(AA880,SEARCH("M5-",AA880),LEN(AB880),AC880)</f>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0" s="6" t="s">
        <v>5359</v>
      </c>
      <c r="AB880" s="8" t="str">
        <f aca="false">IF(D880&lt;&gt;"No hacer",CONCATENATE(A880,"-",LEFT(C880),"-",IF(A879&lt;&gt;A880,1,IF(C879=C880,RIGHT(AB879)+1,1))))</f>
        <v>M5-NyO-15a-A-2</v>
      </c>
      <c r="AC880" s="8" t="str">
        <f aca="false">CONCATENATE(AB880,"-BR")</f>
        <v>M5-NyO-15a-A-2-BR</v>
      </c>
      <c r="AD880" s="5" t="s">
        <v>46</v>
      </c>
      <c r="AE880" s="5"/>
      <c r="AF880" s="5" t="s">
        <v>47</v>
      </c>
    </row>
    <row r="881" customFormat="false" ht="75" hidden="false" customHeight="true" outlineLevel="0" collapsed="false">
      <c r="A881" s="5" t="s">
        <v>5333</v>
      </c>
      <c r="B881" s="6" t="s">
        <v>5334</v>
      </c>
      <c r="C881" s="5" t="s">
        <v>58</v>
      </c>
      <c r="D881" s="5" t="s">
        <v>35</v>
      </c>
      <c r="E881" s="5"/>
      <c r="F881" s="6" t="s">
        <v>5360</v>
      </c>
      <c r="G881" s="6"/>
      <c r="H881" s="6"/>
      <c r="I881" s="5" t="s">
        <v>38</v>
      </c>
      <c r="J881" s="5" t="s">
        <v>52</v>
      </c>
      <c r="K881" s="6" t="s">
        <v>5336</v>
      </c>
      <c r="L881" s="6" t="s">
        <v>5354</v>
      </c>
      <c r="M881" s="5" t="s">
        <v>41</v>
      </c>
      <c r="N881" s="6" t="s">
        <v>5338</v>
      </c>
      <c r="O881" s="7" t="s">
        <v>5358</v>
      </c>
      <c r="P881" s="8" t="s">
        <v>5345</v>
      </c>
      <c r="Q881" s="5"/>
      <c r="R881" s="8"/>
      <c r="S881" s="8"/>
      <c r="T881" s="8"/>
      <c r="U881" s="8"/>
      <c r="V881" s="8"/>
      <c r="W881" s="8"/>
      <c r="X881" s="8"/>
      <c r="Y881" s="5" t="s">
        <v>4093</v>
      </c>
      <c r="Z881" s="10" t="str">
        <f aca="false">REPLACE(AA881,SEARCH("M5-",AA881),LEN(AB881),AC881)</f>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1" s="6" t="s">
        <v>5361</v>
      </c>
      <c r="AB881" s="8" t="str">
        <f aca="false">IF(D881&lt;&gt;"No hacer",CONCATENATE(A881,"-",LEFT(C881),"-",IF(A880&lt;&gt;A881,1,IF(C880=C881,RIGHT(AB880)+1,1))))</f>
        <v>M5-NyO-15a-A-3</v>
      </c>
      <c r="AC881" s="8" t="str">
        <f aca="false">CONCATENATE(AB881,"-BR")</f>
        <v>M5-NyO-15a-A-3-BR</v>
      </c>
      <c r="AD881" s="5" t="s">
        <v>46</v>
      </c>
      <c r="AE881" s="5"/>
      <c r="AF881" s="5" t="s">
        <v>47</v>
      </c>
    </row>
    <row r="882" customFormat="false" ht="75" hidden="false" customHeight="true" outlineLevel="0" collapsed="false">
      <c r="A882" s="5" t="s">
        <v>5333</v>
      </c>
      <c r="B882" s="6" t="s">
        <v>5334</v>
      </c>
      <c r="C882" s="5" t="s">
        <v>58</v>
      </c>
      <c r="D882" s="5" t="s">
        <v>35</v>
      </c>
      <c r="E882" s="5"/>
      <c r="F882" s="6" t="s">
        <v>5362</v>
      </c>
      <c r="G882" s="6"/>
      <c r="H882" s="6"/>
      <c r="I882" s="5" t="s">
        <v>38</v>
      </c>
      <c r="J882" s="5" t="s">
        <v>52</v>
      </c>
      <c r="K882" s="6" t="s">
        <v>5336</v>
      </c>
      <c r="L882" s="6" t="s">
        <v>5354</v>
      </c>
      <c r="M882" s="5" t="s">
        <v>41</v>
      </c>
      <c r="N882" s="6" t="s">
        <v>5338</v>
      </c>
      <c r="O882" s="7" t="s">
        <v>5355</v>
      </c>
      <c r="P882" s="8" t="s">
        <v>5340</v>
      </c>
      <c r="Q882" s="5"/>
      <c r="R882" s="8"/>
      <c r="S882" s="8"/>
      <c r="T882" s="8"/>
      <c r="U882" s="8"/>
      <c r="V882" s="8"/>
      <c r="W882" s="8"/>
      <c r="X882" s="8"/>
      <c r="Y882" s="5" t="s">
        <v>4093</v>
      </c>
      <c r="Z882" s="10" t="str">
        <f aca="false">REPLACE(AA882,SEARCH("M5-",AA882),LEN(AB882),AC882)</f>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2" s="6" t="s">
        <v>5363</v>
      </c>
      <c r="AB882" s="8" t="str">
        <f aca="false">IF(D882&lt;&gt;"No hacer",CONCATENATE(A882,"-",LEFT(C882),"-",IF(A881&lt;&gt;A882,1,IF(C881=C882,RIGHT(AB881)+1,1))))</f>
        <v>M5-NyO-15a-A-4</v>
      </c>
      <c r="AC882" s="8" t="str">
        <f aca="false">CONCATENATE(AB882,"-BR")</f>
        <v>M5-NyO-15a-A-4-BR</v>
      </c>
      <c r="AD882" s="5" t="s">
        <v>46</v>
      </c>
      <c r="AE882" s="5"/>
      <c r="AF882" s="5" t="s">
        <v>47</v>
      </c>
    </row>
    <row r="883" customFormat="false" ht="75" hidden="false" customHeight="true" outlineLevel="0" collapsed="false">
      <c r="A883" s="5" t="s">
        <v>5333</v>
      </c>
      <c r="B883" s="6" t="s">
        <v>5334</v>
      </c>
      <c r="C883" s="5" t="s">
        <v>58</v>
      </c>
      <c r="D883" s="5" t="s">
        <v>35</v>
      </c>
      <c r="E883" s="5"/>
      <c r="F883" s="6" t="s">
        <v>5364</v>
      </c>
      <c r="G883" s="6"/>
      <c r="H883" s="6"/>
      <c r="I883" s="5" t="s">
        <v>38</v>
      </c>
      <c r="J883" s="5" t="s">
        <v>52</v>
      </c>
      <c r="K883" s="6" t="s">
        <v>5336</v>
      </c>
      <c r="L883" s="6" t="s">
        <v>5354</v>
      </c>
      <c r="M883" s="5" t="s">
        <v>41</v>
      </c>
      <c r="N883" s="6" t="s">
        <v>5338</v>
      </c>
      <c r="O883" s="7" t="s">
        <v>5355</v>
      </c>
      <c r="P883" s="8" t="s">
        <v>5340</v>
      </c>
      <c r="Q883" s="5"/>
      <c r="R883" s="8"/>
      <c r="S883" s="8"/>
      <c r="T883" s="8"/>
      <c r="U883" s="8"/>
      <c r="V883" s="8"/>
      <c r="W883" s="8"/>
      <c r="X883" s="8"/>
      <c r="Y883" s="5" t="s">
        <v>4093</v>
      </c>
      <c r="Z883" s="10" t="str">
        <f aca="false">REPLACE(AA883,SEARCH("M5-",AA883),LEN(AB883),AC883)</f>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3" s="6" t="s">
        <v>5365</v>
      </c>
      <c r="AB883" s="8" t="str">
        <f aca="false">IF(D883&lt;&gt;"No hacer",CONCATENATE(A883,"-",LEFT(C883),"-",IF(A882&lt;&gt;A883,1,IF(C882=C883,RIGHT(AB882)+1,1))))</f>
        <v>M5-NyO-15a-A-5</v>
      </c>
      <c r="AC883" s="8" t="str">
        <f aca="false">CONCATENATE(AB883,"-BR")</f>
        <v>M5-NyO-15a-A-5-BR</v>
      </c>
      <c r="AD883" s="5" t="s">
        <v>46</v>
      </c>
      <c r="AE883" s="5"/>
      <c r="AF883" s="5" t="s">
        <v>47</v>
      </c>
    </row>
    <row r="884" customFormat="false" ht="75" hidden="false" customHeight="true" outlineLevel="0" collapsed="false">
      <c r="A884" s="5" t="s">
        <v>5366</v>
      </c>
      <c r="B884" s="6" t="s">
        <v>5367</v>
      </c>
      <c r="C884" s="5" t="s">
        <v>34</v>
      </c>
      <c r="D884" s="5" t="s">
        <v>35</v>
      </c>
      <c r="E884" s="5"/>
      <c r="F884" s="6" t="s">
        <v>5368</v>
      </c>
      <c r="G884" s="6"/>
      <c r="H884" s="6" t="s">
        <v>5369</v>
      </c>
      <c r="I884" s="5" t="s">
        <v>38</v>
      </c>
      <c r="J884" s="5" t="s">
        <v>116</v>
      </c>
      <c r="K884" s="7" t="s">
        <v>5370</v>
      </c>
      <c r="L884" s="7" t="s">
        <v>5371</v>
      </c>
      <c r="M884" s="5" t="s">
        <v>41</v>
      </c>
      <c r="N884" s="6" t="s">
        <v>5372</v>
      </c>
      <c r="O884" s="7" t="s">
        <v>5373</v>
      </c>
      <c r="P884" s="8"/>
      <c r="Q884" s="5"/>
      <c r="R884" s="8"/>
      <c r="S884" s="8"/>
      <c r="T884" s="8"/>
      <c r="U884" s="8"/>
      <c r="V884" s="8"/>
      <c r="W884" s="8"/>
      <c r="X884" s="8"/>
      <c r="Y884" s="5" t="s">
        <v>4093</v>
      </c>
      <c r="Z884" s="10" t="str">
        <f aca="false">REPLACE(AA884,SEARCH("M5-",AA884),LEN(AB884),AC884)</f>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AA884" s="6" t="s">
        <v>5374</v>
      </c>
      <c r="AB884" s="8" t="str">
        <f aca="false">IF(D884&lt;&gt;"No hacer",CONCATENATE(A884,"-",LEFT(C884),"-",IF(A883&lt;&gt;A884,1,IF(C883=C884,RIGHT(AB883)+1,1))))</f>
        <v>M5-NyO-16a-I-1</v>
      </c>
      <c r="AC884" s="8" t="str">
        <f aca="false">CONCATENATE(AB884,"-BR")</f>
        <v>M5-NyO-16a-I-1-BR</v>
      </c>
      <c r="AD884" s="5" t="s">
        <v>46</v>
      </c>
      <c r="AE884" s="5"/>
      <c r="AF884" s="5" t="s">
        <v>47</v>
      </c>
    </row>
    <row r="885" customFormat="false" ht="75" hidden="false" customHeight="true" outlineLevel="0" collapsed="false">
      <c r="A885" s="5" t="s">
        <v>5366</v>
      </c>
      <c r="B885" s="6" t="s">
        <v>5367</v>
      </c>
      <c r="C885" s="5" t="s">
        <v>34</v>
      </c>
      <c r="D885" s="5" t="s">
        <v>35</v>
      </c>
      <c r="E885" s="5"/>
      <c r="F885" s="6" t="s">
        <v>5375</v>
      </c>
      <c r="G885" s="6"/>
      <c r="H885" s="6" t="s">
        <v>5369</v>
      </c>
      <c r="I885" s="5" t="s">
        <v>38</v>
      </c>
      <c r="J885" s="5" t="s">
        <v>116</v>
      </c>
      <c r="K885" s="7" t="s">
        <v>5370</v>
      </c>
      <c r="L885" s="7" t="s">
        <v>5371</v>
      </c>
      <c r="M885" s="5" t="s">
        <v>41</v>
      </c>
      <c r="N885" s="6" t="s">
        <v>5372</v>
      </c>
      <c r="O885" s="7" t="s">
        <v>5376</v>
      </c>
      <c r="P885" s="8"/>
      <c r="Q885" s="5"/>
      <c r="R885" s="8"/>
      <c r="S885" s="8"/>
      <c r="T885" s="8"/>
      <c r="U885" s="8"/>
      <c r="V885" s="8"/>
      <c r="W885" s="8"/>
      <c r="X885" s="8"/>
      <c r="Y885" s="5" t="s">
        <v>4093</v>
      </c>
      <c r="Z885" s="10" t="str">
        <f aca="false">REPLACE(AA885,SEARCH("M5-",AA885),LEN(AB885),AC885)</f>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AA885" s="6" t="s">
        <v>5377</v>
      </c>
      <c r="AB885" s="8" t="str">
        <f aca="false">IF(D885&lt;&gt;"No hacer",CONCATENATE(A885,"-",LEFT(C885),"-",IF(A884&lt;&gt;A885,1,IF(C884=C885,RIGHT(AB884)+1,1))))</f>
        <v>M5-NyO-16a-I-2</v>
      </c>
      <c r="AC885" s="8" t="str">
        <f aca="false">CONCATENATE(AB885,"-BR")</f>
        <v>M5-NyO-16a-I-2-BR</v>
      </c>
      <c r="AD885" s="5" t="s">
        <v>46</v>
      </c>
      <c r="AE885" s="5"/>
      <c r="AF885" s="5" t="s">
        <v>47</v>
      </c>
    </row>
    <row r="886" customFormat="false" ht="75" hidden="false" customHeight="true" outlineLevel="0" collapsed="false">
      <c r="A886" s="5" t="s">
        <v>5366</v>
      </c>
      <c r="B886" s="6" t="s">
        <v>5367</v>
      </c>
      <c r="C886" s="5" t="s">
        <v>48</v>
      </c>
      <c r="D886" s="5" t="s">
        <v>35</v>
      </c>
      <c r="E886" s="5"/>
      <c r="F886" s="6" t="s">
        <v>5378</v>
      </c>
      <c r="G886" s="6"/>
      <c r="H886" s="6"/>
      <c r="I886" s="5" t="s">
        <v>38</v>
      </c>
      <c r="J886" s="5" t="s">
        <v>52</v>
      </c>
      <c r="K886" s="6" t="s">
        <v>5379</v>
      </c>
      <c r="L886" s="6" t="s">
        <v>5380</v>
      </c>
      <c r="M886" s="5" t="s">
        <v>41</v>
      </c>
      <c r="N886" s="6" t="s">
        <v>5372</v>
      </c>
      <c r="O886" s="7" t="s">
        <v>5381</v>
      </c>
      <c r="P886" s="8"/>
      <c r="Q886" s="5"/>
      <c r="R886" s="8"/>
      <c r="S886" s="8"/>
      <c r="T886" s="8"/>
      <c r="U886" s="8"/>
      <c r="V886" s="8"/>
      <c r="W886" s="8"/>
      <c r="X886" s="8"/>
      <c r="Y886" s="5" t="s">
        <v>4093</v>
      </c>
      <c r="Z886" s="10" t="str">
        <f aca="false">REPLACE(AA886,SEARCH("M5-",AA886),LEN(AB886),AC886)</f>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6" s="6" t="s">
        <v>5382</v>
      </c>
      <c r="AB886" s="8" t="str">
        <f aca="false">IF(D886&lt;&gt;"No hacer",CONCATENATE(A886,"-",LEFT(C886),"-",IF(A885&lt;&gt;A886,1,IF(C885=C886,RIGHT(AB885)+1,1))))</f>
        <v>M5-NyO-16a-E-1</v>
      </c>
      <c r="AC886" s="8" t="str">
        <f aca="false">CONCATENATE(AB886,"-BR")</f>
        <v>M5-NyO-16a-E-1-BR</v>
      </c>
      <c r="AD886" s="5" t="s">
        <v>46</v>
      </c>
      <c r="AE886" s="5"/>
      <c r="AF886" s="5" t="s">
        <v>47</v>
      </c>
    </row>
    <row r="887" customFormat="false" ht="75" hidden="false" customHeight="true" outlineLevel="0" collapsed="false">
      <c r="A887" s="5" t="s">
        <v>5366</v>
      </c>
      <c r="B887" s="6" t="s">
        <v>5367</v>
      </c>
      <c r="C887" s="5" t="s">
        <v>58</v>
      </c>
      <c r="D887" s="5" t="s">
        <v>35</v>
      </c>
      <c r="E887" s="5"/>
      <c r="F887" s="6" t="s">
        <v>5383</v>
      </c>
      <c r="G887" s="6"/>
      <c r="H887" s="6"/>
      <c r="I887" s="5" t="s">
        <v>38</v>
      </c>
      <c r="J887" s="5" t="s">
        <v>52</v>
      </c>
      <c r="K887" s="6" t="s">
        <v>5379</v>
      </c>
      <c r="L887" s="6" t="s">
        <v>5380</v>
      </c>
      <c r="M887" s="5" t="s">
        <v>41</v>
      </c>
      <c r="N887" s="6" t="s">
        <v>5372</v>
      </c>
      <c r="O887" s="7" t="s">
        <v>5381</v>
      </c>
      <c r="P887" s="8"/>
      <c r="Q887" s="5"/>
      <c r="R887" s="8"/>
      <c r="S887" s="8"/>
      <c r="T887" s="8"/>
      <c r="U887" s="8"/>
      <c r="V887" s="8"/>
      <c r="W887" s="8"/>
      <c r="X887" s="8"/>
      <c r="Y887" s="5" t="s">
        <v>4093</v>
      </c>
      <c r="Z887" s="10" t="str">
        <f aca="false">REPLACE(AA887,SEARCH("M5-",AA887),LEN(AB887),AC887)</f>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7" s="6" t="s">
        <v>5384</v>
      </c>
      <c r="AB887" s="8" t="str">
        <f aca="false">IF(D887&lt;&gt;"No hacer",CONCATENATE(A887,"-",LEFT(C887),"-",IF(A886&lt;&gt;A887,1,IF(C886=C887,RIGHT(AB886)+1,1))))</f>
        <v>M5-NyO-16a-A-1</v>
      </c>
      <c r="AC887" s="8" t="str">
        <f aca="false">CONCATENATE(AB887,"-BR")</f>
        <v>M5-NyO-16a-A-1-BR</v>
      </c>
      <c r="AD887" s="5" t="s">
        <v>46</v>
      </c>
      <c r="AE887" s="5"/>
      <c r="AF887" s="5" t="s">
        <v>47</v>
      </c>
    </row>
    <row r="888" customFormat="false" ht="75" hidden="false" customHeight="true" outlineLevel="0" collapsed="false">
      <c r="A888" s="5" t="s">
        <v>5366</v>
      </c>
      <c r="B888" s="6" t="s">
        <v>5367</v>
      </c>
      <c r="C888" s="5" t="s">
        <v>58</v>
      </c>
      <c r="D888" s="5" t="s">
        <v>35</v>
      </c>
      <c r="E888" s="5"/>
      <c r="F888" s="6" t="s">
        <v>5385</v>
      </c>
      <c r="G888" s="6"/>
      <c r="H888" s="6"/>
      <c r="I888" s="5" t="s">
        <v>38</v>
      </c>
      <c r="J888" s="5" t="s">
        <v>52</v>
      </c>
      <c r="K888" s="6" t="s">
        <v>5379</v>
      </c>
      <c r="L888" s="6" t="s">
        <v>5386</v>
      </c>
      <c r="M888" s="5" t="s">
        <v>41</v>
      </c>
      <c r="N888" s="6" t="s">
        <v>5372</v>
      </c>
      <c r="O888" s="7" t="s">
        <v>5381</v>
      </c>
      <c r="P888" s="8"/>
      <c r="Q888" s="5"/>
      <c r="R888" s="8"/>
      <c r="S888" s="8"/>
      <c r="T888" s="8"/>
      <c r="U888" s="8"/>
      <c r="V888" s="8"/>
      <c r="W888" s="8"/>
      <c r="X888" s="8"/>
      <c r="Y888" s="5" t="s">
        <v>4093</v>
      </c>
      <c r="Z888" s="10" t="str">
        <f aca="false">REPLACE(AA888,SEARCH("M5-",AA888),LEN(AB888),AC888)</f>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8" s="6" t="s">
        <v>5387</v>
      </c>
      <c r="AB888" s="8" t="str">
        <f aca="false">IF(D888&lt;&gt;"No hacer",CONCATENATE(A888,"-",LEFT(C888),"-",IF(A887&lt;&gt;A888,1,IF(C887=C888,RIGHT(AB887)+1,1))))</f>
        <v>M5-NyO-16a-A-2</v>
      </c>
      <c r="AC888" s="8" t="str">
        <f aca="false">CONCATENATE(AB888,"-BR")</f>
        <v>M5-NyO-16a-A-2-BR</v>
      </c>
      <c r="AD888" s="5" t="s">
        <v>46</v>
      </c>
      <c r="AE888" s="5"/>
      <c r="AF888" s="5" t="s">
        <v>47</v>
      </c>
    </row>
    <row r="889" customFormat="false" ht="75" hidden="false" customHeight="true" outlineLevel="0" collapsed="false">
      <c r="A889" s="5" t="s">
        <v>5366</v>
      </c>
      <c r="B889" s="6" t="s">
        <v>5367</v>
      </c>
      <c r="C889" s="5" t="s">
        <v>58</v>
      </c>
      <c r="D889" s="5" t="s">
        <v>35</v>
      </c>
      <c r="E889" s="5"/>
      <c r="F889" s="6" t="s">
        <v>5388</v>
      </c>
      <c r="G889" s="6"/>
      <c r="H889" s="6"/>
      <c r="I889" s="5" t="s">
        <v>38</v>
      </c>
      <c r="J889" s="5" t="s">
        <v>52</v>
      </c>
      <c r="K889" s="6" t="s">
        <v>5379</v>
      </c>
      <c r="L889" s="6" t="s">
        <v>5386</v>
      </c>
      <c r="M889" s="5" t="s">
        <v>41</v>
      </c>
      <c r="N889" s="6" t="s">
        <v>5372</v>
      </c>
      <c r="O889" s="7" t="s">
        <v>5381</v>
      </c>
      <c r="P889" s="8"/>
      <c r="Q889" s="5"/>
      <c r="R889" s="8"/>
      <c r="S889" s="8"/>
      <c r="T889" s="8"/>
      <c r="U889" s="8"/>
      <c r="V889" s="8"/>
      <c r="W889" s="8"/>
      <c r="X889" s="8"/>
      <c r="Y889" s="5" t="s">
        <v>4093</v>
      </c>
      <c r="Z889" s="10" t="str">
        <f aca="false">REPLACE(AA889,SEARCH("M5-",AA889),LEN(AB889),AC889)</f>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9" s="6" t="s">
        <v>5389</v>
      </c>
      <c r="AB889" s="8" t="str">
        <f aca="false">IF(D889&lt;&gt;"No hacer",CONCATENATE(A889,"-",LEFT(C889),"-",IF(A888&lt;&gt;A889,1,IF(C888=C889,RIGHT(AB888)+1,1))))</f>
        <v>M5-NyO-16a-A-3</v>
      </c>
      <c r="AC889" s="8" t="str">
        <f aca="false">CONCATENATE(AB889,"-BR")</f>
        <v>M5-NyO-16a-A-3-BR</v>
      </c>
      <c r="AD889" s="5" t="s">
        <v>46</v>
      </c>
      <c r="AE889" s="5"/>
      <c r="AF889" s="5" t="s">
        <v>47</v>
      </c>
    </row>
    <row r="890" customFormat="false" ht="75" hidden="false" customHeight="true" outlineLevel="0" collapsed="false">
      <c r="A890" s="5" t="s">
        <v>5366</v>
      </c>
      <c r="B890" s="6" t="s">
        <v>5367</v>
      </c>
      <c r="C890" s="5" t="s">
        <v>58</v>
      </c>
      <c r="D890" s="5" t="s">
        <v>35</v>
      </c>
      <c r="E890" s="5"/>
      <c r="F890" s="6" t="s">
        <v>5390</v>
      </c>
      <c r="G890" s="6"/>
      <c r="H890" s="6"/>
      <c r="I890" s="5" t="s">
        <v>38</v>
      </c>
      <c r="J890" s="5" t="s">
        <v>52</v>
      </c>
      <c r="K890" s="6" t="s">
        <v>5379</v>
      </c>
      <c r="L890" s="6" t="s">
        <v>5386</v>
      </c>
      <c r="M890" s="5" t="s">
        <v>41</v>
      </c>
      <c r="N890" s="6" t="s">
        <v>5372</v>
      </c>
      <c r="O890" s="7" t="s">
        <v>5381</v>
      </c>
      <c r="P890" s="8"/>
      <c r="Q890" s="5"/>
      <c r="R890" s="8"/>
      <c r="S890" s="8"/>
      <c r="T890" s="8"/>
      <c r="U890" s="8"/>
      <c r="V890" s="8"/>
      <c r="W890" s="8"/>
      <c r="X890" s="8"/>
      <c r="Y890" s="5" t="s">
        <v>4093</v>
      </c>
      <c r="Z890" s="10" t="str">
        <f aca="false">REPLACE(AA890,SEARCH("M5-",AA890),LEN(AB890),AC890)</f>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90" s="6" t="s">
        <v>5391</v>
      </c>
      <c r="AB890" s="8" t="str">
        <f aca="false">IF(D890&lt;&gt;"No hacer",CONCATENATE(A890,"-",LEFT(C890),"-",IF(A889&lt;&gt;A890,1,IF(C889=C890,RIGHT(AB889)+1,1))))</f>
        <v>M5-NyO-16a-A-4</v>
      </c>
      <c r="AC890" s="8" t="str">
        <f aca="false">CONCATENATE(AB890,"-BR")</f>
        <v>M5-NyO-16a-A-4-BR</v>
      </c>
      <c r="AD890" s="5" t="s">
        <v>46</v>
      </c>
      <c r="AE890" s="5"/>
      <c r="AF890" s="5" t="s">
        <v>47</v>
      </c>
    </row>
    <row r="891" customFormat="false" ht="75" hidden="false" customHeight="true" outlineLevel="0" collapsed="false">
      <c r="A891" s="5" t="s">
        <v>5366</v>
      </c>
      <c r="B891" s="6" t="s">
        <v>5367</v>
      </c>
      <c r="C891" s="5" t="s">
        <v>58</v>
      </c>
      <c r="D891" s="5" t="s">
        <v>35</v>
      </c>
      <c r="E891" s="5"/>
      <c r="F891" s="6" t="s">
        <v>5392</v>
      </c>
      <c r="G891" s="6"/>
      <c r="H891" s="6"/>
      <c r="I891" s="5" t="s">
        <v>38</v>
      </c>
      <c r="J891" s="5" t="s">
        <v>52</v>
      </c>
      <c r="K891" s="6" t="s">
        <v>5379</v>
      </c>
      <c r="L891" s="6" t="s">
        <v>5393</v>
      </c>
      <c r="M891" s="5" t="s">
        <v>41</v>
      </c>
      <c r="N891" s="6" t="s">
        <v>5372</v>
      </c>
      <c r="O891" s="7" t="s">
        <v>5394</v>
      </c>
      <c r="P891" s="8"/>
      <c r="Q891" s="5"/>
      <c r="R891" s="8"/>
      <c r="S891" s="8"/>
      <c r="T891" s="8"/>
      <c r="U891" s="8"/>
      <c r="V891" s="8"/>
      <c r="W891" s="8"/>
      <c r="X891" s="8"/>
      <c r="Y891" s="5" t="s">
        <v>4093</v>
      </c>
      <c r="Z891" s="10" t="str">
        <f aca="false">REPLACE(AA891,SEARCH("M5-",AA891),LEN(AB891),AC891)</f>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AA891" s="6" t="s">
        <v>5395</v>
      </c>
      <c r="AB891" s="8" t="str">
        <f aca="false">IF(D891&lt;&gt;"No hacer",CONCATENATE(A891,"-",LEFT(C891),"-",IF(A890&lt;&gt;A891,1,IF(C890=C891,RIGHT(AB890)+1,1))))</f>
        <v>M5-NyO-16a-A-5</v>
      </c>
      <c r="AC891" s="8" t="str">
        <f aca="false">CONCATENATE(AB891,"-BR")</f>
        <v>M5-NyO-16a-A-5-BR</v>
      </c>
      <c r="AD891" s="5" t="s">
        <v>46</v>
      </c>
      <c r="AE891" s="5"/>
      <c r="AF891" s="5" t="s">
        <v>47</v>
      </c>
    </row>
    <row r="892" customFormat="false" ht="75" hidden="false" customHeight="true" outlineLevel="0" collapsed="false">
      <c r="A892" s="5" t="s">
        <v>5396</v>
      </c>
      <c r="B892" s="6" t="s">
        <v>5397</v>
      </c>
      <c r="C892" s="5" t="s">
        <v>34</v>
      </c>
      <c r="D892" s="5" t="s">
        <v>35</v>
      </c>
      <c r="E892" s="5"/>
      <c r="F892" s="6" t="s">
        <v>5398</v>
      </c>
      <c r="G892" s="6"/>
      <c r="H892" s="6" t="s">
        <v>5399</v>
      </c>
      <c r="I892" s="5" t="s">
        <v>38</v>
      </c>
      <c r="J892" s="5" t="s">
        <v>586</v>
      </c>
      <c r="K892" s="6" t="s">
        <v>5400</v>
      </c>
      <c r="L892" s="6" t="s">
        <v>5401</v>
      </c>
      <c r="M892" s="5" t="s">
        <v>41</v>
      </c>
      <c r="N892" s="6" t="s">
        <v>5402</v>
      </c>
      <c r="O892" s="7" t="s">
        <v>5403</v>
      </c>
      <c r="P892" s="6" t="s">
        <v>5404</v>
      </c>
      <c r="Q892" s="5"/>
      <c r="R892" s="8"/>
      <c r="S892" s="8"/>
      <c r="T892" s="8"/>
      <c r="U892" s="8"/>
      <c r="V892" s="8"/>
      <c r="W892" s="8"/>
      <c r="X892" s="8"/>
      <c r="Y892" s="5" t="s">
        <v>4093</v>
      </c>
      <c r="Z892" s="10" t="str">
        <f aca="false">REPLACE(AA892,SEARCH("M5-",AA892),LEN(AB892),AC892)</f>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AA892" s="6" t="s">
        <v>5405</v>
      </c>
      <c r="AB892" s="8" t="str">
        <f aca="false">IF(D892&lt;&gt;"No hacer",CONCATENATE(A892,"-",LEFT(C892),"-",IF(A891&lt;&gt;A892,1,IF(C891=C892,RIGHT(AB891)+1,1))))</f>
        <v>M5-NyO-17a-I-1</v>
      </c>
      <c r="AC892" s="8" t="str">
        <f aca="false">CONCATENATE(AB892,"-BR")</f>
        <v>M5-NyO-17a-I-1-BR</v>
      </c>
      <c r="AD892" s="5" t="s">
        <v>46</v>
      </c>
      <c r="AE892" s="5"/>
      <c r="AF892" s="5"/>
    </row>
    <row r="893" customFormat="false" ht="75" hidden="false" customHeight="true" outlineLevel="0" collapsed="false">
      <c r="A893" s="5" t="s">
        <v>5396</v>
      </c>
      <c r="B893" s="6" t="s">
        <v>5397</v>
      </c>
      <c r="C893" s="5" t="s">
        <v>48</v>
      </c>
      <c r="D893" s="5" t="s">
        <v>35</v>
      </c>
      <c r="E893" s="16"/>
      <c r="F893" s="6" t="s">
        <v>5406</v>
      </c>
      <c r="G893" s="6"/>
      <c r="H893" s="6"/>
      <c r="I893" s="5" t="s">
        <v>38</v>
      </c>
      <c r="J893" s="5" t="s">
        <v>52</v>
      </c>
      <c r="K893" s="6" t="s">
        <v>5407</v>
      </c>
      <c r="L893" s="6" t="s">
        <v>5408</v>
      </c>
      <c r="M893" s="5" t="s">
        <v>41</v>
      </c>
      <c r="N893" s="6" t="s">
        <v>5402</v>
      </c>
      <c r="O893" s="7" t="s">
        <v>5409</v>
      </c>
      <c r="P893" s="6"/>
      <c r="Q893" s="5"/>
      <c r="R893" s="8"/>
      <c r="S893" s="8"/>
      <c r="T893" s="8"/>
      <c r="U893" s="8"/>
      <c r="V893" s="8"/>
      <c r="W893" s="8"/>
      <c r="X893" s="8"/>
      <c r="Y893" s="5" t="s">
        <v>4093</v>
      </c>
      <c r="Z893" s="10" t="str">
        <f aca="false">REPLACE(AA893,SEARCH("M5-",AA893),LEN(AB893),AC893)</f>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AA893" s="6" t="s">
        <v>5410</v>
      </c>
      <c r="AB893" s="8" t="str">
        <f aca="false">IF(D893&lt;&gt;"No hacer",CONCATENATE(A893,"-",LEFT(C893),"-",IF(A892&lt;&gt;A893,1,IF(C892=C893,RIGHT(AB892)+1,1))))</f>
        <v>M5-NyO-17a-E-1</v>
      </c>
      <c r="AC893" s="8" t="str">
        <f aca="false">CONCATENATE(AB893,"-BR")</f>
        <v>M5-NyO-17a-E-1-BR</v>
      </c>
      <c r="AD893" s="5" t="s">
        <v>46</v>
      </c>
      <c r="AE893" s="5"/>
      <c r="AF893" s="5"/>
    </row>
    <row r="894" customFormat="false" ht="75" hidden="false" customHeight="true" outlineLevel="0" collapsed="false">
      <c r="A894" s="5" t="s">
        <v>5396</v>
      </c>
      <c r="B894" s="6" t="s">
        <v>5397</v>
      </c>
      <c r="C894" s="5" t="s">
        <v>58</v>
      </c>
      <c r="D894" s="5" t="s">
        <v>35</v>
      </c>
      <c r="E894" s="16"/>
      <c r="F894" s="31" t="s">
        <v>5411</v>
      </c>
      <c r="G894" s="31"/>
      <c r="H894" s="31" t="s">
        <v>5412</v>
      </c>
      <c r="I894" s="5" t="s">
        <v>38</v>
      </c>
      <c r="J894" s="5" t="s">
        <v>52</v>
      </c>
      <c r="K894" s="6" t="s">
        <v>5413</v>
      </c>
      <c r="L894" s="6" t="s">
        <v>5414</v>
      </c>
      <c r="M894" s="5" t="s">
        <v>41</v>
      </c>
      <c r="N894" s="6" t="s">
        <v>5402</v>
      </c>
      <c r="O894" s="7" t="s">
        <v>5409</v>
      </c>
      <c r="P894" s="6"/>
      <c r="Q894" s="5"/>
      <c r="R894" s="8"/>
      <c r="S894" s="8"/>
      <c r="T894" s="8"/>
      <c r="U894" s="8"/>
      <c r="V894" s="8"/>
      <c r="W894" s="8"/>
      <c r="X894" s="8"/>
      <c r="Y894" s="5" t="s">
        <v>4093</v>
      </c>
      <c r="Z894" s="10" t="str">
        <f aca="false">REPLACE(AA894,SEARCH("M5-",AA894),LEN(AB894),AC894)</f>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AA894" s="6" t="s">
        <v>5415</v>
      </c>
      <c r="AB894" s="8" t="str">
        <f aca="false">IF(D894&lt;&gt;"No hacer",CONCATENATE(A894,"-",LEFT(C894),"-",IF(A893&lt;&gt;A894,1,IF(C893=C894,RIGHT(AB893)+1,1))))</f>
        <v>M5-NyO-17a-A-1</v>
      </c>
      <c r="AC894" s="8" t="str">
        <f aca="false">CONCATENATE(AB894,"-BR")</f>
        <v>M5-NyO-17a-A-1-BR</v>
      </c>
      <c r="AD894" s="5" t="s">
        <v>46</v>
      </c>
      <c r="AE894" s="5"/>
      <c r="AF894" s="5"/>
    </row>
    <row r="895" customFormat="false" ht="75" hidden="false" customHeight="true" outlineLevel="0" collapsed="false">
      <c r="A895" s="5" t="s">
        <v>5396</v>
      </c>
      <c r="B895" s="6" t="s">
        <v>5397</v>
      </c>
      <c r="C895" s="5" t="s">
        <v>58</v>
      </c>
      <c r="D895" s="5" t="s">
        <v>35</v>
      </c>
      <c r="E895" s="16"/>
      <c r="F895" s="31" t="s">
        <v>5416</v>
      </c>
      <c r="G895" s="31"/>
      <c r="H895" s="6"/>
      <c r="I895" s="5" t="s">
        <v>38</v>
      </c>
      <c r="J895" s="5" t="s">
        <v>52</v>
      </c>
      <c r="K895" s="6" t="s">
        <v>5417</v>
      </c>
      <c r="L895" s="6" t="s">
        <v>5418</v>
      </c>
      <c r="M895" s="5" t="s">
        <v>41</v>
      </c>
      <c r="N895" s="6" t="s">
        <v>5402</v>
      </c>
      <c r="O895" s="7" t="s">
        <v>5409</v>
      </c>
      <c r="P895" s="6"/>
      <c r="Q895" s="5"/>
      <c r="R895" s="8"/>
      <c r="S895" s="8"/>
      <c r="T895" s="8"/>
      <c r="U895" s="8"/>
      <c r="V895" s="8"/>
      <c r="W895" s="8"/>
      <c r="X895" s="8"/>
      <c r="Y895" s="5" t="s">
        <v>4093</v>
      </c>
      <c r="Z895" s="10" t="str">
        <f aca="false">REPLACE(AA895,SEARCH("M5-",AA895),LEN(AB895),AC895)</f>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AA895" s="6" t="s">
        <v>5419</v>
      </c>
      <c r="AB895" s="8" t="str">
        <f aca="false">IF(D895&lt;&gt;"No hacer",CONCATENATE(A895,"-",LEFT(C895),"-",IF(A894&lt;&gt;A895,1,IF(C894=C895,RIGHT(AB894)+1,1))))</f>
        <v>M5-NyO-17a-A-2</v>
      </c>
      <c r="AC895" s="8" t="str">
        <f aca="false">CONCATENATE(AB895,"-BR")</f>
        <v>M5-NyO-17a-A-2-BR</v>
      </c>
      <c r="AD895" s="5" t="s">
        <v>46</v>
      </c>
      <c r="AE895" s="5"/>
      <c r="AF895" s="5"/>
    </row>
    <row r="896" customFormat="false" ht="75" hidden="false" customHeight="true" outlineLevel="0" collapsed="false">
      <c r="A896" s="5" t="s">
        <v>5396</v>
      </c>
      <c r="B896" s="6" t="s">
        <v>5397</v>
      </c>
      <c r="C896" s="5" t="s">
        <v>58</v>
      </c>
      <c r="D896" s="5" t="s">
        <v>35</v>
      </c>
      <c r="E896" s="5"/>
      <c r="F896" s="31" t="s">
        <v>5420</v>
      </c>
      <c r="G896" s="31"/>
      <c r="H896" s="6"/>
      <c r="I896" s="5" t="s">
        <v>38</v>
      </c>
      <c r="J896" s="5" t="s">
        <v>52</v>
      </c>
      <c r="K896" s="6" t="s">
        <v>5421</v>
      </c>
      <c r="L896" s="6" t="s">
        <v>5422</v>
      </c>
      <c r="M896" s="5" t="s">
        <v>41</v>
      </c>
      <c r="N896" s="6" t="s">
        <v>5402</v>
      </c>
      <c r="O896" s="7" t="s">
        <v>5409</v>
      </c>
      <c r="P896" s="6"/>
      <c r="Q896" s="5"/>
      <c r="R896" s="8"/>
      <c r="S896" s="8"/>
      <c r="T896" s="8"/>
      <c r="U896" s="8"/>
      <c r="V896" s="8"/>
      <c r="W896" s="8"/>
      <c r="X896" s="8"/>
      <c r="Y896" s="5" t="s">
        <v>4093</v>
      </c>
      <c r="Z896" s="10" t="str">
        <f aca="false">REPLACE(AA896,SEARCH("M5-",AA896),LEN(AB896),AC896)</f>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AA896" s="6" t="s">
        <v>5423</v>
      </c>
      <c r="AB896" s="8" t="str">
        <f aca="false">IF(D896&lt;&gt;"No hacer",CONCATENATE(A896,"-",LEFT(C896),"-",IF(A895&lt;&gt;A896,1,IF(C895=C896,RIGHT(AB895)+1,1))))</f>
        <v>M5-NyO-17a-A-3</v>
      </c>
      <c r="AC896" s="8" t="str">
        <f aca="false">CONCATENATE(AB896,"-BR")</f>
        <v>M5-NyO-17a-A-3-BR</v>
      </c>
      <c r="AD896" s="5" t="s">
        <v>46</v>
      </c>
      <c r="AE896" s="5"/>
      <c r="AF896" s="5"/>
    </row>
    <row r="897" customFormat="false" ht="75" hidden="false" customHeight="true" outlineLevel="0" collapsed="false">
      <c r="A897" s="5" t="s">
        <v>5396</v>
      </c>
      <c r="B897" s="6" t="s">
        <v>5397</v>
      </c>
      <c r="C897" s="5" t="s">
        <v>58</v>
      </c>
      <c r="D897" s="5" t="s">
        <v>35</v>
      </c>
      <c r="E897" s="5"/>
      <c r="F897" s="31" t="s">
        <v>5424</v>
      </c>
      <c r="G897" s="31"/>
      <c r="H897" s="31"/>
      <c r="I897" s="5" t="s">
        <v>38</v>
      </c>
      <c r="J897" s="5" t="s">
        <v>52</v>
      </c>
      <c r="K897" s="31" t="s">
        <v>5417</v>
      </c>
      <c r="L897" s="31" t="s">
        <v>5425</v>
      </c>
      <c r="M897" s="5" t="s">
        <v>41</v>
      </c>
      <c r="N897" s="6" t="s">
        <v>5402</v>
      </c>
      <c r="O897" s="7" t="s">
        <v>5409</v>
      </c>
      <c r="P897" s="6"/>
      <c r="Q897" s="5"/>
      <c r="R897" s="8"/>
      <c r="S897" s="8"/>
      <c r="T897" s="8"/>
      <c r="U897" s="8"/>
      <c r="V897" s="8"/>
      <c r="W897" s="8"/>
      <c r="X897" s="8"/>
      <c r="Y897" s="5" t="s">
        <v>4093</v>
      </c>
      <c r="Z897" s="10" t="str">
        <f aca="false">REPLACE(AA897,SEARCH("M5-",AA897),LEN(AB897),AC897)</f>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AA897" s="6" t="s">
        <v>5426</v>
      </c>
      <c r="AB897" s="8" t="str">
        <f aca="false">IF(D897&lt;&gt;"No hacer",CONCATENATE(A897,"-",LEFT(C897),"-",IF(A896&lt;&gt;A897,1,IF(C896=C897,RIGHT(AB896)+1,1))))</f>
        <v>M5-NyO-17a-A-4</v>
      </c>
      <c r="AC897" s="8" t="str">
        <f aca="false">CONCATENATE(AB897,"-BR")</f>
        <v>M5-NyO-17a-A-4-BR</v>
      </c>
      <c r="AD897" s="5" t="s">
        <v>46</v>
      </c>
      <c r="AE897" s="5"/>
      <c r="AF897" s="5"/>
    </row>
    <row r="898" customFormat="false" ht="75" hidden="false" customHeight="true" outlineLevel="0" collapsed="false">
      <c r="A898" s="5" t="s">
        <v>5396</v>
      </c>
      <c r="B898" s="6" t="s">
        <v>5397</v>
      </c>
      <c r="C898" s="5" t="s">
        <v>58</v>
      </c>
      <c r="D898" s="5" t="s">
        <v>35</v>
      </c>
      <c r="E898" s="5"/>
      <c r="F898" s="31" t="s">
        <v>5427</v>
      </c>
      <c r="G898" s="31"/>
      <c r="H898" s="6"/>
      <c r="I898" s="5" t="s">
        <v>38</v>
      </c>
      <c r="J898" s="5" t="s">
        <v>52</v>
      </c>
      <c r="K898" s="6" t="s">
        <v>5421</v>
      </c>
      <c r="L898" s="6" t="s">
        <v>5422</v>
      </c>
      <c r="M898" s="5" t="s">
        <v>41</v>
      </c>
      <c r="N898" s="6" t="s">
        <v>5402</v>
      </c>
      <c r="O898" s="7" t="s">
        <v>5409</v>
      </c>
      <c r="P898" s="6"/>
      <c r="Q898" s="5"/>
      <c r="R898" s="8"/>
      <c r="S898" s="8"/>
      <c r="T898" s="8"/>
      <c r="U898" s="8"/>
      <c r="V898" s="8"/>
      <c r="W898" s="8"/>
      <c r="X898" s="8"/>
      <c r="Y898" s="5" t="s">
        <v>4093</v>
      </c>
      <c r="Z898" s="10" t="str">
        <f aca="false">REPLACE(AA898,SEARCH("M5-",AA898),LEN(AB898),AC898)</f>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AA898" s="6" t="s">
        <v>5428</v>
      </c>
      <c r="AB898" s="8" t="str">
        <f aca="false">IF(D898&lt;&gt;"No hacer",CONCATENATE(A898,"-",LEFT(C898),"-",IF(A897&lt;&gt;A898,1,IF(C897=C898,RIGHT(AB897)+1,1))))</f>
        <v>M5-NyO-17a-A-5</v>
      </c>
      <c r="AC898" s="8" t="str">
        <f aca="false">CONCATENATE(AB898,"-BR")</f>
        <v>M5-NyO-17a-A-5-BR</v>
      </c>
      <c r="AD898" s="5" t="s">
        <v>46</v>
      </c>
      <c r="AE898" s="5"/>
      <c r="AF898" s="5"/>
    </row>
    <row r="899" customFormat="false" ht="75" hidden="false" customHeight="true" outlineLevel="0" collapsed="false">
      <c r="A899" s="5" t="s">
        <v>5429</v>
      </c>
      <c r="B899" s="6" t="s">
        <v>5430</v>
      </c>
      <c r="C899" s="5" t="s">
        <v>34</v>
      </c>
      <c r="D899" s="5" t="s">
        <v>35</v>
      </c>
      <c r="E899" s="5"/>
      <c r="F899" s="6" t="s">
        <v>5431</v>
      </c>
      <c r="G899" s="6"/>
      <c r="H899" s="6"/>
      <c r="I899" s="5" t="s">
        <v>38</v>
      </c>
      <c r="J899" s="5" t="s">
        <v>116</v>
      </c>
      <c r="K899" s="6" t="s">
        <v>5432</v>
      </c>
      <c r="L899" s="6" t="s">
        <v>5433</v>
      </c>
      <c r="M899" s="11" t="s">
        <v>41</v>
      </c>
      <c r="N899" s="9" t="s">
        <v>5434</v>
      </c>
      <c r="O899" s="7" t="s">
        <v>5435</v>
      </c>
      <c r="P899" s="7"/>
      <c r="Q899" s="5"/>
      <c r="R899" s="8"/>
      <c r="S899" s="8"/>
      <c r="T899" s="8"/>
      <c r="U899" s="8"/>
      <c r="V899" s="8"/>
      <c r="W899" s="8"/>
      <c r="X899" s="8"/>
      <c r="Y899" s="5" t="s">
        <v>4093</v>
      </c>
      <c r="Z899" s="10" t="str">
        <f aca="false">REPLACE(AA899,SEARCH("M5-",AA899),LEN(AB899),AC899)</f>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AA899" s="6" t="s">
        <v>5436</v>
      </c>
      <c r="AB899" s="8" t="str">
        <f aca="false">IF(D899&lt;&gt;"No hacer",CONCATENATE(A899,"-",LEFT(C899),"-",IF(A898&lt;&gt;A899,1,IF(C898=C899,RIGHT(AB898)+1,1))))</f>
        <v>M5-NyO-17b-I-1</v>
      </c>
      <c r="AC899" s="8" t="str">
        <f aca="false">CONCATENATE(AB899,"-BR")</f>
        <v>M5-NyO-17b-I-1-BR</v>
      </c>
      <c r="AD899" s="5" t="s">
        <v>46</v>
      </c>
      <c r="AE899" s="5"/>
      <c r="AF899" s="5"/>
    </row>
    <row r="900" customFormat="false" ht="75" hidden="false" customHeight="true" outlineLevel="0" collapsed="false">
      <c r="A900" s="5" t="s">
        <v>5429</v>
      </c>
      <c r="B900" s="6" t="s">
        <v>5430</v>
      </c>
      <c r="C900" s="5" t="s">
        <v>34</v>
      </c>
      <c r="D900" s="5" t="s">
        <v>35</v>
      </c>
      <c r="E900" s="5"/>
      <c r="F900" s="6" t="s">
        <v>5437</v>
      </c>
      <c r="G900" s="6"/>
      <c r="H900" s="6"/>
      <c r="I900" s="5" t="s">
        <v>38</v>
      </c>
      <c r="J900" s="5" t="s">
        <v>116</v>
      </c>
      <c r="K900" s="6" t="s">
        <v>5438</v>
      </c>
      <c r="L900" s="6" t="s">
        <v>5433</v>
      </c>
      <c r="M900" s="11" t="s">
        <v>41</v>
      </c>
      <c r="N900" s="7" t="s">
        <v>5434</v>
      </c>
      <c r="O900" s="7" t="s">
        <v>5439</v>
      </c>
      <c r="P900" s="6"/>
      <c r="Q900" s="5"/>
      <c r="R900" s="8"/>
      <c r="S900" s="8"/>
      <c r="T900" s="8"/>
      <c r="U900" s="8"/>
      <c r="V900" s="8"/>
      <c r="W900" s="8"/>
      <c r="X900" s="8"/>
      <c r="Y900" s="5" t="s">
        <v>4093</v>
      </c>
      <c r="Z900" s="10" t="str">
        <f aca="false">REPLACE(AA900,SEARCH("M5-",AA900),LEN(AB900),AC900)</f>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AA900" s="6" t="s">
        <v>5440</v>
      </c>
      <c r="AB900" s="8" t="str">
        <f aca="false">IF(D900&lt;&gt;"No hacer",CONCATENATE(A900,"-",LEFT(C900),"-",IF(A899&lt;&gt;A900,1,IF(C899=C900,RIGHT(AB899)+1,1))))</f>
        <v>M5-NyO-17b-I-2</v>
      </c>
      <c r="AC900" s="8" t="str">
        <f aca="false">CONCATENATE(AB900,"-BR")</f>
        <v>M5-NyO-17b-I-2-BR</v>
      </c>
      <c r="AD900" s="5" t="s">
        <v>46</v>
      </c>
      <c r="AE900" s="5"/>
      <c r="AF900" s="5"/>
    </row>
    <row r="901" customFormat="false" ht="75" hidden="false" customHeight="true" outlineLevel="0" collapsed="false">
      <c r="A901" s="5" t="s">
        <v>5429</v>
      </c>
      <c r="B901" s="6" t="s">
        <v>5430</v>
      </c>
      <c r="C901" s="5" t="s">
        <v>48</v>
      </c>
      <c r="D901" s="5" t="s">
        <v>35</v>
      </c>
      <c r="E901" s="5"/>
      <c r="F901" s="6" t="s">
        <v>5441</v>
      </c>
      <c r="G901" s="6"/>
      <c r="H901" s="6"/>
      <c r="I901" s="5" t="s">
        <v>38</v>
      </c>
      <c r="J901" s="5" t="s">
        <v>592</v>
      </c>
      <c r="K901" s="6" t="s">
        <v>5442</v>
      </c>
      <c r="L901" s="6" t="s">
        <v>5443</v>
      </c>
      <c r="M901" s="11" t="s">
        <v>41</v>
      </c>
      <c r="N901" s="8" t="s">
        <v>5434</v>
      </c>
      <c r="O901" s="8" t="s">
        <v>5444</v>
      </c>
      <c r="P901" s="6"/>
      <c r="Q901" s="5"/>
      <c r="R901" s="8"/>
      <c r="S901" s="8"/>
      <c r="T901" s="8"/>
      <c r="U901" s="8"/>
      <c r="V901" s="8"/>
      <c r="W901" s="8"/>
      <c r="X901" s="8"/>
      <c r="Y901" s="5" t="s">
        <v>4093</v>
      </c>
      <c r="Z901" s="10" t="str">
        <f aca="false">REPLACE(AA901,SEARCH("M5-",AA901),LEN(AB901),AC901)</f>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AA901" s="6" t="s">
        <v>5445</v>
      </c>
      <c r="AB901" s="8" t="str">
        <f aca="false">IF(D901&lt;&gt;"No hacer",CONCATENATE(A901,"-",LEFT(C901),"-",IF(A900&lt;&gt;A901,1,IF(C900=C901,RIGHT(AB900)+1,1))))</f>
        <v>M5-NyO-17b-E-1</v>
      </c>
      <c r="AC901" s="8" t="str">
        <f aca="false">CONCATENATE(AB901,"-BR")</f>
        <v>M5-NyO-17b-E-1-BR</v>
      </c>
      <c r="AD901" s="5" t="s">
        <v>46</v>
      </c>
      <c r="AE901" s="5"/>
      <c r="AF901" s="5"/>
    </row>
    <row r="902" customFormat="false" ht="75" hidden="false" customHeight="true" outlineLevel="0" collapsed="false">
      <c r="A902" s="5" t="s">
        <v>5446</v>
      </c>
      <c r="B902" s="6" t="s">
        <v>5447</v>
      </c>
      <c r="C902" s="5" t="s">
        <v>34</v>
      </c>
      <c r="D902" s="5" t="s">
        <v>35</v>
      </c>
      <c r="E902" s="5"/>
      <c r="F902" s="6" t="s">
        <v>5448</v>
      </c>
      <c r="G902" s="6"/>
      <c r="H902" s="6"/>
      <c r="I902" s="5" t="s">
        <v>38</v>
      </c>
      <c r="J902" s="5" t="s">
        <v>2053</v>
      </c>
      <c r="K902" s="6" t="s">
        <v>5449</v>
      </c>
      <c r="L902" s="6" t="s">
        <v>5450</v>
      </c>
      <c r="M902" s="11" t="s">
        <v>41</v>
      </c>
      <c r="N902" s="6" t="s">
        <v>5451</v>
      </c>
      <c r="O902" s="7" t="s">
        <v>5452</v>
      </c>
      <c r="P902" s="7" t="s">
        <v>5453</v>
      </c>
      <c r="Q902" s="6"/>
      <c r="R902" s="6"/>
      <c r="S902" s="6"/>
      <c r="T902" s="8"/>
      <c r="U902" s="8"/>
      <c r="V902" s="8"/>
      <c r="W902" s="8"/>
      <c r="X902" s="8"/>
      <c r="Y902" s="5" t="s">
        <v>4093</v>
      </c>
      <c r="Z902" s="10" t="str">
        <f aca="false">REPLACE(AA902,SEARCH("M5-",AA902),LEN(AB902),AC902)</f>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AA902" s="6" t="s">
        <v>5454</v>
      </c>
      <c r="AB902" s="8" t="str">
        <f aca="false">IF(D902&lt;&gt;"No hacer",CONCATENATE(A902,"-",LEFT(C902),"-",IF(A901&lt;&gt;A902,1,IF(C901=C902,RIGHT(AB901)+1,1))))</f>
        <v>M5-NyO-17c-I-1</v>
      </c>
      <c r="AC902" s="8" t="str">
        <f aca="false">CONCATENATE(AB902,"-BR")</f>
        <v>M5-NyO-17c-I-1-BR</v>
      </c>
      <c r="AD902" s="5" t="s">
        <v>46</v>
      </c>
      <c r="AE902" s="5"/>
      <c r="AF902" s="5"/>
    </row>
    <row r="903" customFormat="false" ht="75" hidden="false" customHeight="true" outlineLevel="0" collapsed="false">
      <c r="A903" s="5" t="s">
        <v>5446</v>
      </c>
      <c r="B903" s="6" t="s">
        <v>5447</v>
      </c>
      <c r="C903" s="5" t="s">
        <v>48</v>
      </c>
      <c r="D903" s="5" t="s">
        <v>35</v>
      </c>
      <c r="E903" s="5"/>
      <c r="F903" s="6" t="s">
        <v>5455</v>
      </c>
      <c r="G903" s="6"/>
      <c r="H903" s="6"/>
      <c r="I903" s="5" t="s">
        <v>38</v>
      </c>
      <c r="J903" s="5" t="s">
        <v>52</v>
      </c>
      <c r="K903" s="6" t="s">
        <v>5456</v>
      </c>
      <c r="L903" s="6" t="s">
        <v>5457</v>
      </c>
      <c r="M903" s="11" t="s">
        <v>41</v>
      </c>
      <c r="N903" s="6" t="s">
        <v>5451</v>
      </c>
      <c r="O903" s="7" t="s">
        <v>5458</v>
      </c>
      <c r="P903" s="7" t="s">
        <v>5459</v>
      </c>
      <c r="Q903" s="6"/>
      <c r="R903" s="6"/>
      <c r="S903" s="6"/>
      <c r="T903" s="8"/>
      <c r="U903" s="8"/>
      <c r="V903" s="8"/>
      <c r="W903" s="8"/>
      <c r="X903" s="8"/>
      <c r="Y903" s="5" t="s">
        <v>4093</v>
      </c>
      <c r="Z903" s="10" t="str">
        <f aca="false">REPLACE(AA903,SEARCH("M5-",AA903),LEN(AB903),AC903)</f>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AA903" s="6" t="s">
        <v>5460</v>
      </c>
      <c r="AB903" s="8" t="str">
        <f aca="false">IF(D903&lt;&gt;"No hacer",CONCATENATE(A903,"-",LEFT(C903),"-",IF(A902&lt;&gt;A903,1,IF(C902=C903,RIGHT(AB902)+1,1))))</f>
        <v>M5-NyO-17c-E-1</v>
      </c>
      <c r="AC903" s="8" t="str">
        <f aca="false">CONCATENATE(AB903,"-BR")</f>
        <v>M5-NyO-17c-E-1-BR</v>
      </c>
      <c r="AD903" s="5" t="s">
        <v>46</v>
      </c>
      <c r="AE903" s="5"/>
      <c r="AF903" s="5"/>
    </row>
    <row r="904" customFormat="false" ht="75" hidden="false" customHeight="true" outlineLevel="0" collapsed="false">
      <c r="A904" s="5" t="s">
        <v>5446</v>
      </c>
      <c r="B904" s="6" t="s">
        <v>5447</v>
      </c>
      <c r="C904" s="5" t="s">
        <v>58</v>
      </c>
      <c r="D904" s="5" t="s">
        <v>35</v>
      </c>
      <c r="E904" s="5"/>
      <c r="F904" s="6" t="s">
        <v>5461</v>
      </c>
      <c r="G904" s="6"/>
      <c r="H904" s="6"/>
      <c r="I904" s="5" t="s">
        <v>38</v>
      </c>
      <c r="J904" s="5" t="s">
        <v>52</v>
      </c>
      <c r="K904" s="6" t="s">
        <v>5462</v>
      </c>
      <c r="L904" s="6" t="s">
        <v>5463</v>
      </c>
      <c r="M904" s="11" t="s">
        <v>41</v>
      </c>
      <c r="N904" s="6" t="s">
        <v>5451</v>
      </c>
      <c r="O904" s="6" t="s">
        <v>5464</v>
      </c>
      <c r="P904" s="6"/>
      <c r="Q904" s="6"/>
      <c r="R904" s="6"/>
      <c r="S904" s="6"/>
      <c r="T904" s="6"/>
      <c r="U904" s="6"/>
      <c r="V904" s="6"/>
      <c r="W904" s="6"/>
      <c r="X904" s="6"/>
      <c r="Y904" s="5" t="s">
        <v>4093</v>
      </c>
      <c r="Z904" s="10" t="str">
        <f aca="false">REPLACE(AA904,SEARCH("M5-",AA904),LEN(AB904),AC904)</f>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4" s="6" t="s">
        <v>5465</v>
      </c>
      <c r="AB904" s="8" t="str">
        <f aca="false">IF(D904&lt;&gt;"No hacer",CONCATENATE(A904,"-",LEFT(C904),"-",IF(A903&lt;&gt;A904,1,IF(C903=C904,RIGHT(AB903)+1,1))))</f>
        <v>M5-NyO-17c-A-1</v>
      </c>
      <c r="AC904" s="8" t="str">
        <f aca="false">CONCATENATE(AB904,"-BR")</f>
        <v>M5-NyO-17c-A-1-BR</v>
      </c>
      <c r="AD904" s="5" t="s">
        <v>46</v>
      </c>
      <c r="AE904" s="5"/>
      <c r="AF904" s="5"/>
    </row>
    <row r="905" customFormat="false" ht="75" hidden="false" customHeight="true" outlineLevel="0" collapsed="false">
      <c r="A905" s="5" t="s">
        <v>5446</v>
      </c>
      <c r="B905" s="6" t="s">
        <v>5447</v>
      </c>
      <c r="C905" s="5" t="s">
        <v>58</v>
      </c>
      <c r="D905" s="5" t="s">
        <v>35</v>
      </c>
      <c r="E905" s="5"/>
      <c r="F905" s="6" t="s">
        <v>5466</v>
      </c>
      <c r="G905" s="6"/>
      <c r="H905" s="6"/>
      <c r="I905" s="11" t="s">
        <v>38</v>
      </c>
      <c r="J905" s="5" t="s">
        <v>52</v>
      </c>
      <c r="K905" s="6" t="s">
        <v>5467</v>
      </c>
      <c r="L905" s="6" t="s">
        <v>5463</v>
      </c>
      <c r="M905" s="11" t="s">
        <v>41</v>
      </c>
      <c r="N905" s="6" t="s">
        <v>5451</v>
      </c>
      <c r="O905" s="6" t="s">
        <v>5468</v>
      </c>
      <c r="P905" s="6"/>
      <c r="Q905" s="6"/>
      <c r="R905" s="6"/>
      <c r="S905" s="6"/>
      <c r="T905" s="6"/>
      <c r="U905" s="6"/>
      <c r="V905" s="6"/>
      <c r="W905" s="6"/>
      <c r="X905" s="6"/>
      <c r="Y905" s="5" t="s">
        <v>4093</v>
      </c>
      <c r="Z905" s="10" t="str">
        <f aca="false">REPLACE(AA905,SEARCH("M5-",AA905),LEN(AB905),AC905)</f>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AA905" s="6" t="s">
        <v>5469</v>
      </c>
      <c r="AB905" s="8" t="str">
        <f aca="false">IF(D905&lt;&gt;"No hacer",CONCATENATE(A905,"-",LEFT(C905),"-",IF(A904&lt;&gt;A905,1,IF(C904=C905,RIGHT(AB904)+1,1))))</f>
        <v>M5-NyO-17c-A-2</v>
      </c>
      <c r="AC905" s="8" t="str">
        <f aca="false">CONCATENATE(AB905,"-BR")</f>
        <v>M5-NyO-17c-A-2-BR</v>
      </c>
      <c r="AD905" s="5" t="s">
        <v>46</v>
      </c>
      <c r="AE905" s="5"/>
      <c r="AF905" s="5"/>
    </row>
    <row r="906" customFormat="false" ht="75" hidden="false" customHeight="true" outlineLevel="0" collapsed="false">
      <c r="A906" s="5" t="s">
        <v>5446</v>
      </c>
      <c r="B906" s="6" t="s">
        <v>5447</v>
      </c>
      <c r="C906" s="5" t="s">
        <v>58</v>
      </c>
      <c r="D906" s="5" t="s">
        <v>35</v>
      </c>
      <c r="E906" s="5"/>
      <c r="F906" s="6" t="s">
        <v>5470</v>
      </c>
      <c r="G906" s="6"/>
      <c r="H906" s="6"/>
      <c r="I906" s="11" t="s">
        <v>38</v>
      </c>
      <c r="J906" s="5" t="s">
        <v>52</v>
      </c>
      <c r="K906" s="6" t="s">
        <v>5471</v>
      </c>
      <c r="L906" s="6" t="s">
        <v>5463</v>
      </c>
      <c r="M906" s="11" t="s">
        <v>41</v>
      </c>
      <c r="N906" s="6" t="s">
        <v>5451</v>
      </c>
      <c r="O906" s="6" t="s">
        <v>5472</v>
      </c>
      <c r="P906" s="6"/>
      <c r="Q906" s="6"/>
      <c r="R906" s="6"/>
      <c r="S906" s="6"/>
      <c r="T906" s="6"/>
      <c r="U906" s="6"/>
      <c r="V906" s="6"/>
      <c r="W906" s="6"/>
      <c r="X906" s="6"/>
      <c r="Y906" s="5" t="s">
        <v>4093</v>
      </c>
      <c r="Z906" s="10" t="str">
        <f aca="false">REPLACE(AA906,SEARCH("M5-",AA906),LEN(AB906),AC906)</f>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6" s="6" t="s">
        <v>5473</v>
      </c>
      <c r="AB906" s="8" t="str">
        <f aca="false">IF(D906&lt;&gt;"No hacer",CONCATENATE(A906,"-",LEFT(C906),"-",IF(A905&lt;&gt;A906,1,IF(C905=C906,RIGHT(AB905)+1,1))))</f>
        <v>M5-NyO-17c-A-3</v>
      </c>
      <c r="AC906" s="8" t="str">
        <f aca="false">CONCATENATE(AB906,"-BR")</f>
        <v>M5-NyO-17c-A-3-BR</v>
      </c>
      <c r="AD906" s="5" t="s">
        <v>46</v>
      </c>
      <c r="AE906" s="5"/>
      <c r="AF906" s="5"/>
    </row>
    <row r="907" customFormat="false" ht="75" hidden="false" customHeight="true" outlineLevel="0" collapsed="false">
      <c r="A907" s="5" t="s">
        <v>5446</v>
      </c>
      <c r="B907" s="6" t="s">
        <v>5447</v>
      </c>
      <c r="C907" s="5" t="s">
        <v>58</v>
      </c>
      <c r="D907" s="5" t="s">
        <v>35</v>
      </c>
      <c r="E907" s="5"/>
      <c r="F907" s="6" t="s">
        <v>5474</v>
      </c>
      <c r="G907" s="6"/>
      <c r="H907" s="6"/>
      <c r="I907" s="11" t="s">
        <v>38</v>
      </c>
      <c r="J907" s="5" t="s">
        <v>52</v>
      </c>
      <c r="K907" s="6" t="s">
        <v>5471</v>
      </c>
      <c r="L907" s="6" t="s">
        <v>5475</v>
      </c>
      <c r="M907" s="5" t="s">
        <v>41</v>
      </c>
      <c r="N907" s="6" t="s">
        <v>5451</v>
      </c>
      <c r="O907" s="6" t="s">
        <v>5476</v>
      </c>
      <c r="P907" s="6"/>
      <c r="Q907" s="6"/>
      <c r="R907" s="6"/>
      <c r="S907" s="6"/>
      <c r="T907" s="6"/>
      <c r="U907" s="6"/>
      <c r="V907" s="6"/>
      <c r="W907" s="6"/>
      <c r="X907" s="6"/>
      <c r="Y907" s="5" t="s">
        <v>4093</v>
      </c>
      <c r="Z907" s="10" t="str">
        <f aca="false">REPLACE(AA907,SEARCH("M5-",AA907),LEN(AB907),AC907)</f>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7" s="6" t="s">
        <v>5477</v>
      </c>
      <c r="AB907" s="8" t="str">
        <f aca="false">IF(D907&lt;&gt;"No hacer",CONCATENATE(A907,"-",LEFT(C907),"-",IF(A906&lt;&gt;A907,1,IF(C906=C907,RIGHT(AB906)+1,1))))</f>
        <v>M5-NyO-17c-A-4</v>
      </c>
      <c r="AC907" s="8" t="str">
        <f aca="false">CONCATENATE(AB907,"-BR")</f>
        <v>M5-NyO-17c-A-4-BR</v>
      </c>
      <c r="AD907" s="5" t="s">
        <v>46</v>
      </c>
      <c r="AE907" s="5"/>
      <c r="AF907" s="5"/>
    </row>
    <row r="908" customFormat="false" ht="75" hidden="false" customHeight="true" outlineLevel="0" collapsed="false">
      <c r="A908" s="5" t="s">
        <v>5446</v>
      </c>
      <c r="B908" s="6" t="s">
        <v>5447</v>
      </c>
      <c r="C908" s="5" t="s">
        <v>58</v>
      </c>
      <c r="D908" s="5" t="s">
        <v>35</v>
      </c>
      <c r="E908" s="5"/>
      <c r="F908" s="6" t="s">
        <v>5478</v>
      </c>
      <c r="G908" s="6"/>
      <c r="H908" s="6"/>
      <c r="I908" s="11" t="s">
        <v>38</v>
      </c>
      <c r="J908" s="5" t="s">
        <v>52</v>
      </c>
      <c r="K908" s="6" t="s">
        <v>5471</v>
      </c>
      <c r="L908" s="6" t="s">
        <v>5475</v>
      </c>
      <c r="M908" s="5" t="s">
        <v>41</v>
      </c>
      <c r="N908" s="6" t="s">
        <v>5451</v>
      </c>
      <c r="O908" s="6" t="s">
        <v>5479</v>
      </c>
      <c r="P908" s="6"/>
      <c r="Q908" s="6"/>
      <c r="R908" s="6"/>
      <c r="S908" s="6"/>
      <c r="T908" s="6"/>
      <c r="U908" s="6"/>
      <c r="V908" s="6"/>
      <c r="W908" s="6"/>
      <c r="X908" s="6"/>
      <c r="Y908" s="5" t="s">
        <v>4093</v>
      </c>
      <c r="Z908" s="10" t="str">
        <f aca="false">REPLACE(AA908,SEARCH("M5-",AA908),LEN(AB908),AC908)</f>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8" s="6" t="s">
        <v>5480</v>
      </c>
      <c r="AB908" s="8" t="str">
        <f aca="false">IF(D908&lt;&gt;"No hacer",CONCATENATE(A908,"-",LEFT(C908),"-",IF(A907&lt;&gt;A908,1,IF(C907=C908,RIGHT(AB907)+1,1))))</f>
        <v>M5-NyO-17c-A-5</v>
      </c>
      <c r="AC908" s="8" t="str">
        <f aca="false">CONCATENATE(AB908,"-BR")</f>
        <v>M5-NyO-17c-A-5-BR</v>
      </c>
      <c r="AD908" s="5" t="s">
        <v>46</v>
      </c>
      <c r="AE908" s="5"/>
      <c r="AF908" s="5"/>
    </row>
    <row r="909" customFormat="false" ht="75" hidden="false" customHeight="true" outlineLevel="0" collapsed="false">
      <c r="A909" s="5" t="s">
        <v>5481</v>
      </c>
      <c r="B909" s="6" t="s">
        <v>5482</v>
      </c>
      <c r="C909" s="5" t="s">
        <v>34</v>
      </c>
      <c r="D909" s="5" t="s">
        <v>35</v>
      </c>
      <c r="E909" s="5"/>
      <c r="F909" s="7" t="s">
        <v>5483</v>
      </c>
      <c r="G909" s="7"/>
      <c r="H909" s="7"/>
      <c r="I909" s="11" t="s">
        <v>38</v>
      </c>
      <c r="J909" s="5" t="s">
        <v>39</v>
      </c>
      <c r="K909" s="6" t="s">
        <v>5484</v>
      </c>
      <c r="L909" s="6" t="s">
        <v>5485</v>
      </c>
      <c r="M909" s="5" t="s">
        <v>41</v>
      </c>
      <c r="N909" s="6" t="s">
        <v>5486</v>
      </c>
      <c r="O909" s="7" t="s">
        <v>5487</v>
      </c>
      <c r="P909" s="8"/>
      <c r="Q909" s="5"/>
      <c r="R909" s="8"/>
      <c r="S909" s="8"/>
      <c r="T909" s="8"/>
      <c r="U909" s="8"/>
      <c r="V909" s="8"/>
      <c r="W909" s="8"/>
      <c r="X909" s="8"/>
      <c r="Y909" s="5" t="s">
        <v>4093</v>
      </c>
      <c r="Z909" s="10" t="str">
        <f aca="false">REPLACE(AA909,SEARCH("M5-",AA909),LEN(AB909),AC909)</f>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AA909" s="10" t="s">
        <v>5488</v>
      </c>
      <c r="AB909" s="8" t="str">
        <f aca="false">IF(D909&lt;&gt;"No hacer",CONCATENATE(A909,"-",LEFT(C909),"-",IF(A908&lt;&gt;A909,1,IF(C908=C909,RIGHT(AB908)+1,1))))</f>
        <v>M5-NyO-18a-I-1</v>
      </c>
      <c r="AC909" s="8" t="str">
        <f aca="false">CONCATENATE(AB909,"-BR")</f>
        <v>M5-NyO-18a-I-1-BR</v>
      </c>
      <c r="AD909" s="5" t="s">
        <v>46</v>
      </c>
      <c r="AE909" s="5"/>
      <c r="AF909" s="5"/>
    </row>
    <row r="910" customFormat="false" ht="75" hidden="false" customHeight="true" outlineLevel="0" collapsed="false">
      <c r="A910" s="5" t="s">
        <v>5481</v>
      </c>
      <c r="B910" s="6" t="s">
        <v>5482</v>
      </c>
      <c r="C910" s="5" t="s">
        <v>48</v>
      </c>
      <c r="D910" s="5" t="s">
        <v>35</v>
      </c>
      <c r="E910" s="5"/>
      <c r="F910" s="6" t="s">
        <v>5489</v>
      </c>
      <c r="G910" s="6"/>
      <c r="H910" s="6"/>
      <c r="I910" s="5" t="s">
        <v>38</v>
      </c>
      <c r="J910" s="5" t="s">
        <v>52</v>
      </c>
      <c r="K910" s="6" t="s">
        <v>5490</v>
      </c>
      <c r="L910" s="6" t="s">
        <v>5491</v>
      </c>
      <c r="M910" s="5" t="s">
        <v>41</v>
      </c>
      <c r="N910" s="6" t="s">
        <v>5486</v>
      </c>
      <c r="O910" s="7" t="s">
        <v>5492</v>
      </c>
      <c r="P910" s="8" t="s">
        <v>5493</v>
      </c>
      <c r="Q910" s="5"/>
      <c r="R910" s="8"/>
      <c r="S910" s="8"/>
      <c r="T910" s="8"/>
      <c r="U910" s="8"/>
      <c r="V910" s="8"/>
      <c r="W910" s="8"/>
      <c r="X910" s="8"/>
      <c r="Y910" s="5" t="s">
        <v>4093</v>
      </c>
      <c r="Z910" s="10" t="str">
        <f aca="false">REPLACE(AA910,SEARCH("M5-",AA910),LEN(AB910),AC910)</f>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AA910" s="6" t="s">
        <v>5494</v>
      </c>
      <c r="AB910" s="8" t="str">
        <f aca="false">IF(D910&lt;&gt;"No hacer",CONCATENATE(A910,"-",LEFT(C910),"-",IF(A909&lt;&gt;A910,1,IF(C909=C910,RIGHT(AB909)+1,1))))</f>
        <v>M5-NyO-18a-E-1</v>
      </c>
      <c r="AC910" s="8" t="str">
        <f aca="false">CONCATENATE(AB910,"-BR")</f>
        <v>M5-NyO-18a-E-1-BR</v>
      </c>
      <c r="AD910" s="5" t="s">
        <v>46</v>
      </c>
      <c r="AE910" s="5"/>
      <c r="AF910" s="5"/>
    </row>
    <row r="911" customFormat="false" ht="75" hidden="false" customHeight="true" outlineLevel="0" collapsed="false">
      <c r="A911" s="5" t="s">
        <v>5481</v>
      </c>
      <c r="B911" s="6" t="s">
        <v>5482</v>
      </c>
      <c r="C911" s="5" t="s">
        <v>58</v>
      </c>
      <c r="D911" s="5" t="s">
        <v>35</v>
      </c>
      <c r="E911" s="5"/>
      <c r="F911" s="6" t="s">
        <v>5495</v>
      </c>
      <c r="G911" s="6"/>
      <c r="H911" s="6"/>
      <c r="I911" s="5" t="s">
        <v>38</v>
      </c>
      <c r="J911" s="5" t="s">
        <v>52</v>
      </c>
      <c r="K911" s="6" t="s">
        <v>5496</v>
      </c>
      <c r="L911" s="6" t="s">
        <v>5491</v>
      </c>
      <c r="M911" s="5" t="s">
        <v>41</v>
      </c>
      <c r="N911" s="6" t="s">
        <v>5486</v>
      </c>
      <c r="O911" s="7" t="s">
        <v>5497</v>
      </c>
      <c r="P911" s="8" t="s">
        <v>5493</v>
      </c>
      <c r="Q911" s="5"/>
      <c r="R911" s="8"/>
      <c r="S911" s="8"/>
      <c r="T911" s="8"/>
      <c r="U911" s="8"/>
      <c r="V911" s="8"/>
      <c r="W911" s="8"/>
      <c r="X911" s="8"/>
      <c r="Y911" s="5" t="s">
        <v>4093</v>
      </c>
      <c r="Z911" s="10" t="str">
        <f aca="false">REPLACE(AA911,SEARCH("M5-",AA911),LEN(AB911),AC911)</f>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AA911" s="6" t="s">
        <v>5498</v>
      </c>
      <c r="AB911" s="8" t="str">
        <f aca="false">IF(D911&lt;&gt;"No hacer",CONCATENATE(A911,"-",LEFT(C911),"-",IF(A910&lt;&gt;A911,1,IF(C910=C911,RIGHT(AB910)+1,1))))</f>
        <v>M5-NyO-18a-A-1</v>
      </c>
      <c r="AC911" s="8" t="str">
        <f aca="false">CONCATENATE(AB911,"-BR")</f>
        <v>M5-NyO-18a-A-1-BR</v>
      </c>
      <c r="AD911" s="5" t="s">
        <v>46</v>
      </c>
      <c r="AE911" s="5"/>
      <c r="AF911" s="5"/>
    </row>
    <row r="912" customFormat="false" ht="75" hidden="false" customHeight="true" outlineLevel="0" collapsed="false">
      <c r="A912" s="5" t="s">
        <v>5481</v>
      </c>
      <c r="B912" s="6" t="s">
        <v>5482</v>
      </c>
      <c r="C912" s="5" t="s">
        <v>58</v>
      </c>
      <c r="D912" s="5" t="s">
        <v>35</v>
      </c>
      <c r="E912" s="5"/>
      <c r="F912" s="6" t="s">
        <v>5499</v>
      </c>
      <c r="G912" s="6"/>
      <c r="H912" s="6"/>
      <c r="I912" s="5" t="s">
        <v>38</v>
      </c>
      <c r="J912" s="5" t="s">
        <v>52</v>
      </c>
      <c r="K912" s="6" t="s">
        <v>5500</v>
      </c>
      <c r="L912" s="6" t="s">
        <v>5491</v>
      </c>
      <c r="M912" s="5" t="s">
        <v>41</v>
      </c>
      <c r="N912" s="6" t="s">
        <v>5486</v>
      </c>
      <c r="O912" s="7" t="s">
        <v>5501</v>
      </c>
      <c r="P912" s="8" t="s">
        <v>5493</v>
      </c>
      <c r="Q912" s="5"/>
      <c r="R912" s="8"/>
      <c r="S912" s="8"/>
      <c r="T912" s="8"/>
      <c r="U912" s="8"/>
      <c r="V912" s="8"/>
      <c r="W912" s="8"/>
      <c r="X912" s="8"/>
      <c r="Y912" s="5" t="s">
        <v>4093</v>
      </c>
      <c r="Z912" s="10" t="str">
        <f aca="false">REPLACE(AA912,SEARCH("M5-",AA912),LEN(AB912),AC912)</f>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AA912" s="6" t="s">
        <v>5502</v>
      </c>
      <c r="AB912" s="8" t="str">
        <f aca="false">IF(D912&lt;&gt;"No hacer",CONCATENATE(A912,"-",LEFT(C912),"-",IF(A911&lt;&gt;A912,1,IF(C911=C912,RIGHT(AB911)+1,1))))</f>
        <v>M5-NyO-18a-A-2</v>
      </c>
      <c r="AC912" s="8" t="str">
        <f aca="false">CONCATENATE(AB912,"-BR")</f>
        <v>M5-NyO-18a-A-2-BR</v>
      </c>
      <c r="AD912" s="5" t="s">
        <v>46</v>
      </c>
      <c r="AE912" s="5"/>
      <c r="AF912" s="5"/>
    </row>
    <row r="913" customFormat="false" ht="75" hidden="false" customHeight="true" outlineLevel="0" collapsed="false">
      <c r="A913" s="5" t="s">
        <v>5481</v>
      </c>
      <c r="B913" s="6" t="s">
        <v>5482</v>
      </c>
      <c r="C913" s="5" t="s">
        <v>58</v>
      </c>
      <c r="D913" s="5" t="s">
        <v>35</v>
      </c>
      <c r="E913" s="5"/>
      <c r="F913" s="6" t="s">
        <v>5503</v>
      </c>
      <c r="G913" s="6"/>
      <c r="H913" s="6"/>
      <c r="I913" s="5" t="s">
        <v>38</v>
      </c>
      <c r="J913" s="5" t="s">
        <v>52</v>
      </c>
      <c r="K913" s="6" t="s">
        <v>5504</v>
      </c>
      <c r="L913" s="6" t="s">
        <v>5491</v>
      </c>
      <c r="M913" s="5" t="s">
        <v>41</v>
      </c>
      <c r="N913" s="6" t="s">
        <v>5486</v>
      </c>
      <c r="O913" s="7" t="s">
        <v>5505</v>
      </c>
      <c r="P913" s="8" t="s">
        <v>5493</v>
      </c>
      <c r="Q913" s="5"/>
      <c r="R913" s="8"/>
      <c r="S913" s="8"/>
      <c r="T913" s="8"/>
      <c r="U913" s="8"/>
      <c r="V913" s="8"/>
      <c r="W913" s="8"/>
      <c r="X913" s="8"/>
      <c r="Y913" s="5" t="s">
        <v>4093</v>
      </c>
      <c r="Z913" s="10" t="str">
        <f aca="false">REPLACE(AA913,SEARCH("M5-",AA913),LEN(AB913),AC913)</f>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AA913" s="6" t="s">
        <v>5506</v>
      </c>
      <c r="AB913" s="8" t="str">
        <f aca="false">IF(D913&lt;&gt;"No hacer",CONCATENATE(A913,"-",LEFT(C913),"-",IF(A912&lt;&gt;A913,1,IF(C912=C913,RIGHT(AB912)+1,1))))</f>
        <v>M5-NyO-18a-A-3</v>
      </c>
      <c r="AC913" s="8" t="str">
        <f aca="false">CONCATENATE(AB913,"-BR")</f>
        <v>M5-NyO-18a-A-3-BR</v>
      </c>
      <c r="AD913" s="5" t="s">
        <v>46</v>
      </c>
      <c r="AE913" s="5"/>
      <c r="AF913" s="5"/>
    </row>
    <row r="914" customFormat="false" ht="75" hidden="false" customHeight="true" outlineLevel="0" collapsed="false">
      <c r="A914" s="5" t="s">
        <v>5481</v>
      </c>
      <c r="B914" s="6" t="s">
        <v>5482</v>
      </c>
      <c r="C914" s="5" t="s">
        <v>58</v>
      </c>
      <c r="D914" s="5" t="s">
        <v>35</v>
      </c>
      <c r="E914" s="5"/>
      <c r="F914" s="6" t="s">
        <v>5507</v>
      </c>
      <c r="G914" s="6"/>
      <c r="H914" s="6"/>
      <c r="I914" s="5" t="s">
        <v>38</v>
      </c>
      <c r="J914" s="5" t="s">
        <v>52</v>
      </c>
      <c r="K914" s="6" t="s">
        <v>5500</v>
      </c>
      <c r="L914" s="6" t="s">
        <v>5491</v>
      </c>
      <c r="M914" s="5" t="s">
        <v>41</v>
      </c>
      <c r="N914" s="6" t="s">
        <v>5486</v>
      </c>
      <c r="O914" s="7" t="s">
        <v>5508</v>
      </c>
      <c r="P914" s="8" t="s">
        <v>5493</v>
      </c>
      <c r="Q914" s="5"/>
      <c r="R914" s="8"/>
      <c r="S914" s="8"/>
      <c r="T914" s="8"/>
      <c r="U914" s="8"/>
      <c r="V914" s="8"/>
      <c r="W914" s="8"/>
      <c r="X914" s="8"/>
      <c r="Y914" s="5" t="s">
        <v>4093</v>
      </c>
      <c r="Z914" s="10" t="str">
        <f aca="false">REPLACE(AA914,SEARCH("M5-",AA914),LEN(AB914),AC914)</f>
        <v>{
    "id": "M5-NyO-18a-A-4-BR",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AA914" s="6" t="s">
        <v>5509</v>
      </c>
      <c r="AB914" s="8" t="str">
        <f aca="false">IF(D914&lt;&gt;"No hacer",CONCATENATE(A914,"-",LEFT(C914),"-",IF(A913&lt;&gt;A914,1,IF(C913=C914,RIGHT(AB913)+1,1))))</f>
        <v>M5-NyO-18a-A-4</v>
      </c>
      <c r="AC914" s="8" t="str">
        <f aca="false">CONCATENATE(AB914,"-BR")</f>
        <v>M5-NyO-18a-A-4-BR</v>
      </c>
      <c r="AD914" s="5" t="s">
        <v>46</v>
      </c>
      <c r="AE914" s="5"/>
      <c r="AF914" s="5"/>
    </row>
    <row r="915" customFormat="false" ht="75" hidden="false" customHeight="true" outlineLevel="0" collapsed="false">
      <c r="A915" s="5" t="s">
        <v>5481</v>
      </c>
      <c r="B915" s="6" t="s">
        <v>5482</v>
      </c>
      <c r="C915" s="5" t="s">
        <v>58</v>
      </c>
      <c r="D915" s="5" t="s">
        <v>35</v>
      </c>
      <c r="E915" s="5"/>
      <c r="F915" s="6" t="s">
        <v>5510</v>
      </c>
      <c r="G915" s="6"/>
      <c r="H915" s="6"/>
      <c r="I915" s="5" t="s">
        <v>38</v>
      </c>
      <c r="J915" s="5" t="s">
        <v>52</v>
      </c>
      <c r="K915" s="6" t="s">
        <v>5511</v>
      </c>
      <c r="L915" s="6" t="s">
        <v>5491</v>
      </c>
      <c r="M915" s="5" t="s">
        <v>41</v>
      </c>
      <c r="N915" s="6" t="s">
        <v>5486</v>
      </c>
      <c r="O915" s="7" t="s">
        <v>5512</v>
      </c>
      <c r="P915" s="8" t="s">
        <v>5493</v>
      </c>
      <c r="Q915" s="5"/>
      <c r="R915" s="8"/>
      <c r="S915" s="8"/>
      <c r="T915" s="8"/>
      <c r="U915" s="8"/>
      <c r="V915" s="8"/>
      <c r="W915" s="8"/>
      <c r="X915" s="8"/>
      <c r="Y915" s="5" t="s">
        <v>4093</v>
      </c>
      <c r="Z915" s="10" t="str">
        <f aca="false">REPLACE(AA915,SEARCH("M5-",AA915),LEN(AB915),AC915)</f>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AA915" s="6" t="s">
        <v>5513</v>
      </c>
      <c r="AB915" s="8" t="str">
        <f aca="false">IF(D915&lt;&gt;"No hacer",CONCATENATE(A915,"-",LEFT(C915),"-",IF(A914&lt;&gt;A915,1,IF(C914=C915,RIGHT(AB914)+1,1))))</f>
        <v>M5-NyO-18a-A-5</v>
      </c>
      <c r="AC915" s="8" t="str">
        <f aca="false">CONCATENATE(AB915,"-BR")</f>
        <v>M5-NyO-18a-A-5-BR</v>
      </c>
      <c r="AD915" s="5" t="s">
        <v>46</v>
      </c>
      <c r="AE915" s="5"/>
      <c r="AF915" s="5"/>
    </row>
    <row r="916" customFormat="false" ht="75" hidden="false" customHeight="true" outlineLevel="0" collapsed="false">
      <c r="A916" s="5" t="s">
        <v>5514</v>
      </c>
      <c r="B916" s="6" t="s">
        <v>5515</v>
      </c>
      <c r="C916" s="5" t="s">
        <v>34</v>
      </c>
      <c r="D916" s="5" t="s">
        <v>35</v>
      </c>
      <c r="E916" s="5"/>
      <c r="F916" s="6" t="s">
        <v>5516</v>
      </c>
      <c r="G916" s="6"/>
      <c r="H916" s="6"/>
      <c r="I916" s="5" t="s">
        <v>38</v>
      </c>
      <c r="J916" s="5" t="s">
        <v>297</v>
      </c>
      <c r="K916" s="6" t="s">
        <v>5517</v>
      </c>
      <c r="L916" s="6" t="s">
        <v>5518</v>
      </c>
      <c r="M916" s="5" t="s">
        <v>41</v>
      </c>
      <c r="N916" s="6" t="s">
        <v>5519</v>
      </c>
      <c r="O916" s="6" t="s">
        <v>5520</v>
      </c>
      <c r="P916" s="8"/>
      <c r="Q916" s="5"/>
      <c r="R916" s="8"/>
      <c r="S916" s="8"/>
      <c r="T916" s="8"/>
      <c r="U916" s="8"/>
      <c r="V916" s="8"/>
      <c r="W916" s="8"/>
      <c r="X916" s="8"/>
      <c r="Y916" s="5" t="s">
        <v>4093</v>
      </c>
      <c r="Z916" s="10" t="str">
        <f aca="false">REPLACE(AA916,SEARCH("M5-",AA916),LEN(AB916),AC916)</f>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AA916" s="6" t="s">
        <v>5521</v>
      </c>
      <c r="AB916" s="8" t="str">
        <f aca="false">IF(D916&lt;&gt;"No hacer",CONCATENATE(A916,"-",LEFT(C916),"-",IF(A915&lt;&gt;A916,1,IF(C915=C916,RIGHT(AB915)+1,1))))</f>
        <v>M5-NyO-18b-I-1</v>
      </c>
      <c r="AC916" s="8" t="str">
        <f aca="false">CONCATENATE(AB916,"-BR")</f>
        <v>M5-NyO-18b-I-1-BR</v>
      </c>
      <c r="AD916" s="5" t="s">
        <v>46</v>
      </c>
      <c r="AE916" s="5"/>
      <c r="AF916" s="5"/>
    </row>
    <row r="917" customFormat="false" ht="75" hidden="false" customHeight="true" outlineLevel="0" collapsed="false">
      <c r="A917" s="5" t="s">
        <v>5514</v>
      </c>
      <c r="B917" s="6" t="s">
        <v>5515</v>
      </c>
      <c r="C917" s="5" t="s">
        <v>48</v>
      </c>
      <c r="D917" s="5" t="s">
        <v>35</v>
      </c>
      <c r="E917" s="5"/>
      <c r="F917" s="6" t="s">
        <v>5522</v>
      </c>
      <c r="G917" s="6"/>
      <c r="H917" s="6"/>
      <c r="I917" s="5" t="s">
        <v>38</v>
      </c>
      <c r="J917" s="5" t="s">
        <v>52</v>
      </c>
      <c r="K917" s="6" t="s">
        <v>5523</v>
      </c>
      <c r="L917" s="7" t="s">
        <v>5524</v>
      </c>
      <c r="M917" s="5" t="s">
        <v>41</v>
      </c>
      <c r="N917" s="6" t="s">
        <v>5519</v>
      </c>
      <c r="O917" s="6" t="s">
        <v>5525</v>
      </c>
      <c r="P917" s="6" t="s">
        <v>5526</v>
      </c>
      <c r="Q917" s="5"/>
      <c r="R917" s="8"/>
      <c r="S917" s="8"/>
      <c r="T917" s="8"/>
      <c r="U917" s="8"/>
      <c r="V917" s="8"/>
      <c r="W917" s="8"/>
      <c r="X917" s="8"/>
      <c r="Y917" s="5" t="s">
        <v>4093</v>
      </c>
      <c r="Z917" s="10" t="str">
        <f aca="false">REPLACE(AA917,SEARCH("M5-",AA917),LEN(AB917),AC917)</f>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7" s="6" t="s">
        <v>5527</v>
      </c>
      <c r="AB917" s="8" t="str">
        <f aca="false">IF(D917&lt;&gt;"No hacer",CONCATENATE(A917,"-",LEFT(C917),"-",IF(A916&lt;&gt;A917,1,IF(C916=C917,RIGHT(AB916)+1,1))))</f>
        <v>M5-NyO-18b-E-1</v>
      </c>
      <c r="AC917" s="8" t="str">
        <f aca="false">CONCATENATE(AB917,"-BR")</f>
        <v>M5-NyO-18b-E-1-BR</v>
      </c>
      <c r="AD917" s="5" t="s">
        <v>46</v>
      </c>
      <c r="AE917" s="5"/>
      <c r="AF917" s="5"/>
    </row>
    <row r="918" customFormat="false" ht="75" hidden="false" customHeight="true" outlineLevel="0" collapsed="false">
      <c r="A918" s="5" t="s">
        <v>5514</v>
      </c>
      <c r="B918" s="6" t="s">
        <v>5515</v>
      </c>
      <c r="C918" s="5" t="s">
        <v>58</v>
      </c>
      <c r="D918" s="5" t="s">
        <v>35</v>
      </c>
      <c r="E918" s="5"/>
      <c r="F918" s="6" t="s">
        <v>5528</v>
      </c>
      <c r="G918" s="6"/>
      <c r="H918" s="6"/>
      <c r="I918" s="11" t="s">
        <v>38</v>
      </c>
      <c r="J918" s="5" t="s">
        <v>52</v>
      </c>
      <c r="K918" s="6" t="s">
        <v>5523</v>
      </c>
      <c r="L918" s="7" t="s">
        <v>5524</v>
      </c>
      <c r="M918" s="5" t="s">
        <v>41</v>
      </c>
      <c r="N918" s="6" t="s">
        <v>5519</v>
      </c>
      <c r="O918" s="6" t="s">
        <v>5525</v>
      </c>
      <c r="P918" s="6" t="s">
        <v>5526</v>
      </c>
      <c r="Q918" s="5"/>
      <c r="R918" s="8"/>
      <c r="S918" s="8"/>
      <c r="T918" s="8"/>
      <c r="U918" s="8"/>
      <c r="V918" s="8"/>
      <c r="W918" s="8"/>
      <c r="X918" s="8"/>
      <c r="Y918" s="5" t="s">
        <v>4093</v>
      </c>
      <c r="Z918" s="10" t="str">
        <f aca="false">REPLACE(AA918,SEARCH("M5-",AA918),LEN(AB918),AC918)</f>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8" s="6" t="s">
        <v>5529</v>
      </c>
      <c r="AB918" s="8" t="str">
        <f aca="false">IF(D918&lt;&gt;"No hacer",CONCATENATE(A918,"-",LEFT(C918),"-",IF(A917&lt;&gt;A918,1,IF(C917=C918,RIGHT(AB917)+1,1))))</f>
        <v>M5-NyO-18b-A-1</v>
      </c>
      <c r="AC918" s="8" t="str">
        <f aca="false">CONCATENATE(AB918,"-BR")</f>
        <v>M5-NyO-18b-A-1-BR</v>
      </c>
      <c r="AD918" s="5" t="s">
        <v>46</v>
      </c>
      <c r="AE918" s="5"/>
      <c r="AF918" s="5"/>
    </row>
    <row r="919" customFormat="false" ht="75" hidden="false" customHeight="true" outlineLevel="0" collapsed="false">
      <c r="A919" s="5" t="s">
        <v>5514</v>
      </c>
      <c r="B919" s="6" t="s">
        <v>5515</v>
      </c>
      <c r="C919" s="5" t="s">
        <v>58</v>
      </c>
      <c r="D919" s="5" t="s">
        <v>35</v>
      </c>
      <c r="E919" s="5"/>
      <c r="F919" s="6" t="s">
        <v>5530</v>
      </c>
      <c r="G919" s="6"/>
      <c r="H919" s="32"/>
      <c r="I919" s="11" t="s">
        <v>38</v>
      </c>
      <c r="J919" s="5" t="s">
        <v>52</v>
      </c>
      <c r="K919" s="6" t="s">
        <v>5523</v>
      </c>
      <c r="L919" s="7" t="s">
        <v>5524</v>
      </c>
      <c r="M919" s="5" t="s">
        <v>41</v>
      </c>
      <c r="N919" s="6" t="s">
        <v>5519</v>
      </c>
      <c r="O919" s="6" t="s">
        <v>5531</v>
      </c>
      <c r="P919" s="6" t="s">
        <v>5526</v>
      </c>
      <c r="Q919" s="5"/>
      <c r="R919" s="8"/>
      <c r="S919" s="8"/>
      <c r="T919" s="8"/>
      <c r="U919" s="8"/>
      <c r="V919" s="8"/>
      <c r="W919" s="8"/>
      <c r="X919" s="8"/>
      <c r="Y919" s="5" t="s">
        <v>4093</v>
      </c>
      <c r="Z919" s="10" t="str">
        <f aca="false">REPLACE(AA919,SEARCH("M5-",AA919),LEN(AB919),AC919)</f>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9" s="6" t="s">
        <v>5532</v>
      </c>
      <c r="AB919" s="8" t="str">
        <f aca="false">IF(D919&lt;&gt;"No hacer",CONCATENATE(A919,"-",LEFT(C919),"-",IF(A918&lt;&gt;A919,1,IF(C918=C919,RIGHT(AB918)+1,1))))</f>
        <v>M5-NyO-18b-A-2</v>
      </c>
      <c r="AC919" s="8" t="str">
        <f aca="false">CONCATENATE(AB919,"-BR")</f>
        <v>M5-NyO-18b-A-2-BR</v>
      </c>
      <c r="AD919" s="5" t="s">
        <v>46</v>
      </c>
      <c r="AE919" s="5"/>
      <c r="AF919" s="5"/>
    </row>
    <row r="920" customFormat="false" ht="75" hidden="false" customHeight="true" outlineLevel="0" collapsed="false">
      <c r="A920" s="5" t="s">
        <v>5514</v>
      </c>
      <c r="B920" s="6" t="s">
        <v>5515</v>
      </c>
      <c r="C920" s="5" t="s">
        <v>58</v>
      </c>
      <c r="D920" s="5" t="s">
        <v>35</v>
      </c>
      <c r="E920" s="5"/>
      <c r="F920" s="6" t="s">
        <v>5533</v>
      </c>
      <c r="G920" s="6"/>
      <c r="H920" s="6"/>
      <c r="I920" s="5" t="s">
        <v>38</v>
      </c>
      <c r="J920" s="5" t="s">
        <v>52</v>
      </c>
      <c r="K920" s="6" t="s">
        <v>5523</v>
      </c>
      <c r="L920" s="7" t="s">
        <v>5524</v>
      </c>
      <c r="M920" s="5" t="s">
        <v>41</v>
      </c>
      <c r="N920" s="6" t="s">
        <v>5519</v>
      </c>
      <c r="O920" s="6" t="s">
        <v>5525</v>
      </c>
      <c r="P920" s="6" t="s">
        <v>5526</v>
      </c>
      <c r="Q920" s="5"/>
      <c r="R920" s="8"/>
      <c r="S920" s="8"/>
      <c r="T920" s="8"/>
      <c r="U920" s="8"/>
      <c r="V920" s="8"/>
      <c r="W920" s="8"/>
      <c r="X920" s="8"/>
      <c r="Y920" s="5" t="s">
        <v>4093</v>
      </c>
      <c r="Z920" s="10" t="str">
        <f aca="false">REPLACE(AA920,SEARCH("M5-",AA920),LEN(AB920),AC920)</f>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0" s="6" t="s">
        <v>5534</v>
      </c>
      <c r="AB920" s="8" t="str">
        <f aca="false">IF(D920&lt;&gt;"No hacer",CONCATENATE(A920,"-",LEFT(C920),"-",IF(A919&lt;&gt;A920,1,IF(C919=C920,RIGHT(AB919)+1,1))))</f>
        <v>M5-NyO-18b-A-3</v>
      </c>
      <c r="AC920" s="8" t="str">
        <f aca="false">CONCATENATE(AB920,"-BR")</f>
        <v>M5-NyO-18b-A-3-BR</v>
      </c>
      <c r="AD920" s="5" t="s">
        <v>46</v>
      </c>
      <c r="AE920" s="5"/>
      <c r="AF920" s="5"/>
    </row>
    <row r="921" customFormat="false" ht="75" hidden="false" customHeight="true" outlineLevel="0" collapsed="false">
      <c r="A921" s="5" t="s">
        <v>5514</v>
      </c>
      <c r="B921" s="6" t="s">
        <v>5515</v>
      </c>
      <c r="C921" s="5" t="s">
        <v>58</v>
      </c>
      <c r="D921" s="5" t="s">
        <v>35</v>
      </c>
      <c r="E921" s="5"/>
      <c r="F921" s="6" t="s">
        <v>5535</v>
      </c>
      <c r="G921" s="6"/>
      <c r="H921" s="7"/>
      <c r="I921" s="11" t="s">
        <v>38</v>
      </c>
      <c r="J921" s="5" t="s">
        <v>52</v>
      </c>
      <c r="K921" s="6" t="s">
        <v>5523</v>
      </c>
      <c r="L921" s="7" t="s">
        <v>5524</v>
      </c>
      <c r="M921" s="5" t="s">
        <v>41</v>
      </c>
      <c r="N921" s="6" t="s">
        <v>5519</v>
      </c>
      <c r="O921" s="6" t="s">
        <v>5525</v>
      </c>
      <c r="P921" s="6" t="s">
        <v>5526</v>
      </c>
      <c r="Q921" s="5"/>
      <c r="R921" s="8"/>
      <c r="S921" s="8"/>
      <c r="T921" s="8"/>
      <c r="U921" s="8"/>
      <c r="V921" s="8"/>
      <c r="W921" s="8"/>
      <c r="X921" s="8"/>
      <c r="Y921" s="5" t="s">
        <v>4093</v>
      </c>
      <c r="Z921" s="10" t="str">
        <f aca="false">REPLACE(AA921,SEARCH("M5-",AA921),LEN(AB921),AC921)</f>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1" s="6" t="s">
        <v>5536</v>
      </c>
      <c r="AB921" s="8" t="str">
        <f aca="false">IF(D921&lt;&gt;"No hacer",CONCATENATE(A921,"-",LEFT(C921),"-",IF(A920&lt;&gt;A921,1,IF(C920=C921,RIGHT(AB920)+1,1))))</f>
        <v>M5-NyO-18b-A-4</v>
      </c>
      <c r="AC921" s="8" t="str">
        <f aca="false">CONCATENATE(AB921,"-BR")</f>
        <v>M5-NyO-18b-A-4-BR</v>
      </c>
      <c r="AD921" s="5" t="s">
        <v>46</v>
      </c>
      <c r="AE921" s="5"/>
      <c r="AF921" s="5"/>
    </row>
    <row r="922" customFormat="false" ht="75" hidden="false" customHeight="true" outlineLevel="0" collapsed="false">
      <c r="A922" s="5" t="s">
        <v>5514</v>
      </c>
      <c r="B922" s="6" t="s">
        <v>5515</v>
      </c>
      <c r="C922" s="5" t="s">
        <v>58</v>
      </c>
      <c r="D922" s="5" t="s">
        <v>35</v>
      </c>
      <c r="E922" s="5"/>
      <c r="F922" s="6" t="s">
        <v>5537</v>
      </c>
      <c r="G922" s="6"/>
      <c r="H922" s="6"/>
      <c r="I922" s="5" t="s">
        <v>38</v>
      </c>
      <c r="J922" s="5" t="s">
        <v>52</v>
      </c>
      <c r="K922" s="6" t="s">
        <v>5523</v>
      </c>
      <c r="L922" s="7" t="s">
        <v>5524</v>
      </c>
      <c r="M922" s="5" t="s">
        <v>41</v>
      </c>
      <c r="N922" s="6" t="s">
        <v>5519</v>
      </c>
      <c r="O922" s="6" t="s">
        <v>5525</v>
      </c>
      <c r="P922" s="6" t="s">
        <v>5526</v>
      </c>
      <c r="Q922" s="5"/>
      <c r="R922" s="8"/>
      <c r="S922" s="8"/>
      <c r="T922" s="8"/>
      <c r="U922" s="8"/>
      <c r="V922" s="8"/>
      <c r="W922" s="8"/>
      <c r="X922" s="8"/>
      <c r="Y922" s="5" t="s">
        <v>4093</v>
      </c>
      <c r="Z922" s="10" t="str">
        <f aca="false">REPLACE(AA922,SEARCH("M5-",AA922),LEN(AB922),AC922)</f>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2" s="6" t="s">
        <v>5538</v>
      </c>
      <c r="AB922" s="8" t="str">
        <f aca="false">IF(D922&lt;&gt;"No hacer",CONCATENATE(A922,"-",LEFT(C922),"-",IF(A921&lt;&gt;A922,1,IF(C921=C922,RIGHT(AB921)+1,1))))</f>
        <v>M5-NyO-18b-A-5</v>
      </c>
      <c r="AC922" s="8" t="str">
        <f aca="false">CONCATENATE(AB922,"-BR")</f>
        <v>M5-NyO-18b-A-5-BR</v>
      </c>
      <c r="AD922" s="5" t="s">
        <v>46</v>
      </c>
      <c r="AE922" s="5"/>
      <c r="AF922" s="5"/>
    </row>
    <row r="923" customFormat="false" ht="75" hidden="false" customHeight="true" outlineLevel="0" collapsed="false">
      <c r="A923" s="5" t="s">
        <v>5539</v>
      </c>
      <c r="B923" s="6" t="s">
        <v>5540</v>
      </c>
      <c r="C923" s="5" t="s">
        <v>34</v>
      </c>
      <c r="D923" s="5" t="s">
        <v>35</v>
      </c>
      <c r="E923" s="5"/>
      <c r="F923" s="8" t="s">
        <v>5541</v>
      </c>
      <c r="G923" s="8"/>
      <c r="H923" s="6"/>
      <c r="I923" s="5" t="s">
        <v>51</v>
      </c>
      <c r="J923" s="5" t="s">
        <v>297</v>
      </c>
      <c r="K923" s="6" t="s">
        <v>4657</v>
      </c>
      <c r="L923" s="6" t="s">
        <v>4657</v>
      </c>
      <c r="M923" s="11" t="s">
        <v>41</v>
      </c>
      <c r="N923" s="7" t="s">
        <v>5542</v>
      </c>
      <c r="O923" s="7" t="s">
        <v>5543</v>
      </c>
      <c r="P923" s="8"/>
      <c r="Q923" s="5"/>
      <c r="R923" s="8"/>
      <c r="S923" s="8"/>
      <c r="T923" s="8"/>
      <c r="U923" s="8"/>
      <c r="V923" s="8"/>
      <c r="W923" s="8"/>
      <c r="X923" s="8"/>
      <c r="Y923" s="5" t="s">
        <v>4093</v>
      </c>
      <c r="Z923" s="10" t="str">
        <f aca="false">REPLACE(AA923,SEARCH("M5-",AA923),LEN(AB923),AC923)</f>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3" s="10" t="s">
        <v>5544</v>
      </c>
      <c r="AB923" s="8" t="str">
        <f aca="false">IF(D923&lt;&gt;"No hacer",CONCATENATE(A923,"-",LEFT(C923),"-",IF(A922&lt;&gt;A923,1,IF(C922=C923,RIGHT(AB922)+1,1))))</f>
        <v>M5-NyO-19c-I-1</v>
      </c>
      <c r="AC923" s="8" t="str">
        <f aca="false">CONCATENATE(AB923,"-BR")</f>
        <v>M5-NyO-19c-I-1-BR</v>
      </c>
      <c r="AD923" s="5" t="s">
        <v>46</v>
      </c>
      <c r="AE923" s="5" t="s">
        <v>351</v>
      </c>
      <c r="AF923" s="5" t="s">
        <v>47</v>
      </c>
    </row>
    <row r="924" customFormat="false" ht="75" hidden="false" customHeight="true" outlineLevel="0" collapsed="false">
      <c r="A924" s="5" t="s">
        <v>5539</v>
      </c>
      <c r="B924" s="6" t="s">
        <v>5540</v>
      </c>
      <c r="C924" s="5" t="s">
        <v>34</v>
      </c>
      <c r="D924" s="5" t="s">
        <v>35</v>
      </c>
      <c r="E924" s="5"/>
      <c r="F924" s="8" t="s">
        <v>5545</v>
      </c>
      <c r="G924" s="8"/>
      <c r="H924" s="6"/>
      <c r="I924" s="5" t="s">
        <v>51</v>
      </c>
      <c r="J924" s="5" t="s">
        <v>297</v>
      </c>
      <c r="K924" s="6" t="s">
        <v>4657</v>
      </c>
      <c r="L924" s="6" t="s">
        <v>4657</v>
      </c>
      <c r="M924" s="11" t="s">
        <v>41</v>
      </c>
      <c r="N924" s="7" t="s">
        <v>5542</v>
      </c>
      <c r="O924" s="7" t="s">
        <v>5543</v>
      </c>
      <c r="P924" s="8"/>
      <c r="Q924" s="5"/>
      <c r="R924" s="8"/>
      <c r="S924" s="8"/>
      <c r="T924" s="8"/>
      <c r="U924" s="8"/>
      <c r="V924" s="8"/>
      <c r="W924" s="8"/>
      <c r="X924" s="8"/>
      <c r="Y924" s="5" t="s">
        <v>4093</v>
      </c>
      <c r="Z924" s="10" t="str">
        <f aca="false">REPLACE(AA924,SEARCH("M5-",AA924),LEN(AB924),AC924)</f>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4" s="10" t="s">
        <v>5546</v>
      </c>
      <c r="AB924" s="8" t="str">
        <f aca="false">IF(D924&lt;&gt;"No hacer",CONCATENATE(A924,"-",LEFT(C924),"-",IF(A923&lt;&gt;A924,1,IF(C923=C924,RIGHT(AB923)+1,1))))</f>
        <v>M5-NyO-19c-I-2</v>
      </c>
      <c r="AC924" s="8" t="str">
        <f aca="false">CONCATENATE(AB924,"-BR")</f>
        <v>M5-NyO-19c-I-2-BR</v>
      </c>
      <c r="AD924" s="5" t="s">
        <v>46</v>
      </c>
      <c r="AE924" s="5" t="s">
        <v>351</v>
      </c>
      <c r="AF924" s="5" t="s">
        <v>47</v>
      </c>
    </row>
    <row r="925" customFormat="false" ht="75" hidden="false" customHeight="true" outlineLevel="0" collapsed="false">
      <c r="A925" s="5" t="s">
        <v>5539</v>
      </c>
      <c r="B925" s="6" t="s">
        <v>5540</v>
      </c>
      <c r="C925" s="5" t="s">
        <v>34</v>
      </c>
      <c r="D925" s="5" t="s">
        <v>35</v>
      </c>
      <c r="E925" s="5"/>
      <c r="F925" s="8" t="s">
        <v>5547</v>
      </c>
      <c r="G925" s="8"/>
      <c r="H925" s="6"/>
      <c r="I925" s="5" t="s">
        <v>51</v>
      </c>
      <c r="J925" s="5" t="s">
        <v>297</v>
      </c>
      <c r="K925" s="6" t="s">
        <v>4657</v>
      </c>
      <c r="L925" s="6" t="s">
        <v>4657</v>
      </c>
      <c r="M925" s="11" t="s">
        <v>41</v>
      </c>
      <c r="N925" s="7" t="s">
        <v>5542</v>
      </c>
      <c r="O925" s="7" t="s">
        <v>5543</v>
      </c>
      <c r="P925" s="8"/>
      <c r="Q925" s="5"/>
      <c r="R925" s="8"/>
      <c r="S925" s="8"/>
      <c r="T925" s="8"/>
      <c r="U925" s="8"/>
      <c r="V925" s="8"/>
      <c r="W925" s="8"/>
      <c r="X925" s="8"/>
      <c r="Y925" s="5" t="s">
        <v>4093</v>
      </c>
      <c r="Z925" s="10" t="str">
        <f aca="false">REPLACE(AA925,SEARCH("M5-",AA925),LEN(AB925),AC925)</f>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5" s="10" t="s">
        <v>5548</v>
      </c>
      <c r="AB925" s="8" t="str">
        <f aca="false">IF(D925&lt;&gt;"No hacer",CONCATENATE(A925,"-",LEFT(C925),"-",IF(A924&lt;&gt;A925,1,IF(C924=C925,RIGHT(AB924)+1,1))))</f>
        <v>M5-NyO-19c-I-3</v>
      </c>
      <c r="AC925" s="8" t="str">
        <f aca="false">CONCATENATE(AB925,"-BR")</f>
        <v>M5-NyO-19c-I-3-BR</v>
      </c>
      <c r="AD925" s="5" t="s">
        <v>46</v>
      </c>
      <c r="AE925" s="5" t="s">
        <v>351</v>
      </c>
      <c r="AF925" s="5" t="s">
        <v>47</v>
      </c>
    </row>
    <row r="926" customFormat="false" ht="75" hidden="false" customHeight="true" outlineLevel="0" collapsed="false">
      <c r="A926" s="5" t="s">
        <v>5539</v>
      </c>
      <c r="B926" s="6" t="s">
        <v>5540</v>
      </c>
      <c r="C926" s="5" t="s">
        <v>34</v>
      </c>
      <c r="D926" s="5" t="s">
        <v>35</v>
      </c>
      <c r="E926" s="5"/>
      <c r="F926" s="8" t="s">
        <v>5549</v>
      </c>
      <c r="G926" s="8"/>
      <c r="H926" s="6"/>
      <c r="I926" s="5" t="s">
        <v>51</v>
      </c>
      <c r="J926" s="5" t="s">
        <v>297</v>
      </c>
      <c r="K926" s="6" t="s">
        <v>4657</v>
      </c>
      <c r="L926" s="6" t="s">
        <v>4657</v>
      </c>
      <c r="M926" s="11" t="s">
        <v>41</v>
      </c>
      <c r="N926" s="7" t="s">
        <v>5542</v>
      </c>
      <c r="O926" s="7" t="s">
        <v>5543</v>
      </c>
      <c r="P926" s="8"/>
      <c r="Q926" s="5"/>
      <c r="R926" s="8"/>
      <c r="S926" s="8"/>
      <c r="T926" s="8"/>
      <c r="U926" s="8"/>
      <c r="V926" s="8"/>
      <c r="W926" s="8"/>
      <c r="X926" s="8"/>
      <c r="Y926" s="5" t="s">
        <v>4093</v>
      </c>
      <c r="Z926" s="10" t="str">
        <f aca="false">REPLACE(AA926,SEARCH("M5-",AA926),LEN(AB926),AC926)</f>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6" s="10" t="s">
        <v>5550</v>
      </c>
      <c r="AB926" s="8" t="str">
        <f aca="false">IF(D926&lt;&gt;"No hacer",CONCATENATE(A926,"-",LEFT(C926),"-",IF(A925&lt;&gt;A926,1,IF(C925=C926,RIGHT(AB925)+1,1))))</f>
        <v>M5-NyO-19c-I-4</v>
      </c>
      <c r="AC926" s="8" t="str">
        <f aca="false">CONCATENATE(AB926,"-BR")</f>
        <v>M5-NyO-19c-I-4-BR</v>
      </c>
      <c r="AD926" s="5" t="s">
        <v>46</v>
      </c>
      <c r="AE926" s="5" t="s">
        <v>351</v>
      </c>
      <c r="AF926" s="5" t="s">
        <v>47</v>
      </c>
    </row>
    <row r="927" customFormat="false" ht="75" hidden="false" customHeight="true" outlineLevel="0" collapsed="false">
      <c r="A927" s="5" t="s">
        <v>5539</v>
      </c>
      <c r="B927" s="6" t="s">
        <v>5540</v>
      </c>
      <c r="C927" s="5" t="s">
        <v>34</v>
      </c>
      <c r="D927" s="5" t="s">
        <v>35</v>
      </c>
      <c r="E927" s="5"/>
      <c r="F927" s="8" t="s">
        <v>5551</v>
      </c>
      <c r="G927" s="8"/>
      <c r="H927" s="6"/>
      <c r="I927" s="5" t="s">
        <v>51</v>
      </c>
      <c r="J927" s="5" t="s">
        <v>297</v>
      </c>
      <c r="K927" s="6" t="s">
        <v>4657</v>
      </c>
      <c r="L927" s="6" t="s">
        <v>4657</v>
      </c>
      <c r="M927" s="11" t="s">
        <v>41</v>
      </c>
      <c r="N927" s="7" t="s">
        <v>5542</v>
      </c>
      <c r="O927" s="7" t="s">
        <v>5543</v>
      </c>
      <c r="P927" s="8"/>
      <c r="Q927" s="5"/>
      <c r="R927" s="8"/>
      <c r="S927" s="8"/>
      <c r="T927" s="8"/>
      <c r="U927" s="8"/>
      <c r="V927" s="8"/>
      <c r="W927" s="8"/>
      <c r="X927" s="8"/>
      <c r="Y927" s="5" t="s">
        <v>4093</v>
      </c>
      <c r="Z927" s="10" t="str">
        <f aca="false">REPLACE(AA927,SEARCH("M5-",AA927),LEN(AB927),AC927)</f>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7" s="10" t="s">
        <v>5552</v>
      </c>
      <c r="AB927" s="8" t="str">
        <f aca="false">IF(D927&lt;&gt;"No hacer",CONCATENATE(A927,"-",LEFT(C927),"-",IF(A926&lt;&gt;A927,1,IF(C926=C927,RIGHT(AB926)+1,1))))</f>
        <v>M5-NyO-19c-I-5</v>
      </c>
      <c r="AC927" s="8" t="str">
        <f aca="false">CONCATENATE(AB927,"-BR")</f>
        <v>M5-NyO-19c-I-5-BR</v>
      </c>
      <c r="AD927" s="5" t="s">
        <v>46</v>
      </c>
      <c r="AE927" s="5" t="s">
        <v>351</v>
      </c>
      <c r="AF927" s="5" t="s">
        <v>47</v>
      </c>
    </row>
    <row r="928" customFormat="false" ht="75" hidden="false" customHeight="true" outlineLevel="0" collapsed="false">
      <c r="A928" s="5" t="s">
        <v>5539</v>
      </c>
      <c r="B928" s="6" t="s">
        <v>5540</v>
      </c>
      <c r="C928" s="5" t="s">
        <v>48</v>
      </c>
      <c r="D928" s="5" t="s">
        <v>35</v>
      </c>
      <c r="E928" s="16"/>
      <c r="F928" s="6" t="s">
        <v>5553</v>
      </c>
      <c r="G928" s="6"/>
      <c r="H928" s="6"/>
      <c r="I928" s="5" t="s">
        <v>51</v>
      </c>
      <c r="J928" s="5" t="s">
        <v>52</v>
      </c>
      <c r="K928" s="6" t="s">
        <v>4657</v>
      </c>
      <c r="L928" s="6" t="s">
        <v>5554</v>
      </c>
      <c r="M928" s="11" t="s">
        <v>41</v>
      </c>
      <c r="N928" s="7" t="s">
        <v>5542</v>
      </c>
      <c r="O928" s="7" t="s">
        <v>5543</v>
      </c>
      <c r="P928" s="8"/>
      <c r="Q928" s="5"/>
      <c r="R928" s="8"/>
      <c r="S928" s="8"/>
      <c r="T928" s="8"/>
      <c r="U928" s="8"/>
      <c r="V928" s="8"/>
      <c r="W928" s="8"/>
      <c r="X928" s="8"/>
      <c r="Y928" s="5" t="s">
        <v>4093</v>
      </c>
      <c r="Z928" s="10" t="str">
        <f aca="false">REPLACE(AA928,SEARCH("M5-",AA928),LEN(AB928),AC928)</f>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AA928" s="10" t="s">
        <v>5555</v>
      </c>
      <c r="AB928" s="8" t="str">
        <f aca="false">IF(D928&lt;&gt;"No hacer",CONCATENATE(A928,"-",LEFT(C928),"-",IF(A927&lt;&gt;A928,1,IF(C927=C928,RIGHT(AB927)+1,1))))</f>
        <v>M5-NyO-19c-E-1</v>
      </c>
      <c r="AC928" s="8" t="str">
        <f aca="false">CONCATENATE(AB928,"-BR")</f>
        <v>M5-NyO-19c-E-1-BR</v>
      </c>
      <c r="AD928" s="5" t="s">
        <v>46</v>
      </c>
      <c r="AE928" s="5" t="s">
        <v>351</v>
      </c>
      <c r="AF928" s="5" t="s">
        <v>47</v>
      </c>
    </row>
    <row r="929" customFormat="false" ht="75" hidden="false" customHeight="true" outlineLevel="0" collapsed="false">
      <c r="A929" s="5" t="s">
        <v>5539</v>
      </c>
      <c r="B929" s="6" t="s">
        <v>5540</v>
      </c>
      <c r="C929" s="5" t="s">
        <v>48</v>
      </c>
      <c r="D929" s="5" t="s">
        <v>35</v>
      </c>
      <c r="E929" s="16"/>
      <c r="F929" s="6" t="s">
        <v>5553</v>
      </c>
      <c r="G929" s="6"/>
      <c r="H929" s="6"/>
      <c r="I929" s="5" t="s">
        <v>51</v>
      </c>
      <c r="J929" s="5" t="s">
        <v>52</v>
      </c>
      <c r="K929" s="6" t="s">
        <v>4657</v>
      </c>
      <c r="L929" s="6" t="s">
        <v>5556</v>
      </c>
      <c r="M929" s="11" t="s">
        <v>41</v>
      </c>
      <c r="N929" s="7" t="s">
        <v>5542</v>
      </c>
      <c r="O929" s="7" t="s">
        <v>5543</v>
      </c>
      <c r="P929" s="8"/>
      <c r="Q929" s="5"/>
      <c r="R929" s="8"/>
      <c r="S929" s="8"/>
      <c r="T929" s="8"/>
      <c r="U929" s="8"/>
      <c r="V929" s="8"/>
      <c r="W929" s="8"/>
      <c r="X929" s="8"/>
      <c r="Y929" s="5" t="s">
        <v>4093</v>
      </c>
      <c r="Z929" s="10" t="str">
        <f aca="false">REPLACE(AA929,SEARCH("M5-",AA929),LEN(AB929),AC929)</f>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AA929" s="10" t="s">
        <v>5557</v>
      </c>
      <c r="AB929" s="8" t="str">
        <f aca="false">IF(D929&lt;&gt;"No hacer",CONCATENATE(A929,"-",LEFT(C929),"-",IF(A928&lt;&gt;A929,1,IF(C928=C929,RIGHT(AB928)+1,1))))</f>
        <v>M5-NyO-19c-E-2</v>
      </c>
      <c r="AC929" s="8" t="str">
        <f aca="false">CONCATENATE(AB929,"-BR")</f>
        <v>M5-NyO-19c-E-2-BR</v>
      </c>
      <c r="AD929" s="5" t="s">
        <v>46</v>
      </c>
      <c r="AE929" s="5" t="s">
        <v>351</v>
      </c>
      <c r="AF929" s="5" t="s">
        <v>47</v>
      </c>
    </row>
    <row r="930" customFormat="false" ht="75" hidden="false" customHeight="true" outlineLevel="0" collapsed="false">
      <c r="A930" s="5" t="s">
        <v>5539</v>
      </c>
      <c r="B930" s="6" t="s">
        <v>5540</v>
      </c>
      <c r="C930" s="5" t="s">
        <v>48</v>
      </c>
      <c r="D930" s="5" t="s">
        <v>35</v>
      </c>
      <c r="E930" s="16"/>
      <c r="F930" s="6" t="s">
        <v>5553</v>
      </c>
      <c r="G930" s="6"/>
      <c r="H930" s="6"/>
      <c r="I930" s="5" t="s">
        <v>51</v>
      </c>
      <c r="J930" s="5" t="s">
        <v>52</v>
      </c>
      <c r="K930" s="6" t="s">
        <v>4657</v>
      </c>
      <c r="L930" s="6" t="s">
        <v>5558</v>
      </c>
      <c r="M930" s="11" t="s">
        <v>41</v>
      </c>
      <c r="N930" s="7" t="s">
        <v>5542</v>
      </c>
      <c r="O930" s="7" t="s">
        <v>5543</v>
      </c>
      <c r="P930" s="8"/>
      <c r="Q930" s="5"/>
      <c r="R930" s="8"/>
      <c r="S930" s="8"/>
      <c r="T930" s="8"/>
      <c r="U930" s="8"/>
      <c r="V930" s="8"/>
      <c r="W930" s="8"/>
      <c r="X930" s="8"/>
      <c r="Y930" s="5" t="s">
        <v>4093</v>
      </c>
      <c r="Z930" s="10" t="str">
        <f aca="false">REPLACE(AA930,SEARCH("M5-",AA930),LEN(AB930),AC930)</f>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AA930" s="18" t="s">
        <v>5559</v>
      </c>
      <c r="AB930" s="8" t="str">
        <f aca="false">IF(D930&lt;&gt;"No hacer",CONCATENATE(A930,"-",LEFT(C930),"-",IF(A929&lt;&gt;A930,1,IF(C929=C930,RIGHT(AB929)+1,1))))</f>
        <v>M5-NyO-19c-E-3</v>
      </c>
      <c r="AC930" s="8" t="str">
        <f aca="false">CONCATENATE(AB930,"-BR")</f>
        <v>M5-NyO-19c-E-3-BR</v>
      </c>
      <c r="AD930" s="5" t="s">
        <v>46</v>
      </c>
      <c r="AE930" s="5" t="s">
        <v>351</v>
      </c>
      <c r="AF930" s="5" t="s">
        <v>47</v>
      </c>
    </row>
    <row r="931" customFormat="false" ht="75" hidden="false" customHeight="true" outlineLevel="0" collapsed="false">
      <c r="A931" s="5" t="s">
        <v>5539</v>
      </c>
      <c r="B931" s="6" t="s">
        <v>5540</v>
      </c>
      <c r="C931" s="5" t="s">
        <v>48</v>
      </c>
      <c r="D931" s="5" t="s">
        <v>35</v>
      </c>
      <c r="E931" s="16"/>
      <c r="F931" s="6" t="s">
        <v>5553</v>
      </c>
      <c r="G931" s="6"/>
      <c r="H931" s="6"/>
      <c r="I931" s="5" t="s">
        <v>51</v>
      </c>
      <c r="J931" s="5" t="s">
        <v>52</v>
      </c>
      <c r="K931" s="6" t="s">
        <v>4657</v>
      </c>
      <c r="L931" s="6" t="s">
        <v>5560</v>
      </c>
      <c r="M931" s="11" t="s">
        <v>41</v>
      </c>
      <c r="N931" s="7" t="s">
        <v>5542</v>
      </c>
      <c r="O931" s="7" t="s">
        <v>5543</v>
      </c>
      <c r="P931" s="8"/>
      <c r="Q931" s="5"/>
      <c r="R931" s="8"/>
      <c r="S931" s="8"/>
      <c r="T931" s="8"/>
      <c r="U931" s="8"/>
      <c r="V931" s="8"/>
      <c r="W931" s="8"/>
      <c r="X931" s="8"/>
      <c r="Y931" s="5" t="s">
        <v>4093</v>
      </c>
      <c r="Z931" s="10" t="str">
        <f aca="false">REPLACE(AA931,SEARCH("M5-",AA931),LEN(AB931),AC931)</f>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AA931" s="10" t="s">
        <v>5561</v>
      </c>
      <c r="AB931" s="8" t="str">
        <f aca="false">IF(D931&lt;&gt;"No hacer",CONCATENATE(A931,"-",LEFT(C931),"-",IF(A930&lt;&gt;A931,1,IF(C930=C931,RIGHT(AB930)+1,1))))</f>
        <v>M5-NyO-19c-E-4</v>
      </c>
      <c r="AC931" s="8" t="str">
        <f aca="false">CONCATENATE(AB931,"-BR")</f>
        <v>M5-NyO-19c-E-4-BR</v>
      </c>
      <c r="AD931" s="5" t="s">
        <v>46</v>
      </c>
      <c r="AE931" s="5" t="s">
        <v>351</v>
      </c>
      <c r="AF931" s="5" t="s">
        <v>47</v>
      </c>
    </row>
    <row r="932" customFormat="false" ht="75" hidden="false" customHeight="true" outlineLevel="0" collapsed="false">
      <c r="A932" s="5" t="s">
        <v>5539</v>
      </c>
      <c r="B932" s="6" t="s">
        <v>5540</v>
      </c>
      <c r="C932" s="5" t="s">
        <v>48</v>
      </c>
      <c r="D932" s="5" t="s">
        <v>35</v>
      </c>
      <c r="E932" s="16"/>
      <c r="F932" s="6" t="s">
        <v>5553</v>
      </c>
      <c r="G932" s="6"/>
      <c r="H932" s="6"/>
      <c r="I932" s="5" t="s">
        <v>51</v>
      </c>
      <c r="J932" s="5" t="s">
        <v>52</v>
      </c>
      <c r="K932" s="6" t="s">
        <v>4657</v>
      </c>
      <c r="L932" s="6" t="s">
        <v>5562</v>
      </c>
      <c r="M932" s="11" t="s">
        <v>41</v>
      </c>
      <c r="N932" s="7" t="s">
        <v>5542</v>
      </c>
      <c r="O932" s="7" t="s">
        <v>5543</v>
      </c>
      <c r="P932" s="8"/>
      <c r="Q932" s="5"/>
      <c r="R932" s="8"/>
      <c r="S932" s="8"/>
      <c r="T932" s="8"/>
      <c r="U932" s="8"/>
      <c r="V932" s="8"/>
      <c r="W932" s="8"/>
      <c r="X932" s="8"/>
      <c r="Y932" s="5" t="s">
        <v>4093</v>
      </c>
      <c r="Z932" s="10" t="str">
        <f aca="false">REPLACE(AA932,SEARCH("M5-",AA932),LEN(AB932),AC932)</f>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AA932" s="10" t="s">
        <v>5563</v>
      </c>
      <c r="AB932" s="8" t="str">
        <f aca="false">IF(D932&lt;&gt;"No hacer",CONCATENATE(A932,"-",LEFT(C932),"-",IF(A931&lt;&gt;A932,1,IF(C931=C932,RIGHT(AB931)+1,1))))</f>
        <v>M5-NyO-19c-E-5</v>
      </c>
      <c r="AC932" s="8" t="str">
        <f aca="false">CONCATENATE(AB932,"-BR")</f>
        <v>M5-NyO-19c-E-5-BR</v>
      </c>
      <c r="AD932" s="5" t="s">
        <v>46</v>
      </c>
      <c r="AE932" s="5" t="s">
        <v>351</v>
      </c>
      <c r="AF932" s="5" t="s">
        <v>47</v>
      </c>
    </row>
    <row r="933" customFormat="false" ht="75" hidden="false" customHeight="true" outlineLevel="0" collapsed="false">
      <c r="A933" s="5" t="s">
        <v>5539</v>
      </c>
      <c r="B933" s="6" t="s">
        <v>5540</v>
      </c>
      <c r="C933" s="5" t="s">
        <v>58</v>
      </c>
      <c r="D933" s="5" t="s">
        <v>35</v>
      </c>
      <c r="E933" s="5"/>
      <c r="F933" s="6" t="s">
        <v>5564</v>
      </c>
      <c r="G933" s="6"/>
      <c r="H933" s="7"/>
      <c r="I933" s="11" t="s">
        <v>51</v>
      </c>
      <c r="J933" s="5" t="s">
        <v>52</v>
      </c>
      <c r="K933" s="6" t="s">
        <v>4657</v>
      </c>
      <c r="L933" s="6" t="s">
        <v>5565</v>
      </c>
      <c r="M933" s="11" t="s">
        <v>41</v>
      </c>
      <c r="N933" s="7" t="s">
        <v>5542</v>
      </c>
      <c r="O933" s="7" t="s">
        <v>5566</v>
      </c>
      <c r="P933" s="8"/>
      <c r="Q933" s="5"/>
      <c r="R933" s="8"/>
      <c r="S933" s="8"/>
      <c r="T933" s="8"/>
      <c r="U933" s="8"/>
      <c r="V933" s="8"/>
      <c r="W933" s="8"/>
      <c r="X933" s="8"/>
      <c r="Y933" s="5" t="s">
        <v>4093</v>
      </c>
      <c r="Z933" s="10" t="str">
        <f aca="false">REPLACE(AA933,SEARCH("M5-",AA933),LEN(AB933),AC933)</f>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AA933" s="10" t="s">
        <v>5567</v>
      </c>
      <c r="AB933" s="8" t="str">
        <f aca="false">IF(D933&lt;&gt;"No hacer",CONCATENATE(A933,"-",LEFT(C933),"-",IF(A932&lt;&gt;A933,1,IF(C932=C933,RIGHT(AB932)+1,1))))</f>
        <v>M5-NyO-19c-A-1</v>
      </c>
      <c r="AC933" s="8" t="str">
        <f aca="false">CONCATENATE(AB933,"-BR")</f>
        <v>M5-NyO-19c-A-1-BR</v>
      </c>
      <c r="AD933" s="5" t="s">
        <v>46</v>
      </c>
      <c r="AE933" s="5" t="s">
        <v>351</v>
      </c>
      <c r="AF933" s="5" t="s">
        <v>47</v>
      </c>
    </row>
    <row r="934" customFormat="false" ht="75" hidden="false" customHeight="true" outlineLevel="0" collapsed="false">
      <c r="A934" s="5" t="s">
        <v>5539</v>
      </c>
      <c r="B934" s="6" t="s">
        <v>5540</v>
      </c>
      <c r="C934" s="5" t="s">
        <v>58</v>
      </c>
      <c r="D934" s="5" t="s">
        <v>35</v>
      </c>
      <c r="E934" s="16"/>
      <c r="F934" s="6" t="s">
        <v>5568</v>
      </c>
      <c r="G934" s="6"/>
      <c r="H934" s="6"/>
      <c r="I934" s="5" t="s">
        <v>51</v>
      </c>
      <c r="J934" s="5" t="s">
        <v>52</v>
      </c>
      <c r="K934" s="6" t="s">
        <v>4657</v>
      </c>
      <c r="L934" s="6" t="s">
        <v>5569</v>
      </c>
      <c r="M934" s="11" t="s">
        <v>41</v>
      </c>
      <c r="N934" s="7" t="s">
        <v>5542</v>
      </c>
      <c r="O934" s="7" t="s">
        <v>5570</v>
      </c>
      <c r="P934" s="8"/>
      <c r="Q934" s="5"/>
      <c r="R934" s="8"/>
      <c r="S934" s="8"/>
      <c r="T934" s="8"/>
      <c r="U934" s="8"/>
      <c r="V934" s="8"/>
      <c r="W934" s="8"/>
      <c r="X934" s="8"/>
      <c r="Y934" s="5" t="s">
        <v>4093</v>
      </c>
      <c r="Z934" s="10" t="str">
        <f aca="false">REPLACE(AA934,SEARCH("M5-",AA934),LEN(AB934),AC934)</f>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AA934" s="10" t="s">
        <v>5571</v>
      </c>
      <c r="AB934" s="8" t="str">
        <f aca="false">IF(D934&lt;&gt;"No hacer",CONCATENATE(A934,"-",LEFT(C934),"-",IF(A933&lt;&gt;A934,1,IF(C933=C934,RIGHT(AB933)+1,1))))</f>
        <v>M5-NyO-19c-A-2</v>
      </c>
      <c r="AC934" s="8" t="str">
        <f aca="false">CONCATENATE(AB934,"-BR")</f>
        <v>M5-NyO-19c-A-2-BR</v>
      </c>
      <c r="AD934" s="5" t="s">
        <v>46</v>
      </c>
      <c r="AE934" s="5" t="s">
        <v>351</v>
      </c>
      <c r="AF934" s="5" t="s">
        <v>47</v>
      </c>
    </row>
    <row r="935" customFormat="false" ht="75" hidden="false" customHeight="true" outlineLevel="0" collapsed="false">
      <c r="A935" s="5" t="s">
        <v>5539</v>
      </c>
      <c r="B935" s="6" t="s">
        <v>5540</v>
      </c>
      <c r="C935" s="5" t="s">
        <v>58</v>
      </c>
      <c r="D935" s="5" t="s">
        <v>35</v>
      </c>
      <c r="E935" s="5"/>
      <c r="F935" s="8" t="s">
        <v>5572</v>
      </c>
      <c r="G935" s="8"/>
      <c r="H935" s="6" t="s">
        <v>5573</v>
      </c>
      <c r="I935" s="5" t="s">
        <v>51</v>
      </c>
      <c r="J935" s="5" t="s">
        <v>52</v>
      </c>
      <c r="K935" s="6" t="s">
        <v>4657</v>
      </c>
      <c r="L935" s="6" t="s">
        <v>5574</v>
      </c>
      <c r="M935" s="11" t="s">
        <v>41</v>
      </c>
      <c r="N935" s="7" t="s">
        <v>5542</v>
      </c>
      <c r="O935" s="7" t="s">
        <v>5575</v>
      </c>
      <c r="P935" s="8"/>
      <c r="Q935" s="5"/>
      <c r="R935" s="8"/>
      <c r="S935" s="8"/>
      <c r="T935" s="8"/>
      <c r="U935" s="8"/>
      <c r="V935" s="8"/>
      <c r="W935" s="8"/>
      <c r="X935" s="8"/>
      <c r="Y935" s="5" t="s">
        <v>4093</v>
      </c>
      <c r="Z935" s="10" t="str">
        <f aca="false">REPLACE(AA935,SEARCH("M5-",AA935),LEN(AB935),AC935)</f>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AA935" s="10" t="s">
        <v>5576</v>
      </c>
      <c r="AB935" s="8" t="str">
        <f aca="false">IF(D935&lt;&gt;"No hacer",CONCATENATE(A935,"-",LEFT(C935),"-",IF(A934&lt;&gt;A935,1,IF(C934=C935,RIGHT(AB934)+1,1))))</f>
        <v>M5-NyO-19c-A-3</v>
      </c>
      <c r="AC935" s="8" t="str">
        <f aca="false">CONCATENATE(AB935,"-BR")</f>
        <v>M5-NyO-19c-A-3-BR</v>
      </c>
      <c r="AD935" s="5" t="s">
        <v>46</v>
      </c>
      <c r="AE935" s="5" t="s">
        <v>351</v>
      </c>
      <c r="AF935" s="5" t="s">
        <v>47</v>
      </c>
    </row>
    <row r="936" customFormat="false" ht="75" hidden="false" customHeight="true" outlineLevel="0" collapsed="false">
      <c r="A936" s="5" t="s">
        <v>5539</v>
      </c>
      <c r="B936" s="6" t="s">
        <v>5540</v>
      </c>
      <c r="C936" s="5" t="s">
        <v>58</v>
      </c>
      <c r="D936" s="5" t="s">
        <v>35</v>
      </c>
      <c r="E936" s="5"/>
      <c r="F936" s="7" t="s">
        <v>5577</v>
      </c>
      <c r="G936" s="7"/>
      <c r="H936" s="6"/>
      <c r="I936" s="5" t="s">
        <v>51</v>
      </c>
      <c r="J936" s="5" t="s">
        <v>52</v>
      </c>
      <c r="K936" s="6" t="s">
        <v>4657</v>
      </c>
      <c r="L936" s="6" t="s">
        <v>5578</v>
      </c>
      <c r="M936" s="11" t="s">
        <v>41</v>
      </c>
      <c r="N936" s="7" t="s">
        <v>5542</v>
      </c>
      <c r="O936" s="7" t="s">
        <v>5579</v>
      </c>
      <c r="P936" s="8"/>
      <c r="Q936" s="5"/>
      <c r="R936" s="8"/>
      <c r="S936" s="8"/>
      <c r="T936" s="8"/>
      <c r="U936" s="8"/>
      <c r="V936" s="8"/>
      <c r="W936" s="8"/>
      <c r="X936" s="8"/>
      <c r="Y936" s="5" t="s">
        <v>4093</v>
      </c>
      <c r="Z936" s="10" t="str">
        <f aca="false">REPLACE(AA936,SEARCH("M5-",AA936),LEN(AB936),AC936)</f>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AA936" s="10" t="s">
        <v>5580</v>
      </c>
      <c r="AB936" s="8" t="str">
        <f aca="false">IF(D936&lt;&gt;"No hacer",CONCATENATE(A936,"-",LEFT(C936),"-",IF(A935&lt;&gt;A936,1,IF(C935=C936,RIGHT(AB935)+1,1))))</f>
        <v>M5-NyO-19c-A-4</v>
      </c>
      <c r="AC936" s="8" t="str">
        <f aca="false">CONCATENATE(AB936,"-BR")</f>
        <v>M5-NyO-19c-A-4-BR</v>
      </c>
      <c r="AD936" s="5" t="s">
        <v>46</v>
      </c>
      <c r="AE936" s="5" t="s">
        <v>351</v>
      </c>
      <c r="AF936" s="5" t="s">
        <v>47</v>
      </c>
    </row>
    <row r="937" customFormat="false" ht="75" hidden="false" customHeight="true" outlineLevel="0" collapsed="false">
      <c r="A937" s="5" t="s">
        <v>5539</v>
      </c>
      <c r="B937" s="6" t="s">
        <v>5540</v>
      </c>
      <c r="C937" s="5" t="s">
        <v>58</v>
      </c>
      <c r="D937" s="5" t="s">
        <v>35</v>
      </c>
      <c r="E937" s="5"/>
      <c r="F937" s="6" t="s">
        <v>5581</v>
      </c>
      <c r="G937" s="6"/>
      <c r="H937" s="6"/>
      <c r="I937" s="11" t="s">
        <v>51</v>
      </c>
      <c r="J937" s="5" t="s">
        <v>52</v>
      </c>
      <c r="K937" s="6" t="s">
        <v>4657</v>
      </c>
      <c r="L937" s="6" t="s">
        <v>5582</v>
      </c>
      <c r="M937" s="11" t="s">
        <v>41</v>
      </c>
      <c r="N937" s="7" t="s">
        <v>5542</v>
      </c>
      <c r="O937" s="7" t="s">
        <v>5583</v>
      </c>
      <c r="P937" s="8"/>
      <c r="Q937" s="5"/>
      <c r="R937" s="8"/>
      <c r="S937" s="8"/>
      <c r="T937" s="8"/>
      <c r="U937" s="8"/>
      <c r="V937" s="8"/>
      <c r="W937" s="8"/>
      <c r="X937" s="8"/>
      <c r="Y937" s="5" t="s">
        <v>4093</v>
      </c>
      <c r="Z937" s="10" t="str">
        <f aca="false">REPLACE(AA937,SEARCH("M5-",AA937),LEN(AB937),AC937)</f>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AA937" s="10" t="s">
        <v>5584</v>
      </c>
      <c r="AB937" s="8" t="str">
        <f aca="false">IF(D937&lt;&gt;"No hacer",CONCATENATE(A937,"-",LEFT(C937),"-",IF(A936&lt;&gt;A937,1,IF(C936=C937,RIGHT(AB936)+1,1))))</f>
        <v>M5-NyO-19c-A-5</v>
      </c>
      <c r="AC937" s="8" t="str">
        <f aca="false">CONCATENATE(AB937,"-BR")</f>
        <v>M5-NyO-19c-A-5-BR</v>
      </c>
      <c r="AD937" s="5" t="s">
        <v>46</v>
      </c>
      <c r="AE937" s="5" t="s">
        <v>351</v>
      </c>
      <c r="AF937" s="5" t="s">
        <v>47</v>
      </c>
    </row>
    <row r="938" customFormat="false" ht="75" hidden="false" customHeight="true" outlineLevel="0" collapsed="false">
      <c r="A938" s="5" t="s">
        <v>5585</v>
      </c>
      <c r="B938" s="6" t="s">
        <v>5586</v>
      </c>
      <c r="C938" s="5" t="s">
        <v>34</v>
      </c>
      <c r="D938" s="5" t="s">
        <v>35</v>
      </c>
      <c r="E938" s="5"/>
      <c r="F938" s="6" t="s">
        <v>5587</v>
      </c>
      <c r="G938" s="6"/>
      <c r="H938" s="6" t="s">
        <v>5588</v>
      </c>
      <c r="I938" s="5" t="s">
        <v>38</v>
      </c>
      <c r="J938" s="5" t="s">
        <v>297</v>
      </c>
      <c r="K938" s="6" t="s">
        <v>5589</v>
      </c>
      <c r="L938" s="6" t="s">
        <v>5590</v>
      </c>
      <c r="M938" s="11" t="s">
        <v>41</v>
      </c>
      <c r="N938" s="6" t="s">
        <v>5591</v>
      </c>
      <c r="O938" s="6" t="s">
        <v>5592</v>
      </c>
      <c r="P938" s="8" t="s">
        <v>5593</v>
      </c>
      <c r="Q938" s="5"/>
      <c r="R938" s="8"/>
      <c r="S938" s="8"/>
      <c r="T938" s="8"/>
      <c r="U938" s="8"/>
      <c r="V938" s="8"/>
      <c r="W938" s="8"/>
      <c r="X938" s="8"/>
      <c r="Y938" s="5" t="s">
        <v>4093</v>
      </c>
      <c r="Z938" s="10" t="str">
        <f aca="false">REPLACE(AA938,SEARCH("M5-",AA938),LEN(AB938),AC938)</f>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AA938" s="10" t="s">
        <v>5594</v>
      </c>
      <c r="AB938" s="8" t="str">
        <f aca="false">IF(D938&lt;&gt;"No hacer",CONCATENATE(A938,"-",LEFT(C938),"-",IF(A937&lt;&gt;A938,1,IF(C937=C938,RIGHT(AB937)+1,1))))</f>
        <v>M5-NyO-19d-I-1</v>
      </c>
      <c r="AC938" s="8" t="str">
        <f aca="false">CONCATENATE(AB938,"-BR")</f>
        <v>M5-NyO-19d-I-1-BR</v>
      </c>
      <c r="AD938" s="5" t="s">
        <v>46</v>
      </c>
      <c r="AE938" s="5" t="s">
        <v>351</v>
      </c>
      <c r="AF938" s="5" t="s">
        <v>47</v>
      </c>
    </row>
    <row r="939" customFormat="false" ht="75" hidden="false" customHeight="true" outlineLevel="0" collapsed="false">
      <c r="A939" s="5" t="s">
        <v>5585</v>
      </c>
      <c r="B939" s="6" t="s">
        <v>5586</v>
      </c>
      <c r="C939" s="5" t="s">
        <v>48</v>
      </c>
      <c r="D939" s="5" t="s">
        <v>35</v>
      </c>
      <c r="E939" s="5"/>
      <c r="F939" s="6" t="s">
        <v>5595</v>
      </c>
      <c r="G939" s="6"/>
      <c r="H939" s="6" t="s">
        <v>5596</v>
      </c>
      <c r="I939" s="5" t="s">
        <v>38</v>
      </c>
      <c r="J939" s="5" t="s">
        <v>52</v>
      </c>
      <c r="K939" s="6" t="s">
        <v>5589</v>
      </c>
      <c r="L939" s="8" t="s">
        <v>5597</v>
      </c>
      <c r="M939" s="11" t="s">
        <v>41</v>
      </c>
      <c r="N939" s="6" t="s">
        <v>5591</v>
      </c>
      <c r="O939" s="6" t="s">
        <v>5598</v>
      </c>
      <c r="P939" s="8" t="s">
        <v>5593</v>
      </c>
      <c r="Q939" s="5"/>
      <c r="R939" s="8"/>
      <c r="S939" s="8"/>
      <c r="T939" s="8"/>
      <c r="U939" s="8"/>
      <c r="V939" s="8"/>
      <c r="W939" s="8"/>
      <c r="X939" s="8"/>
      <c r="Y939" s="5" t="s">
        <v>4093</v>
      </c>
      <c r="Z939" s="10" t="str">
        <f aca="false">REPLACE(AA939,SEARCH("M5-",AA939),LEN(AB939),AC939)</f>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39" s="10" t="s">
        <v>5599</v>
      </c>
      <c r="AB939" s="8" t="str">
        <f aca="false">IF(D939&lt;&gt;"No hacer",CONCATENATE(A939,"-",LEFT(C939),"-",IF(A938&lt;&gt;A939,1,IF(C938=C939,RIGHT(AB938)+1,1))))</f>
        <v>M5-NyO-19d-E-1</v>
      </c>
      <c r="AC939" s="8" t="str">
        <f aca="false">CONCATENATE(AB939,"-BR")</f>
        <v>M5-NyO-19d-E-1-BR</v>
      </c>
      <c r="AD939" s="5" t="s">
        <v>46</v>
      </c>
      <c r="AE939" s="5" t="s">
        <v>351</v>
      </c>
      <c r="AF939" s="5" t="s">
        <v>47</v>
      </c>
    </row>
    <row r="940" customFormat="false" ht="75" hidden="false" customHeight="true" outlineLevel="0" collapsed="false">
      <c r="A940" s="5" t="s">
        <v>5585</v>
      </c>
      <c r="B940" s="6" t="s">
        <v>5586</v>
      </c>
      <c r="C940" s="5" t="s">
        <v>58</v>
      </c>
      <c r="D940" s="5" t="s">
        <v>35</v>
      </c>
      <c r="E940" s="5"/>
      <c r="F940" s="8" t="s">
        <v>5600</v>
      </c>
      <c r="G940" s="8"/>
      <c r="H940" s="6" t="s">
        <v>5601</v>
      </c>
      <c r="I940" s="5" t="s">
        <v>38</v>
      </c>
      <c r="J940" s="5" t="s">
        <v>52</v>
      </c>
      <c r="K940" s="6" t="s">
        <v>5602</v>
      </c>
      <c r="L940" s="8" t="s">
        <v>5597</v>
      </c>
      <c r="M940" s="11" t="s">
        <v>41</v>
      </c>
      <c r="N940" s="6" t="s">
        <v>5591</v>
      </c>
      <c r="O940" s="6" t="s">
        <v>5598</v>
      </c>
      <c r="P940" s="8" t="s">
        <v>5593</v>
      </c>
      <c r="Q940" s="5"/>
      <c r="R940" s="8"/>
      <c r="S940" s="8"/>
      <c r="T940" s="8"/>
      <c r="U940" s="8"/>
      <c r="V940" s="8"/>
      <c r="W940" s="8"/>
      <c r="X940" s="8"/>
      <c r="Y940" s="5" t="s">
        <v>4093</v>
      </c>
      <c r="Z940" s="10" t="str">
        <f aca="false">REPLACE(AA940,SEARCH("M5-",AA940),LEN(AB940),AC940)</f>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0" s="10" t="s">
        <v>5603</v>
      </c>
      <c r="AB940" s="8" t="str">
        <f aca="false">IF(D940&lt;&gt;"No hacer",CONCATENATE(A940,"-",LEFT(C940),"-",IF(A939&lt;&gt;A940,1,IF(C939=C940,RIGHT(AB939)+1,1))))</f>
        <v>M5-NyO-19d-A-1</v>
      </c>
      <c r="AC940" s="8" t="str">
        <f aca="false">CONCATENATE(AB940,"-BR")</f>
        <v>M5-NyO-19d-A-1-BR</v>
      </c>
      <c r="AD940" s="5" t="s">
        <v>46</v>
      </c>
      <c r="AE940" s="5" t="s">
        <v>351</v>
      </c>
      <c r="AF940" s="5" t="s">
        <v>47</v>
      </c>
    </row>
    <row r="941" customFormat="false" ht="75" hidden="false" customHeight="true" outlineLevel="0" collapsed="false">
      <c r="A941" s="5" t="s">
        <v>5585</v>
      </c>
      <c r="B941" s="6" t="s">
        <v>5586</v>
      </c>
      <c r="C941" s="5" t="s">
        <v>58</v>
      </c>
      <c r="D941" s="5" t="s">
        <v>35</v>
      </c>
      <c r="E941" s="5"/>
      <c r="F941" s="6" t="s">
        <v>5604</v>
      </c>
      <c r="G941" s="6"/>
      <c r="H941" s="6" t="s">
        <v>5605</v>
      </c>
      <c r="I941" s="5" t="s">
        <v>38</v>
      </c>
      <c r="J941" s="5" t="s">
        <v>52</v>
      </c>
      <c r="K941" s="6" t="s">
        <v>5602</v>
      </c>
      <c r="L941" s="8" t="s">
        <v>5597</v>
      </c>
      <c r="M941" s="11" t="s">
        <v>41</v>
      </c>
      <c r="N941" s="6" t="s">
        <v>5591</v>
      </c>
      <c r="O941" s="6" t="s">
        <v>5598</v>
      </c>
      <c r="P941" s="8" t="s">
        <v>5593</v>
      </c>
      <c r="Q941" s="5"/>
      <c r="R941" s="8"/>
      <c r="S941" s="8"/>
      <c r="T941" s="8"/>
      <c r="U941" s="8"/>
      <c r="V941" s="8"/>
      <c r="W941" s="8"/>
      <c r="X941" s="8"/>
      <c r="Y941" s="5" t="s">
        <v>4093</v>
      </c>
      <c r="Z941" s="10" t="str">
        <f aca="false">REPLACE(AA941,SEARCH("M5-",AA941),LEN(AB941),AC941)</f>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1" s="10" t="s">
        <v>5606</v>
      </c>
      <c r="AB941" s="8" t="str">
        <f aca="false">IF(D941&lt;&gt;"No hacer",CONCATENATE(A941,"-",LEFT(C941),"-",IF(A940&lt;&gt;A941,1,IF(C940=C941,RIGHT(AB940)+1,1))))</f>
        <v>M5-NyO-19d-A-2</v>
      </c>
      <c r="AC941" s="8" t="str">
        <f aca="false">CONCATENATE(AB941,"-BR")</f>
        <v>M5-NyO-19d-A-2-BR</v>
      </c>
      <c r="AD941" s="5" t="s">
        <v>46</v>
      </c>
      <c r="AE941" s="5" t="s">
        <v>351</v>
      </c>
      <c r="AF941" s="5" t="s">
        <v>47</v>
      </c>
    </row>
    <row r="942" customFormat="false" ht="75" hidden="false" customHeight="true" outlineLevel="0" collapsed="false">
      <c r="A942" s="5" t="s">
        <v>5585</v>
      </c>
      <c r="B942" s="6" t="s">
        <v>5586</v>
      </c>
      <c r="C942" s="5" t="s">
        <v>58</v>
      </c>
      <c r="D942" s="5" t="s">
        <v>35</v>
      </c>
      <c r="E942" s="5"/>
      <c r="F942" s="6" t="s">
        <v>5607</v>
      </c>
      <c r="G942" s="6"/>
      <c r="H942" s="6" t="s">
        <v>5608</v>
      </c>
      <c r="I942" s="5" t="s">
        <v>38</v>
      </c>
      <c r="J942" s="5" t="s">
        <v>52</v>
      </c>
      <c r="K942" s="6" t="s">
        <v>5602</v>
      </c>
      <c r="L942" s="8" t="s">
        <v>5597</v>
      </c>
      <c r="M942" s="11" t="s">
        <v>41</v>
      </c>
      <c r="N942" s="6" t="s">
        <v>5591</v>
      </c>
      <c r="O942" s="6" t="s">
        <v>5598</v>
      </c>
      <c r="P942" s="8" t="s">
        <v>5593</v>
      </c>
      <c r="Q942" s="5"/>
      <c r="R942" s="8"/>
      <c r="S942" s="8"/>
      <c r="T942" s="8"/>
      <c r="U942" s="8"/>
      <c r="V942" s="8"/>
      <c r="W942" s="8"/>
      <c r="X942" s="8"/>
      <c r="Y942" s="5" t="s">
        <v>4093</v>
      </c>
      <c r="Z942" s="10" t="str">
        <f aca="false">REPLACE(AA942,SEARCH("M5-",AA942),LEN(AB942),AC942)</f>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2" s="10" t="s">
        <v>5609</v>
      </c>
      <c r="AB942" s="8" t="str">
        <f aca="false">IF(D942&lt;&gt;"No hacer",CONCATENATE(A942,"-",LEFT(C942),"-",IF(A941&lt;&gt;A942,1,IF(C941=C942,RIGHT(AB941)+1,1))))</f>
        <v>M5-NyO-19d-A-3</v>
      </c>
      <c r="AC942" s="8" t="str">
        <f aca="false">CONCATENATE(AB942,"-BR")</f>
        <v>M5-NyO-19d-A-3-BR</v>
      </c>
      <c r="AD942" s="5" t="s">
        <v>46</v>
      </c>
      <c r="AE942" s="5" t="s">
        <v>351</v>
      </c>
      <c r="AF942" s="5" t="s">
        <v>47</v>
      </c>
    </row>
    <row r="943" customFormat="false" ht="75" hidden="false" customHeight="true" outlineLevel="0" collapsed="false">
      <c r="A943" s="5" t="s">
        <v>5585</v>
      </c>
      <c r="B943" s="6" t="s">
        <v>5586</v>
      </c>
      <c r="C943" s="5" t="s">
        <v>58</v>
      </c>
      <c r="D943" s="5" t="s">
        <v>35</v>
      </c>
      <c r="E943" s="5"/>
      <c r="F943" s="6" t="s">
        <v>5610</v>
      </c>
      <c r="G943" s="6"/>
      <c r="H943" s="6" t="s">
        <v>5611</v>
      </c>
      <c r="I943" s="5" t="s">
        <v>38</v>
      </c>
      <c r="J943" s="5" t="s">
        <v>52</v>
      </c>
      <c r="K943" s="6" t="s">
        <v>5602</v>
      </c>
      <c r="L943" s="8" t="s">
        <v>5597</v>
      </c>
      <c r="M943" s="11" t="s">
        <v>41</v>
      </c>
      <c r="N943" s="6" t="s">
        <v>5591</v>
      </c>
      <c r="O943" s="6" t="s">
        <v>5612</v>
      </c>
      <c r="P943" s="8" t="s">
        <v>5593</v>
      </c>
      <c r="Q943" s="5"/>
      <c r="R943" s="8"/>
      <c r="S943" s="8"/>
      <c r="T943" s="8"/>
      <c r="U943" s="8"/>
      <c r="V943" s="8"/>
      <c r="W943" s="8"/>
      <c r="X943" s="8"/>
      <c r="Y943" s="5" t="s">
        <v>4093</v>
      </c>
      <c r="Z943" s="10" t="str">
        <f aca="false">REPLACE(AA943,SEARCH("M5-",AA943),LEN(AB943),AC943)</f>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3" s="10" t="s">
        <v>5613</v>
      </c>
      <c r="AB943" s="8" t="str">
        <f aca="false">IF(D943&lt;&gt;"No hacer",CONCATENATE(A943,"-",LEFT(C943),"-",IF(A942&lt;&gt;A943,1,IF(C942=C943,RIGHT(AB942)+1,1))))</f>
        <v>M5-NyO-19d-A-4</v>
      </c>
      <c r="AC943" s="8" t="str">
        <f aca="false">CONCATENATE(AB943,"-BR")</f>
        <v>M5-NyO-19d-A-4-BR</v>
      </c>
      <c r="AD943" s="5" t="s">
        <v>46</v>
      </c>
      <c r="AE943" s="5" t="s">
        <v>351</v>
      </c>
      <c r="AF943" s="5" t="s">
        <v>47</v>
      </c>
    </row>
    <row r="944" customFormat="false" ht="75" hidden="false" customHeight="true" outlineLevel="0" collapsed="false">
      <c r="A944" s="5" t="s">
        <v>5585</v>
      </c>
      <c r="B944" s="6" t="s">
        <v>5586</v>
      </c>
      <c r="C944" s="5" t="s">
        <v>58</v>
      </c>
      <c r="D944" s="5" t="s">
        <v>35</v>
      </c>
      <c r="E944" s="5"/>
      <c r="F944" s="6" t="s">
        <v>5614</v>
      </c>
      <c r="G944" s="6"/>
      <c r="H944" s="6" t="s">
        <v>5615</v>
      </c>
      <c r="I944" s="5" t="s">
        <v>38</v>
      </c>
      <c r="J944" s="5" t="s">
        <v>52</v>
      </c>
      <c r="K944" s="6" t="s">
        <v>5602</v>
      </c>
      <c r="L944" s="8" t="s">
        <v>5597</v>
      </c>
      <c r="M944" s="11" t="s">
        <v>41</v>
      </c>
      <c r="N944" s="6" t="s">
        <v>5591</v>
      </c>
      <c r="O944" s="6" t="s">
        <v>5612</v>
      </c>
      <c r="P944" s="8" t="s">
        <v>5593</v>
      </c>
      <c r="Q944" s="5"/>
      <c r="R944" s="8"/>
      <c r="S944" s="8"/>
      <c r="T944" s="8"/>
      <c r="U944" s="8"/>
      <c r="V944" s="8"/>
      <c r="W944" s="8"/>
      <c r="X944" s="8"/>
      <c r="Y944" s="5" t="s">
        <v>4093</v>
      </c>
      <c r="Z944" s="10" t="str">
        <f aca="false">REPLACE(AA944,SEARCH("M5-",AA944),LEN(AB944),AC944)</f>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4" s="10" t="s">
        <v>5616</v>
      </c>
      <c r="AB944" s="8" t="str">
        <f aca="false">IF(D944&lt;&gt;"No hacer",CONCATENATE(A944,"-",LEFT(C944),"-",IF(A943&lt;&gt;A944,1,IF(C943=C944,RIGHT(AB943)+1,1))))</f>
        <v>M5-NyO-19d-A-5</v>
      </c>
      <c r="AC944" s="8" t="str">
        <f aca="false">CONCATENATE(AB944,"-BR")</f>
        <v>M5-NyO-19d-A-5-BR</v>
      </c>
      <c r="AD944" s="5" t="s">
        <v>46</v>
      </c>
      <c r="AE944" s="5" t="s">
        <v>351</v>
      </c>
      <c r="AF944" s="5" t="s">
        <v>47</v>
      </c>
    </row>
    <row r="945" customFormat="false" ht="75" hidden="false" customHeight="true" outlineLevel="0" collapsed="false">
      <c r="A945" s="5" t="s">
        <v>5617</v>
      </c>
      <c r="B945" s="6" t="s">
        <v>5618</v>
      </c>
      <c r="C945" s="5" t="s">
        <v>34</v>
      </c>
      <c r="D945" s="5" t="s">
        <v>35</v>
      </c>
      <c r="E945" s="5"/>
      <c r="F945" s="6" t="s">
        <v>5619</v>
      </c>
      <c r="G945" s="6"/>
      <c r="H945" s="6"/>
      <c r="I945" s="5" t="s">
        <v>38</v>
      </c>
      <c r="J945" s="5" t="s">
        <v>297</v>
      </c>
      <c r="K945" s="6" t="s">
        <v>5620</v>
      </c>
      <c r="L945" s="6" t="s">
        <v>4528</v>
      </c>
      <c r="M945" s="11" t="s">
        <v>41</v>
      </c>
      <c r="N945" s="7" t="s">
        <v>5621</v>
      </c>
      <c r="O945" s="7" t="s">
        <v>5622</v>
      </c>
      <c r="P945" s="6"/>
      <c r="Q945" s="6"/>
      <c r="R945" s="6"/>
      <c r="S945" s="6"/>
      <c r="T945" s="6"/>
      <c r="U945" s="6"/>
      <c r="V945" s="6"/>
      <c r="W945" s="6"/>
      <c r="X945" s="6"/>
      <c r="Y945" s="5" t="s">
        <v>4093</v>
      </c>
      <c r="Z945" s="10" t="str">
        <f aca="false">REPLACE(AA945,SEARCH("M5-",AA945),LEN(AB945),AC945)</f>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AA945" s="6" t="s">
        <v>5623</v>
      </c>
      <c r="AB945" s="8" t="str">
        <f aca="false">IF(D945&lt;&gt;"No hacer",CONCATENATE(A945,"-",LEFT(C945),"-",IF(A944&lt;&gt;A945,1,IF(C944=C945,RIGHT(AB944)+1,1))))</f>
        <v>M5-NyO-54a-I-1</v>
      </c>
      <c r="AC945" s="8" t="str">
        <f aca="false">CONCATENATE(AB945,"-BR")</f>
        <v>M5-NyO-54a-I-1-BR</v>
      </c>
      <c r="AD945" s="5" t="s">
        <v>46</v>
      </c>
      <c r="AE945" s="5"/>
      <c r="AF945" s="5" t="s">
        <v>47</v>
      </c>
    </row>
    <row r="946" customFormat="false" ht="75" hidden="false" customHeight="true" outlineLevel="0" collapsed="false">
      <c r="A946" s="5" t="s">
        <v>5617</v>
      </c>
      <c r="B946" s="6" t="s">
        <v>5618</v>
      </c>
      <c r="C946" s="5" t="s">
        <v>48</v>
      </c>
      <c r="D946" s="5" t="s">
        <v>35</v>
      </c>
      <c r="E946" s="5"/>
      <c r="F946" s="6" t="s">
        <v>5624</v>
      </c>
      <c r="G946" s="6"/>
      <c r="H946" s="6"/>
      <c r="I946" s="5" t="s">
        <v>38</v>
      </c>
      <c r="J946" s="5" t="s">
        <v>52</v>
      </c>
      <c r="K946" s="6" t="s">
        <v>5620</v>
      </c>
      <c r="L946" s="6" t="s">
        <v>5625</v>
      </c>
      <c r="M946" s="11" t="s">
        <v>41</v>
      </c>
      <c r="N946" s="7" t="s">
        <v>5621</v>
      </c>
      <c r="O946" s="7" t="s">
        <v>5622</v>
      </c>
      <c r="P946" s="6"/>
      <c r="Q946" s="6"/>
      <c r="R946" s="6"/>
      <c r="S946" s="6"/>
      <c r="T946" s="6"/>
      <c r="U946" s="6"/>
      <c r="V946" s="6"/>
      <c r="W946" s="6"/>
      <c r="X946" s="6"/>
      <c r="Y946" s="5" t="s">
        <v>4093</v>
      </c>
      <c r="Z946" s="10" t="str">
        <f aca="false">REPLACE(AA946,SEARCH("M5-",AA946),LEN(AB946),AC946)</f>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AA946" s="6" t="s">
        <v>5626</v>
      </c>
      <c r="AB946" s="8" t="str">
        <f aca="false">IF(D946&lt;&gt;"No hacer",CONCATENATE(A946,"-",LEFT(C946),"-",IF(A945&lt;&gt;A946,1,IF(C945=C946,RIGHT(AB945)+1,1))))</f>
        <v>M5-NyO-54a-E-1</v>
      </c>
      <c r="AC946" s="8" t="str">
        <f aca="false">CONCATENATE(AB946,"-BR")</f>
        <v>M5-NyO-54a-E-1-BR</v>
      </c>
      <c r="AD946" s="5" t="s">
        <v>46</v>
      </c>
      <c r="AE946" s="5"/>
      <c r="AF946" s="5" t="s">
        <v>47</v>
      </c>
    </row>
    <row r="947" customFormat="false" ht="75" hidden="false" customHeight="true" outlineLevel="0" collapsed="false">
      <c r="A947" s="5" t="s">
        <v>5627</v>
      </c>
      <c r="B947" s="6" t="s">
        <v>5628</v>
      </c>
      <c r="C947" s="5" t="s">
        <v>34</v>
      </c>
      <c r="D947" s="5" t="s">
        <v>35</v>
      </c>
      <c r="E947" s="5"/>
      <c r="F947" s="6" t="s">
        <v>5629</v>
      </c>
      <c r="G947" s="6"/>
      <c r="H947" s="6" t="s">
        <v>5630</v>
      </c>
      <c r="I947" s="5" t="s">
        <v>38</v>
      </c>
      <c r="J947" s="5" t="s">
        <v>39</v>
      </c>
      <c r="K947" s="6" t="s">
        <v>5631</v>
      </c>
      <c r="L947" s="6" t="s">
        <v>5632</v>
      </c>
      <c r="M947" s="5" t="s">
        <v>41</v>
      </c>
      <c r="N947" s="8" t="s">
        <v>5633</v>
      </c>
      <c r="O947" s="8" t="s">
        <v>5634</v>
      </c>
      <c r="P947" s="8"/>
      <c r="Q947" s="5"/>
      <c r="R947" s="8"/>
      <c r="S947" s="8"/>
      <c r="T947" s="8"/>
      <c r="U947" s="8"/>
      <c r="V947" s="8"/>
      <c r="W947" s="8"/>
      <c r="X947" s="8"/>
      <c r="Y947" s="5" t="s">
        <v>4093</v>
      </c>
      <c r="Z947" s="10" t="str">
        <f aca="false">REPLACE(AA947,SEARCH("M5-",AA947),LEN(AB947),AC947)</f>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AA947" s="10" t="s">
        <v>5635</v>
      </c>
      <c r="AB947" s="8" t="str">
        <f aca="false">IF(D947&lt;&gt;"No hacer",CONCATENATE(A947,"-",LEFT(C947),"-",IF(A946&lt;&gt;A947,1,IF(C946=C947,RIGHT(AB946)+1,1))))</f>
        <v>M5-NyO-20a-I-1</v>
      </c>
      <c r="AC947" s="8" t="str">
        <f aca="false">CONCATENATE(AB947,"-BR")</f>
        <v>M5-NyO-20a-I-1-BR</v>
      </c>
      <c r="AD947" s="5" t="s">
        <v>46</v>
      </c>
      <c r="AE947" s="5" t="s">
        <v>351</v>
      </c>
      <c r="AF947" s="5" t="s">
        <v>47</v>
      </c>
    </row>
    <row r="948" customFormat="false" ht="75" hidden="false" customHeight="true" outlineLevel="0" collapsed="false">
      <c r="A948" s="5" t="s">
        <v>5627</v>
      </c>
      <c r="B948" s="6" t="s">
        <v>5628</v>
      </c>
      <c r="C948" s="5" t="s">
        <v>48</v>
      </c>
      <c r="D948" s="5" t="s">
        <v>35</v>
      </c>
      <c r="E948" s="5"/>
      <c r="F948" s="6" t="s">
        <v>5636</v>
      </c>
      <c r="G948" s="6"/>
      <c r="H948" s="6" t="s">
        <v>5637</v>
      </c>
      <c r="I948" s="5" t="s">
        <v>38</v>
      </c>
      <c r="J948" s="5" t="s">
        <v>52</v>
      </c>
      <c r="K948" s="6" t="s">
        <v>5638</v>
      </c>
      <c r="L948" s="6" t="s">
        <v>5639</v>
      </c>
      <c r="M948" s="5" t="s">
        <v>41</v>
      </c>
      <c r="N948" s="8" t="s">
        <v>5633</v>
      </c>
      <c r="O948" s="8" t="s">
        <v>5640</v>
      </c>
      <c r="P948" s="8"/>
      <c r="Q948" s="5"/>
      <c r="R948" s="8"/>
      <c r="S948" s="8"/>
      <c r="T948" s="8"/>
      <c r="U948" s="8"/>
      <c r="V948" s="8"/>
      <c r="W948" s="8"/>
      <c r="X948" s="8"/>
      <c r="Y948" s="5" t="s">
        <v>4093</v>
      </c>
      <c r="Z948" s="10" t="str">
        <f aca="false">REPLACE(AA948,SEARCH("M5-",AA948),LEN(AB948),AC948)</f>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AA948" s="10" t="s">
        <v>5641</v>
      </c>
      <c r="AB948" s="8" t="str">
        <f aca="false">IF(D948&lt;&gt;"No hacer",CONCATENATE(A948,"-",LEFT(C948),"-",IF(A947&lt;&gt;A948,1,IF(C947=C948,RIGHT(AB947)+1,1))))</f>
        <v>M5-NyO-20a-E-1</v>
      </c>
      <c r="AC948" s="8" t="str">
        <f aca="false">CONCATENATE(AB948,"-BR")</f>
        <v>M5-NyO-20a-E-1-BR</v>
      </c>
      <c r="AD948" s="5" t="s">
        <v>46</v>
      </c>
      <c r="AE948" s="5" t="s">
        <v>351</v>
      </c>
      <c r="AF948" s="5" t="s">
        <v>47</v>
      </c>
    </row>
    <row r="949" customFormat="false" ht="75" hidden="false" customHeight="true" outlineLevel="0" collapsed="false">
      <c r="A949" s="5" t="s">
        <v>5627</v>
      </c>
      <c r="B949" s="6" t="s">
        <v>5628</v>
      </c>
      <c r="C949" s="5" t="s">
        <v>48</v>
      </c>
      <c r="D949" s="5" t="s">
        <v>35</v>
      </c>
      <c r="E949" s="5"/>
      <c r="F949" s="6" t="s">
        <v>5642</v>
      </c>
      <c r="G949" s="6"/>
      <c r="H949" s="6" t="s">
        <v>5643</v>
      </c>
      <c r="I949" s="5" t="s">
        <v>38</v>
      </c>
      <c r="J949" s="5" t="s">
        <v>52</v>
      </c>
      <c r="K949" s="6" t="s">
        <v>5638</v>
      </c>
      <c r="L949" s="6" t="s">
        <v>5644</v>
      </c>
      <c r="M949" s="5" t="s">
        <v>41</v>
      </c>
      <c r="N949" s="8" t="s">
        <v>5633</v>
      </c>
      <c r="O949" s="8" t="s">
        <v>5645</v>
      </c>
      <c r="P949" s="8"/>
      <c r="Q949" s="5"/>
      <c r="R949" s="8"/>
      <c r="S949" s="8"/>
      <c r="T949" s="8"/>
      <c r="U949" s="8"/>
      <c r="V949" s="8"/>
      <c r="W949" s="8"/>
      <c r="X949" s="8"/>
      <c r="Y949" s="5" t="s">
        <v>4093</v>
      </c>
      <c r="Z949" s="10" t="str">
        <f aca="false">REPLACE(AA949,SEARCH("M5-",AA949),LEN(AB949),AC949)</f>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AA949" s="10" t="s">
        <v>5646</v>
      </c>
      <c r="AB949" s="8" t="str">
        <f aca="false">IF(D949&lt;&gt;"No hacer",CONCATENATE(A949,"-",LEFT(C949),"-",IF(A948&lt;&gt;A949,1,IF(C948=C949,RIGHT(AB948)+1,1))))</f>
        <v>M5-NyO-20a-E-2</v>
      </c>
      <c r="AC949" s="8" t="str">
        <f aca="false">CONCATENATE(AB949,"-BR")</f>
        <v>M5-NyO-20a-E-2-BR</v>
      </c>
      <c r="AD949" s="5" t="s">
        <v>46</v>
      </c>
      <c r="AE949" s="5" t="s">
        <v>351</v>
      </c>
      <c r="AF949" s="5" t="s">
        <v>47</v>
      </c>
    </row>
    <row r="950" customFormat="false" ht="75" hidden="false" customHeight="true" outlineLevel="0" collapsed="false">
      <c r="A950" s="5" t="s">
        <v>5627</v>
      </c>
      <c r="B950" s="6" t="s">
        <v>5628</v>
      </c>
      <c r="C950" s="5" t="s">
        <v>58</v>
      </c>
      <c r="D950" s="5" t="s">
        <v>35</v>
      </c>
      <c r="E950" s="5"/>
      <c r="F950" s="6" t="s">
        <v>5647</v>
      </c>
      <c r="G950" s="6"/>
      <c r="H950" s="6" t="s">
        <v>5648</v>
      </c>
      <c r="I950" s="5" t="s">
        <v>38</v>
      </c>
      <c r="J950" s="5" t="s">
        <v>52</v>
      </c>
      <c r="K950" s="6" t="s">
        <v>5649</v>
      </c>
      <c r="L950" s="6" t="s">
        <v>5650</v>
      </c>
      <c r="M950" s="5" t="s">
        <v>63</v>
      </c>
      <c r="N950" s="8"/>
      <c r="O950" s="8"/>
      <c r="P950" s="8"/>
      <c r="Q950" s="5"/>
      <c r="R950" s="8"/>
      <c r="S950" s="8" t="s">
        <v>5651</v>
      </c>
      <c r="T950" s="8" t="s">
        <v>5652</v>
      </c>
      <c r="U950" s="8" t="s">
        <v>5653</v>
      </c>
      <c r="V950" s="8" t="s">
        <v>5654</v>
      </c>
      <c r="W950" s="8" t="s">
        <v>5655</v>
      </c>
      <c r="X950" s="8"/>
      <c r="Y950" s="5" t="s">
        <v>4093</v>
      </c>
      <c r="Z950" s="10" t="str">
        <f aca="false">REPLACE(AA950,SEARCH("M5-",AA950),LEN(AB950),AC950)</f>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0" s="10" t="s">
        <v>5656</v>
      </c>
      <c r="AB950" s="8" t="str">
        <f aca="false">IF(D950&lt;&gt;"No hacer",CONCATENATE(A950,"-",LEFT(C950),"-",IF(A949&lt;&gt;A950,1,IF(C949=C950,RIGHT(AB949)+1,1))))</f>
        <v>M5-NyO-20a-A-1</v>
      </c>
      <c r="AC950" s="8" t="str">
        <f aca="false">CONCATENATE(AB950,"-BR")</f>
        <v>M5-NyO-20a-A-1-BR</v>
      </c>
      <c r="AD950" s="5" t="s">
        <v>46</v>
      </c>
      <c r="AE950" s="5" t="s">
        <v>351</v>
      </c>
      <c r="AF950" s="5" t="s">
        <v>47</v>
      </c>
    </row>
    <row r="951" customFormat="false" ht="75" hidden="false" customHeight="true" outlineLevel="0" collapsed="false">
      <c r="A951" s="5" t="s">
        <v>5627</v>
      </c>
      <c r="B951" s="6" t="s">
        <v>5628</v>
      </c>
      <c r="C951" s="5" t="s">
        <v>58</v>
      </c>
      <c r="D951" s="5" t="s">
        <v>35</v>
      </c>
      <c r="E951" s="5"/>
      <c r="F951" s="6" t="s">
        <v>5657</v>
      </c>
      <c r="G951" s="6"/>
      <c r="H951" s="6" t="s">
        <v>5658</v>
      </c>
      <c r="I951" s="5" t="s">
        <v>38</v>
      </c>
      <c r="J951" s="5" t="s">
        <v>52</v>
      </c>
      <c r="K951" s="6" t="s">
        <v>5649</v>
      </c>
      <c r="L951" s="6" t="s">
        <v>5650</v>
      </c>
      <c r="M951" s="5" t="s">
        <v>63</v>
      </c>
      <c r="N951" s="8"/>
      <c r="O951" s="8"/>
      <c r="P951" s="8"/>
      <c r="Q951" s="5"/>
      <c r="R951" s="8"/>
      <c r="S951" s="8" t="s">
        <v>5659</v>
      </c>
      <c r="T951" s="8" t="s">
        <v>5660</v>
      </c>
      <c r="U951" s="8" t="s">
        <v>5653</v>
      </c>
      <c r="V951" s="8" t="s">
        <v>5654</v>
      </c>
      <c r="W951" s="8" t="s">
        <v>5661</v>
      </c>
      <c r="X951" s="8"/>
      <c r="Y951" s="5" t="s">
        <v>4093</v>
      </c>
      <c r="Z951" s="10" t="str">
        <f aca="false">REPLACE(AA951,SEARCH("M5-",AA951),LEN(AB951),AC951)</f>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1" s="10" t="s">
        <v>5662</v>
      </c>
      <c r="AB951" s="8" t="str">
        <f aca="false">IF(D951&lt;&gt;"No hacer",CONCATENATE(A951,"-",LEFT(C951),"-",IF(A950&lt;&gt;A951,1,IF(C950=C951,RIGHT(AB950)+1,1))))</f>
        <v>M5-NyO-20a-A-2</v>
      </c>
      <c r="AC951" s="8" t="str">
        <f aca="false">CONCATENATE(AB951,"-BR")</f>
        <v>M5-NyO-20a-A-2-BR</v>
      </c>
      <c r="AD951" s="5" t="s">
        <v>46</v>
      </c>
      <c r="AE951" s="5" t="s">
        <v>351</v>
      </c>
      <c r="AF951" s="5" t="s">
        <v>47</v>
      </c>
    </row>
    <row r="952" customFormat="false" ht="75" hidden="false" customHeight="true" outlineLevel="0" collapsed="false">
      <c r="A952" s="5" t="s">
        <v>5627</v>
      </c>
      <c r="B952" s="6" t="s">
        <v>5628</v>
      </c>
      <c r="C952" s="5" t="s">
        <v>58</v>
      </c>
      <c r="D952" s="5" t="s">
        <v>35</v>
      </c>
      <c r="E952" s="5"/>
      <c r="F952" s="8" t="s">
        <v>5663</v>
      </c>
      <c r="G952" s="8"/>
      <c r="H952" s="6" t="s">
        <v>5664</v>
      </c>
      <c r="I952" s="5" t="s">
        <v>38</v>
      </c>
      <c r="J952" s="5" t="s">
        <v>52</v>
      </c>
      <c r="K952" s="6" t="s">
        <v>5649</v>
      </c>
      <c r="L952" s="6" t="s">
        <v>5650</v>
      </c>
      <c r="M952" s="5" t="s">
        <v>63</v>
      </c>
      <c r="N952" s="8"/>
      <c r="O952" s="8"/>
      <c r="P952" s="8"/>
      <c r="Q952" s="5"/>
      <c r="R952" s="8"/>
      <c r="S952" s="8" t="s">
        <v>5665</v>
      </c>
      <c r="T952" s="8" t="s">
        <v>5666</v>
      </c>
      <c r="U952" s="8" t="s">
        <v>5653</v>
      </c>
      <c r="V952" s="8" t="s">
        <v>5654</v>
      </c>
      <c r="W952" s="8" t="s">
        <v>5667</v>
      </c>
      <c r="X952" s="8"/>
      <c r="Y952" s="5" t="s">
        <v>4093</v>
      </c>
      <c r="Z952" s="10" t="str">
        <f aca="false">REPLACE(AA952,SEARCH("M5-",AA952),LEN(AB952),AC952)</f>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AA952" s="10" t="s">
        <v>5668</v>
      </c>
      <c r="AB952" s="8" t="str">
        <f aca="false">IF(D952&lt;&gt;"No hacer",CONCATENATE(A952,"-",LEFT(C952),"-",IF(A951&lt;&gt;A952,1,IF(C951=C952,RIGHT(AB951)+1,1))))</f>
        <v>M5-NyO-20a-A-3</v>
      </c>
      <c r="AC952" s="8" t="str">
        <f aca="false">CONCATENATE(AB952,"-BR")</f>
        <v>M5-NyO-20a-A-3-BR</v>
      </c>
      <c r="AD952" s="5" t="s">
        <v>46</v>
      </c>
      <c r="AE952" s="5" t="s">
        <v>351</v>
      </c>
      <c r="AF952" s="5" t="s">
        <v>47</v>
      </c>
    </row>
    <row r="953" customFormat="false" ht="75" hidden="false" customHeight="true" outlineLevel="0" collapsed="false">
      <c r="A953" s="5" t="s">
        <v>5627</v>
      </c>
      <c r="B953" s="6" t="s">
        <v>5628</v>
      </c>
      <c r="C953" s="5" t="s">
        <v>58</v>
      </c>
      <c r="D953" s="5" t="s">
        <v>35</v>
      </c>
      <c r="E953" s="5"/>
      <c r="F953" s="6" t="s">
        <v>5669</v>
      </c>
      <c r="G953" s="6"/>
      <c r="H953" s="6" t="s">
        <v>5670</v>
      </c>
      <c r="I953" s="5" t="s">
        <v>38</v>
      </c>
      <c r="J953" s="5" t="s">
        <v>52</v>
      </c>
      <c r="K953" s="6" t="s">
        <v>5649</v>
      </c>
      <c r="L953" s="6" t="s">
        <v>5671</v>
      </c>
      <c r="M953" s="5" t="s">
        <v>63</v>
      </c>
      <c r="N953" s="8"/>
      <c r="O953" s="8"/>
      <c r="P953" s="8"/>
      <c r="Q953" s="5"/>
      <c r="R953" s="8"/>
      <c r="S953" s="8" t="s">
        <v>5672</v>
      </c>
      <c r="T953" s="8" t="s">
        <v>5673</v>
      </c>
      <c r="U953" s="8" t="s">
        <v>5653</v>
      </c>
      <c r="V953" s="8" t="s">
        <v>5674</v>
      </c>
      <c r="W953" s="8" t="s">
        <v>5675</v>
      </c>
      <c r="X953" s="8"/>
      <c r="Y953" s="5" t="s">
        <v>4093</v>
      </c>
      <c r="Z953" s="10" t="str">
        <f aca="false">REPLACE(AA953,SEARCH("M5-",AA953),LEN(AB953),AC953)</f>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3" s="10" t="s">
        <v>5676</v>
      </c>
      <c r="AB953" s="8" t="str">
        <f aca="false">IF(D953&lt;&gt;"No hacer",CONCATENATE(A953,"-",LEFT(C953),"-",IF(A952&lt;&gt;A953,1,IF(C952=C953,RIGHT(AB952)+1,1))))</f>
        <v>M5-NyO-20a-A-4</v>
      </c>
      <c r="AC953" s="8" t="str">
        <f aca="false">CONCATENATE(AB953,"-BR")</f>
        <v>M5-NyO-20a-A-4-BR</v>
      </c>
      <c r="AD953" s="5" t="s">
        <v>46</v>
      </c>
      <c r="AE953" s="5" t="s">
        <v>351</v>
      </c>
      <c r="AF953" s="5" t="s">
        <v>47</v>
      </c>
    </row>
    <row r="954" customFormat="false" ht="75" hidden="false" customHeight="true" outlineLevel="0" collapsed="false">
      <c r="A954" s="5" t="s">
        <v>5627</v>
      </c>
      <c r="B954" s="6" t="s">
        <v>5628</v>
      </c>
      <c r="C954" s="5" t="s">
        <v>58</v>
      </c>
      <c r="D954" s="5" t="s">
        <v>35</v>
      </c>
      <c r="E954" s="5"/>
      <c r="F954" s="6" t="s">
        <v>5677</v>
      </c>
      <c r="G954" s="6"/>
      <c r="H954" s="6" t="s">
        <v>5678</v>
      </c>
      <c r="I954" s="5" t="s">
        <v>38</v>
      </c>
      <c r="J954" s="5" t="s">
        <v>52</v>
      </c>
      <c r="K954" s="6" t="s">
        <v>5649</v>
      </c>
      <c r="L954" s="6" t="s">
        <v>5671</v>
      </c>
      <c r="M954" s="5" t="s">
        <v>63</v>
      </c>
      <c r="N954" s="8"/>
      <c r="O954" s="8"/>
      <c r="P954" s="8"/>
      <c r="Q954" s="5"/>
      <c r="R954" s="8"/>
      <c r="S954" s="8" t="s">
        <v>5679</v>
      </c>
      <c r="T954" s="8" t="s">
        <v>5680</v>
      </c>
      <c r="U954" s="8" t="s">
        <v>5653</v>
      </c>
      <c r="V954" s="8" t="s">
        <v>5674</v>
      </c>
      <c r="W954" s="8" t="s">
        <v>5681</v>
      </c>
      <c r="X954" s="8"/>
      <c r="Y954" s="5" t="s">
        <v>4093</v>
      </c>
      <c r="Z954" s="10" t="str">
        <f aca="false">REPLACE(AA954,SEARCH("M5-",AA954),LEN(AB954),AC954)</f>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4" s="10" t="s">
        <v>5682</v>
      </c>
      <c r="AB954" s="8" t="str">
        <f aca="false">IF(D954&lt;&gt;"No hacer",CONCATENATE(A954,"-",LEFT(C954),"-",IF(A953&lt;&gt;A954,1,IF(C953=C954,RIGHT(AB953)+1,1))))</f>
        <v>M5-NyO-20a-A-5</v>
      </c>
      <c r="AC954" s="8" t="str">
        <f aca="false">CONCATENATE(AB954,"-BR")</f>
        <v>M5-NyO-20a-A-5-BR</v>
      </c>
      <c r="AD954" s="5" t="s">
        <v>46</v>
      </c>
      <c r="AE954" s="5" t="s">
        <v>351</v>
      </c>
      <c r="AF954" s="5" t="s">
        <v>47</v>
      </c>
    </row>
    <row r="955" customFormat="false" ht="75" hidden="false" customHeight="true" outlineLevel="0" collapsed="false">
      <c r="A955" s="5" t="s">
        <v>5683</v>
      </c>
      <c r="B955" s="6" t="s">
        <v>5684</v>
      </c>
      <c r="C955" s="5" t="s">
        <v>34</v>
      </c>
      <c r="D955" s="5" t="s">
        <v>35</v>
      </c>
      <c r="E955" s="5"/>
      <c r="F955" s="6" t="s">
        <v>5685</v>
      </c>
      <c r="G955" s="6"/>
      <c r="H955" s="6" t="s">
        <v>5686</v>
      </c>
      <c r="I955" s="5" t="s">
        <v>38</v>
      </c>
      <c r="J955" s="5" t="s">
        <v>346</v>
      </c>
      <c r="K955" s="6" t="s">
        <v>5687</v>
      </c>
      <c r="L955" s="6" t="s">
        <v>5688</v>
      </c>
      <c r="M955" s="5" t="s">
        <v>41</v>
      </c>
      <c r="N955" s="6" t="s">
        <v>5689</v>
      </c>
      <c r="O955" s="6" t="s">
        <v>5690</v>
      </c>
      <c r="P955" s="8"/>
      <c r="Q955" s="5"/>
      <c r="R955" s="8"/>
      <c r="S955" s="8"/>
      <c r="T955" s="8"/>
      <c r="U955" s="8"/>
      <c r="V955" s="8"/>
      <c r="W955" s="8"/>
      <c r="X955" s="8"/>
      <c r="Y955" s="5" t="s">
        <v>4093</v>
      </c>
      <c r="Z955" s="10" t="str">
        <f aca="false">REPLACE(AA955,SEARCH("M5-",AA955),LEN(AB955),AC955)</f>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AA955" s="10" t="s">
        <v>5691</v>
      </c>
      <c r="AB955" s="8" t="str">
        <f aca="false">IF(D955&lt;&gt;"No hacer",CONCATENATE(A955,"-",LEFT(C955),"-",IF(A954&lt;&gt;A955,1,IF(C954=C955,RIGHT(AB954)+1,1))))</f>
        <v>M5-NyO-20b-I-1</v>
      </c>
      <c r="AC955" s="8" t="str">
        <f aca="false">CONCATENATE(AB955,"-BR")</f>
        <v>M5-NyO-20b-I-1-BR</v>
      </c>
      <c r="AD955" s="5" t="s">
        <v>46</v>
      </c>
      <c r="AE955" s="5" t="s">
        <v>351</v>
      </c>
      <c r="AF955" s="5" t="s">
        <v>47</v>
      </c>
    </row>
    <row r="956" customFormat="false" ht="75" hidden="false" customHeight="true" outlineLevel="0" collapsed="false">
      <c r="A956" s="5" t="s">
        <v>5683</v>
      </c>
      <c r="B956" s="6" t="s">
        <v>5684</v>
      </c>
      <c r="C956" s="5" t="s">
        <v>48</v>
      </c>
      <c r="D956" s="5" t="s">
        <v>35</v>
      </c>
      <c r="E956" s="5"/>
      <c r="F956" s="6" t="s">
        <v>5692</v>
      </c>
      <c r="G956" s="6"/>
      <c r="H956" s="6" t="s">
        <v>5693</v>
      </c>
      <c r="I956" s="5" t="s">
        <v>38</v>
      </c>
      <c r="J956" s="5" t="s">
        <v>52</v>
      </c>
      <c r="K956" s="6" t="s">
        <v>5694</v>
      </c>
      <c r="L956" s="6" t="s">
        <v>5695</v>
      </c>
      <c r="M956" s="5" t="s">
        <v>41</v>
      </c>
      <c r="N956" s="6" t="s">
        <v>5689</v>
      </c>
      <c r="O956" s="6" t="s">
        <v>5696</v>
      </c>
      <c r="P956" s="8" t="s">
        <v>5697</v>
      </c>
      <c r="Q956" s="5"/>
      <c r="R956" s="8"/>
      <c r="S956" s="8"/>
      <c r="T956" s="8"/>
      <c r="U956" s="8"/>
      <c r="V956" s="8"/>
      <c r="W956" s="8"/>
      <c r="X956" s="8"/>
      <c r="Y956" s="5" t="s">
        <v>4093</v>
      </c>
      <c r="Z956" s="10" t="str">
        <f aca="false">REPLACE(AA956,SEARCH("M5-",AA956),LEN(AB956),AC956)</f>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AA956" s="10" t="s">
        <v>5698</v>
      </c>
      <c r="AB956" s="8" t="str">
        <f aca="false">IF(D956&lt;&gt;"No hacer",CONCATENATE(A956,"-",LEFT(C956),"-",IF(A955&lt;&gt;A956,1,IF(C955=C956,RIGHT(AB955)+1,1))))</f>
        <v>M5-NyO-20b-E-1</v>
      </c>
      <c r="AC956" s="8" t="str">
        <f aca="false">CONCATENATE(AB956,"-BR")</f>
        <v>M5-NyO-20b-E-1-BR</v>
      </c>
      <c r="AD956" s="5" t="s">
        <v>46</v>
      </c>
      <c r="AE956" s="5" t="s">
        <v>351</v>
      </c>
      <c r="AF956" s="5" t="s">
        <v>47</v>
      </c>
    </row>
    <row r="957" customFormat="false" ht="75" hidden="false" customHeight="true" outlineLevel="0" collapsed="false">
      <c r="A957" s="5" t="s">
        <v>5683</v>
      </c>
      <c r="B957" s="6" t="s">
        <v>5684</v>
      </c>
      <c r="C957" s="5" t="s">
        <v>58</v>
      </c>
      <c r="D957" s="5" t="s">
        <v>35</v>
      </c>
      <c r="E957" s="5"/>
      <c r="F957" s="6" t="s">
        <v>5699</v>
      </c>
      <c r="G957" s="6"/>
      <c r="H957" s="6" t="s">
        <v>5700</v>
      </c>
      <c r="I957" s="5" t="s">
        <v>38</v>
      </c>
      <c r="J957" s="5" t="s">
        <v>52</v>
      </c>
      <c r="K957" s="6" t="s">
        <v>5701</v>
      </c>
      <c r="L957" s="6" t="s">
        <v>5702</v>
      </c>
      <c r="M957" s="5" t="s">
        <v>41</v>
      </c>
      <c r="N957" s="6" t="s">
        <v>5689</v>
      </c>
      <c r="O957" s="6" t="s">
        <v>5703</v>
      </c>
      <c r="P957" s="8" t="s">
        <v>5704</v>
      </c>
      <c r="Q957" s="5"/>
      <c r="R957" s="8"/>
      <c r="S957" s="8"/>
      <c r="T957" s="8"/>
      <c r="U957" s="8"/>
      <c r="V957" s="8"/>
      <c r="W957" s="8"/>
      <c r="X957" s="8"/>
      <c r="Y957" s="5" t="s">
        <v>4093</v>
      </c>
      <c r="Z957" s="10" t="str">
        <f aca="false">REPLACE(AA957,SEARCH("M5-",AA957),LEN(AB957),AC957)</f>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7" s="10" t="s">
        <v>5705</v>
      </c>
      <c r="AB957" s="8" t="str">
        <f aca="false">IF(D957&lt;&gt;"No hacer",CONCATENATE(A957,"-",LEFT(C957),"-",IF(A956&lt;&gt;A957,1,IF(C956=C957,RIGHT(AB956)+1,1))))</f>
        <v>M5-NyO-20b-A-1</v>
      </c>
      <c r="AC957" s="8" t="str">
        <f aca="false">CONCATENATE(AB957,"-BR")</f>
        <v>M5-NyO-20b-A-1-BR</v>
      </c>
      <c r="AD957" s="5" t="s">
        <v>46</v>
      </c>
      <c r="AE957" s="5" t="s">
        <v>351</v>
      </c>
      <c r="AF957" s="5" t="s">
        <v>47</v>
      </c>
    </row>
    <row r="958" customFormat="false" ht="75" hidden="false" customHeight="true" outlineLevel="0" collapsed="false">
      <c r="A958" s="5" t="s">
        <v>5683</v>
      </c>
      <c r="B958" s="6" t="s">
        <v>5684</v>
      </c>
      <c r="C958" s="5" t="s">
        <v>58</v>
      </c>
      <c r="D958" s="5" t="s">
        <v>35</v>
      </c>
      <c r="E958" s="5"/>
      <c r="F958" s="6" t="s">
        <v>5706</v>
      </c>
      <c r="G958" s="6"/>
      <c r="H958" s="6" t="s">
        <v>5707</v>
      </c>
      <c r="I958" s="5" t="s">
        <v>38</v>
      </c>
      <c r="J958" s="5" t="s">
        <v>52</v>
      </c>
      <c r="K958" s="6" t="s">
        <v>5701</v>
      </c>
      <c r="L958" s="6" t="s">
        <v>5702</v>
      </c>
      <c r="M958" s="5" t="s">
        <v>41</v>
      </c>
      <c r="N958" s="6" t="s">
        <v>5689</v>
      </c>
      <c r="O958" s="6" t="s">
        <v>5703</v>
      </c>
      <c r="P958" s="8" t="s">
        <v>5704</v>
      </c>
      <c r="Q958" s="5"/>
      <c r="R958" s="8"/>
      <c r="S958" s="8"/>
      <c r="T958" s="8"/>
      <c r="U958" s="8"/>
      <c r="V958" s="8"/>
      <c r="W958" s="8"/>
      <c r="X958" s="8"/>
      <c r="Y958" s="5" t="s">
        <v>4093</v>
      </c>
      <c r="Z958" s="10" t="str">
        <f aca="false">REPLACE(AA958,SEARCH("M5-",AA958),LEN(AB958),AC958)</f>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8" s="10" t="s">
        <v>5708</v>
      </c>
      <c r="AB958" s="8" t="str">
        <f aca="false">IF(D958&lt;&gt;"No hacer",CONCATENATE(A958,"-",LEFT(C958),"-",IF(A957&lt;&gt;A958,1,IF(C957=C958,RIGHT(AB957)+1,1))))</f>
        <v>M5-NyO-20b-A-2</v>
      </c>
      <c r="AC958" s="8" t="str">
        <f aca="false">CONCATENATE(AB958,"-BR")</f>
        <v>M5-NyO-20b-A-2-BR</v>
      </c>
      <c r="AD958" s="5" t="s">
        <v>46</v>
      </c>
      <c r="AE958" s="5" t="s">
        <v>351</v>
      </c>
      <c r="AF958" s="5" t="s">
        <v>47</v>
      </c>
    </row>
    <row r="959" customFormat="false" ht="75" hidden="false" customHeight="true" outlineLevel="0" collapsed="false">
      <c r="A959" s="5" t="s">
        <v>5683</v>
      </c>
      <c r="B959" s="6" t="s">
        <v>5684</v>
      </c>
      <c r="C959" s="5" t="s">
        <v>58</v>
      </c>
      <c r="D959" s="5" t="s">
        <v>35</v>
      </c>
      <c r="E959" s="5"/>
      <c r="F959" s="6" t="s">
        <v>5709</v>
      </c>
      <c r="G959" s="6"/>
      <c r="H959" s="6" t="s">
        <v>5710</v>
      </c>
      <c r="I959" s="5" t="s">
        <v>38</v>
      </c>
      <c r="J959" s="5" t="s">
        <v>52</v>
      </c>
      <c r="K959" s="6" t="s">
        <v>5701</v>
      </c>
      <c r="L959" s="6" t="s">
        <v>5702</v>
      </c>
      <c r="M959" s="5" t="s">
        <v>41</v>
      </c>
      <c r="N959" s="6" t="s">
        <v>5689</v>
      </c>
      <c r="O959" s="6" t="s">
        <v>5703</v>
      </c>
      <c r="P959" s="8" t="s">
        <v>5704</v>
      </c>
      <c r="Q959" s="5"/>
      <c r="R959" s="8"/>
      <c r="S959" s="8"/>
      <c r="T959" s="8"/>
      <c r="U959" s="8"/>
      <c r="V959" s="8"/>
      <c r="W959" s="8"/>
      <c r="X959" s="8"/>
      <c r="Y959" s="5" t="s">
        <v>4093</v>
      </c>
      <c r="Z959" s="10" t="str">
        <f aca="false">REPLACE(AA959,SEARCH("M5-",AA959),LEN(AB959),AC959)</f>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9" s="10" t="s">
        <v>5711</v>
      </c>
      <c r="AB959" s="8" t="str">
        <f aca="false">IF(D959&lt;&gt;"No hacer",CONCATENATE(A959,"-",LEFT(C959),"-",IF(A958&lt;&gt;A959,1,IF(C958=C959,RIGHT(AB958)+1,1))))</f>
        <v>M5-NyO-20b-A-3</v>
      </c>
      <c r="AC959" s="8" t="str">
        <f aca="false">CONCATENATE(AB959,"-BR")</f>
        <v>M5-NyO-20b-A-3-BR</v>
      </c>
      <c r="AD959" s="5" t="s">
        <v>46</v>
      </c>
      <c r="AE959" s="5" t="s">
        <v>351</v>
      </c>
      <c r="AF959" s="5" t="s">
        <v>47</v>
      </c>
    </row>
    <row r="960" customFormat="false" ht="75" hidden="false" customHeight="true" outlineLevel="0" collapsed="false">
      <c r="A960" s="5" t="s">
        <v>5683</v>
      </c>
      <c r="B960" s="6" t="s">
        <v>5684</v>
      </c>
      <c r="C960" s="5" t="s">
        <v>58</v>
      </c>
      <c r="D960" s="5" t="s">
        <v>35</v>
      </c>
      <c r="E960" s="5"/>
      <c r="F960" s="6" t="s">
        <v>5712</v>
      </c>
      <c r="G960" s="6"/>
      <c r="H960" s="6" t="s">
        <v>5713</v>
      </c>
      <c r="I960" s="5" t="s">
        <v>38</v>
      </c>
      <c r="J960" s="5" t="s">
        <v>52</v>
      </c>
      <c r="K960" s="6" t="s">
        <v>5701</v>
      </c>
      <c r="L960" s="6" t="s">
        <v>5702</v>
      </c>
      <c r="M960" s="5" t="s">
        <v>41</v>
      </c>
      <c r="N960" s="6" t="s">
        <v>5689</v>
      </c>
      <c r="O960" s="6" t="s">
        <v>5703</v>
      </c>
      <c r="P960" s="8" t="s">
        <v>5704</v>
      </c>
      <c r="Q960" s="5"/>
      <c r="R960" s="8"/>
      <c r="S960" s="8"/>
      <c r="T960" s="8"/>
      <c r="U960" s="8"/>
      <c r="V960" s="8"/>
      <c r="W960" s="8"/>
      <c r="X960" s="8"/>
      <c r="Y960" s="5" t="s">
        <v>4093</v>
      </c>
      <c r="Z960" s="10" t="str">
        <f aca="false">REPLACE(AA960,SEARCH("M5-",AA960),LEN(AB960),AC960)</f>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0" s="10" t="s">
        <v>5714</v>
      </c>
      <c r="AB960" s="8" t="str">
        <f aca="false">IF(D960&lt;&gt;"No hacer",CONCATENATE(A960,"-",LEFT(C960),"-",IF(A959&lt;&gt;A960,1,IF(C959=C960,RIGHT(AB959)+1,1))))</f>
        <v>M5-NyO-20b-A-4</v>
      </c>
      <c r="AC960" s="8" t="str">
        <f aca="false">CONCATENATE(AB960,"-BR")</f>
        <v>M5-NyO-20b-A-4-BR</v>
      </c>
      <c r="AD960" s="5" t="s">
        <v>46</v>
      </c>
      <c r="AE960" s="5" t="s">
        <v>351</v>
      </c>
      <c r="AF960" s="5" t="s">
        <v>47</v>
      </c>
    </row>
    <row r="961" customFormat="false" ht="75" hidden="false" customHeight="true" outlineLevel="0" collapsed="false">
      <c r="A961" s="5" t="s">
        <v>5683</v>
      </c>
      <c r="B961" s="6" t="s">
        <v>5684</v>
      </c>
      <c r="C961" s="5" t="s">
        <v>58</v>
      </c>
      <c r="D961" s="5" t="s">
        <v>35</v>
      </c>
      <c r="E961" s="5"/>
      <c r="F961" s="6" t="s">
        <v>5715</v>
      </c>
      <c r="G961" s="6"/>
      <c r="H961" s="6" t="s">
        <v>5716</v>
      </c>
      <c r="I961" s="5" t="s">
        <v>38</v>
      </c>
      <c r="J961" s="5" t="s">
        <v>52</v>
      </c>
      <c r="K961" s="6" t="s">
        <v>5701</v>
      </c>
      <c r="L961" s="6" t="s">
        <v>5702</v>
      </c>
      <c r="M961" s="5" t="s">
        <v>41</v>
      </c>
      <c r="N961" s="6" t="s">
        <v>5689</v>
      </c>
      <c r="O961" s="6" t="s">
        <v>5703</v>
      </c>
      <c r="P961" s="8" t="s">
        <v>5704</v>
      </c>
      <c r="Q961" s="5"/>
      <c r="R961" s="8"/>
      <c r="S961" s="8"/>
      <c r="T961" s="8"/>
      <c r="U961" s="8"/>
      <c r="V961" s="8"/>
      <c r="W961" s="8"/>
      <c r="X961" s="8"/>
      <c r="Y961" s="5" t="s">
        <v>4093</v>
      </c>
      <c r="Z961" s="10" t="str">
        <f aca="false">REPLACE(AA961,SEARCH("M5-",AA961),LEN(AB961),AC961)</f>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1" s="10" t="s">
        <v>5717</v>
      </c>
      <c r="AB961" s="8" t="str">
        <f aca="false">IF(D961&lt;&gt;"No hacer",CONCATENATE(A961,"-",LEFT(C961),"-",IF(A960&lt;&gt;A961,1,IF(C960=C961,RIGHT(AB960)+1,1))))</f>
        <v>M5-NyO-20b-A-5</v>
      </c>
      <c r="AC961" s="8" t="str">
        <f aca="false">CONCATENATE(AB961,"-BR")</f>
        <v>M5-NyO-20b-A-5-BR</v>
      </c>
      <c r="AD961" s="5" t="s">
        <v>46</v>
      </c>
      <c r="AE961" s="5" t="s">
        <v>351</v>
      </c>
      <c r="AF961" s="5" t="s">
        <v>47</v>
      </c>
    </row>
    <row r="962" customFormat="false" ht="75" hidden="false" customHeight="true" outlineLevel="0" collapsed="false">
      <c r="A962" s="5" t="s">
        <v>5718</v>
      </c>
      <c r="B962" s="6" t="s">
        <v>5719</v>
      </c>
      <c r="C962" s="5" t="s">
        <v>34</v>
      </c>
      <c r="D962" s="5" t="s">
        <v>35</v>
      </c>
      <c r="E962" s="5"/>
      <c r="F962" s="6" t="s">
        <v>5720</v>
      </c>
      <c r="G962" s="6"/>
      <c r="H962" s="6" t="s">
        <v>5721</v>
      </c>
      <c r="I962" s="5" t="s">
        <v>38</v>
      </c>
      <c r="J962" s="5" t="s">
        <v>297</v>
      </c>
      <c r="K962" s="6" t="s">
        <v>5722</v>
      </c>
      <c r="L962" s="6" t="s">
        <v>5723</v>
      </c>
      <c r="M962" s="5" t="s">
        <v>41</v>
      </c>
      <c r="N962" s="6" t="s">
        <v>5724</v>
      </c>
      <c r="O962" s="7" t="s">
        <v>5725</v>
      </c>
      <c r="P962" s="8"/>
      <c r="Q962" s="5"/>
      <c r="R962" s="8"/>
      <c r="S962" s="8"/>
      <c r="T962" s="8"/>
      <c r="U962" s="8"/>
      <c r="V962" s="8"/>
      <c r="W962" s="8"/>
      <c r="X962" s="8"/>
      <c r="Y962" s="5" t="s">
        <v>4093</v>
      </c>
      <c r="Z962" s="10" t="str">
        <f aca="false">REPLACE(AA962,SEARCH("M5-",AA962),LEN(AB962),AC962)</f>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AA962" s="8" t="s">
        <v>5726</v>
      </c>
      <c r="AB962" s="8" t="str">
        <f aca="false">IF(D962&lt;&gt;"No hacer",CONCATENATE(A962,"-",LEFT(C962),"-",IF(A961&lt;&gt;A962,1,IF(C961=C962,RIGHT(AB961)+1,1))))</f>
        <v>M5-NyO-21a-I-1</v>
      </c>
      <c r="AC962" s="8" t="str">
        <f aca="false">CONCATENATE(AB962,"-BR")</f>
        <v>M5-NyO-21a-I-1-BR</v>
      </c>
      <c r="AD962" s="5" t="s">
        <v>46</v>
      </c>
      <c r="AE962" s="5"/>
      <c r="AF962" s="5" t="s">
        <v>47</v>
      </c>
    </row>
    <row r="963" customFormat="false" ht="75" hidden="false" customHeight="true" outlineLevel="0" collapsed="false">
      <c r="A963" s="5" t="s">
        <v>5718</v>
      </c>
      <c r="B963" s="6" t="s">
        <v>5719</v>
      </c>
      <c r="C963" s="5" t="s">
        <v>48</v>
      </c>
      <c r="D963" s="5" t="s">
        <v>35</v>
      </c>
      <c r="E963" s="5"/>
      <c r="F963" s="6" t="s">
        <v>5727</v>
      </c>
      <c r="G963" s="6"/>
      <c r="H963" s="6"/>
      <c r="I963" s="5" t="s">
        <v>38</v>
      </c>
      <c r="J963" s="5" t="s">
        <v>52</v>
      </c>
      <c r="K963" s="6" t="s">
        <v>5728</v>
      </c>
      <c r="L963" s="6" t="s">
        <v>5729</v>
      </c>
      <c r="M963" s="5" t="s">
        <v>41</v>
      </c>
      <c r="N963" s="6" t="s">
        <v>5724</v>
      </c>
      <c r="O963" s="7" t="s">
        <v>5725</v>
      </c>
      <c r="P963" s="8"/>
      <c r="Q963" s="5"/>
      <c r="R963" s="8"/>
      <c r="S963" s="8"/>
      <c r="T963" s="8"/>
      <c r="U963" s="8"/>
      <c r="V963" s="8"/>
      <c r="W963" s="8"/>
      <c r="X963" s="8"/>
      <c r="Y963" s="5" t="s">
        <v>4093</v>
      </c>
      <c r="Z963" s="10" t="str">
        <f aca="false">REPLACE(AA963,SEARCH("M5-",AA963),LEN(AB963),AC963)</f>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AA963" s="8" t="s">
        <v>5730</v>
      </c>
      <c r="AB963" s="8" t="str">
        <f aca="false">IF(D963&lt;&gt;"No hacer",CONCATENATE(A963,"-",LEFT(C963),"-",IF(A962&lt;&gt;A963,1,IF(C962=C963,RIGHT(AB962)+1,1))))</f>
        <v>M5-NyO-21a-E-1</v>
      </c>
      <c r="AC963" s="8" t="str">
        <f aca="false">CONCATENATE(AB963,"-BR")</f>
        <v>M5-NyO-21a-E-1-BR</v>
      </c>
      <c r="AD963" s="5" t="s">
        <v>46</v>
      </c>
      <c r="AE963" s="5"/>
      <c r="AF963" s="5" t="s">
        <v>47</v>
      </c>
    </row>
    <row r="964" customFormat="false" ht="75" hidden="false" customHeight="true" outlineLevel="0" collapsed="false">
      <c r="A964" s="5" t="s">
        <v>5718</v>
      </c>
      <c r="B964" s="6" t="s">
        <v>5719</v>
      </c>
      <c r="C964" s="5" t="s">
        <v>58</v>
      </c>
      <c r="D964" s="5" t="s">
        <v>35</v>
      </c>
      <c r="E964" s="5"/>
      <c r="F964" s="8" t="s">
        <v>5731</v>
      </c>
      <c r="G964" s="8"/>
      <c r="H964" s="6"/>
      <c r="I964" s="5" t="s">
        <v>38</v>
      </c>
      <c r="J964" s="5" t="s">
        <v>52</v>
      </c>
      <c r="K964" s="6" t="s">
        <v>5728</v>
      </c>
      <c r="L964" s="6" t="s">
        <v>5729</v>
      </c>
      <c r="M964" s="5" t="s">
        <v>63</v>
      </c>
      <c r="N964" s="8"/>
      <c r="O964" s="8"/>
      <c r="P964" s="8"/>
      <c r="Q964" s="5"/>
      <c r="R964" s="8"/>
      <c r="S964" s="8" t="s">
        <v>5732</v>
      </c>
      <c r="T964" s="8" t="s">
        <v>5733</v>
      </c>
      <c r="U964" s="8" t="s">
        <v>5734</v>
      </c>
      <c r="V964" s="8" t="s">
        <v>5735</v>
      </c>
      <c r="W964" s="8"/>
      <c r="X964" s="8"/>
      <c r="Y964" s="5" t="s">
        <v>4093</v>
      </c>
      <c r="Z964" s="10" t="str">
        <f aca="false">REPLACE(AA964,SEARCH("M5-",AA964),LEN(AB964),AC964)</f>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AA964" s="6" t="s">
        <v>5736</v>
      </c>
      <c r="AB964" s="8" t="str">
        <f aca="false">IF(D964&lt;&gt;"No hacer",CONCATENATE(A964,"-",LEFT(C964),"-",IF(A963&lt;&gt;A964,1,IF(C963=C964,RIGHT(AB963)+1,1))))</f>
        <v>M5-NyO-21a-A-1</v>
      </c>
      <c r="AC964" s="8" t="str">
        <f aca="false">CONCATENATE(AB964,"-BR")</f>
        <v>M5-NyO-21a-A-1-BR</v>
      </c>
      <c r="AD964" s="5" t="s">
        <v>46</v>
      </c>
      <c r="AE964" s="5"/>
      <c r="AF964" s="5" t="s">
        <v>47</v>
      </c>
    </row>
    <row r="965" customFormat="false" ht="75" hidden="false" customHeight="true" outlineLevel="0" collapsed="false">
      <c r="A965" s="5" t="s">
        <v>5718</v>
      </c>
      <c r="B965" s="6" t="s">
        <v>5719</v>
      </c>
      <c r="C965" s="5" t="s">
        <v>58</v>
      </c>
      <c r="D965" s="5" t="s">
        <v>35</v>
      </c>
      <c r="E965" s="5"/>
      <c r="F965" s="8" t="s">
        <v>5737</v>
      </c>
      <c r="G965" s="8"/>
      <c r="H965" s="6"/>
      <c r="I965" s="5" t="s">
        <v>38</v>
      </c>
      <c r="J965" s="5" t="s">
        <v>52</v>
      </c>
      <c r="K965" s="6" t="s">
        <v>5738</v>
      </c>
      <c r="L965" s="7" t="s">
        <v>5739</v>
      </c>
      <c r="M965" s="5" t="s">
        <v>63</v>
      </c>
      <c r="N965" s="8"/>
      <c r="O965" s="8"/>
      <c r="P965" s="8"/>
      <c r="Q965" s="5"/>
      <c r="R965" s="8"/>
      <c r="S965" s="8" t="s">
        <v>5740</v>
      </c>
      <c r="T965" s="8" t="s">
        <v>5741</v>
      </c>
      <c r="U965" s="8" t="s">
        <v>5734</v>
      </c>
      <c r="V965" s="8" t="s">
        <v>5742</v>
      </c>
      <c r="W965" s="8"/>
      <c r="X965" s="8"/>
      <c r="Y965" s="5" t="s">
        <v>4093</v>
      </c>
      <c r="Z965" s="10" t="str">
        <f aca="false">REPLACE(AA965,SEARCH("M5-",AA965),LEN(AB965),AC965)</f>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5" s="6" t="s">
        <v>5743</v>
      </c>
      <c r="AB965" s="8" t="str">
        <f aca="false">IF(D965&lt;&gt;"No hacer",CONCATENATE(A965,"-",LEFT(C965),"-",IF(A964&lt;&gt;A965,1,IF(C964=C965,RIGHT(AB964)+1,1))))</f>
        <v>M5-NyO-21a-A-2</v>
      </c>
      <c r="AC965" s="8" t="str">
        <f aca="false">CONCATENATE(AB965,"-BR")</f>
        <v>M5-NyO-21a-A-2-BR</v>
      </c>
      <c r="AD965" s="5" t="s">
        <v>46</v>
      </c>
      <c r="AE965" s="5"/>
      <c r="AF965" s="5" t="s">
        <v>47</v>
      </c>
    </row>
    <row r="966" customFormat="false" ht="75" hidden="false" customHeight="true" outlineLevel="0" collapsed="false">
      <c r="A966" s="5" t="s">
        <v>5718</v>
      </c>
      <c r="B966" s="6" t="s">
        <v>5719</v>
      </c>
      <c r="C966" s="5" t="s">
        <v>58</v>
      </c>
      <c r="D966" s="5" t="s">
        <v>35</v>
      </c>
      <c r="E966" s="5"/>
      <c r="F966" s="8" t="s">
        <v>5744</v>
      </c>
      <c r="G966" s="8"/>
      <c r="H966" s="6"/>
      <c r="I966" s="5" t="s">
        <v>38</v>
      </c>
      <c r="J966" s="5" t="s">
        <v>52</v>
      </c>
      <c r="K966" s="6" t="s">
        <v>5738</v>
      </c>
      <c r="L966" s="7" t="s">
        <v>5739</v>
      </c>
      <c r="M966" s="5" t="s">
        <v>63</v>
      </c>
      <c r="N966" s="8"/>
      <c r="O966" s="8"/>
      <c r="P966" s="8"/>
      <c r="Q966" s="5"/>
      <c r="R966" s="8"/>
      <c r="S966" s="8" t="s">
        <v>5745</v>
      </c>
      <c r="T966" s="8" t="s">
        <v>5746</v>
      </c>
      <c r="U966" s="8" t="s">
        <v>5734</v>
      </c>
      <c r="V966" s="8" t="s">
        <v>5747</v>
      </c>
      <c r="W966" s="8"/>
      <c r="X966" s="8"/>
      <c r="Y966" s="5" t="s">
        <v>4093</v>
      </c>
      <c r="Z966" s="10" t="str">
        <f aca="false">REPLACE(AA966,SEARCH("M5-",AA966),LEN(AB966),AC966)</f>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6" s="6" t="s">
        <v>5748</v>
      </c>
      <c r="AB966" s="8" t="str">
        <f aca="false">IF(D966&lt;&gt;"No hacer",CONCATENATE(A966,"-",LEFT(C966),"-",IF(A965&lt;&gt;A966,1,IF(C965=C966,RIGHT(AB965)+1,1))))</f>
        <v>M5-NyO-21a-A-3</v>
      </c>
      <c r="AC966" s="8" t="str">
        <f aca="false">CONCATENATE(AB966,"-BR")</f>
        <v>M5-NyO-21a-A-3-BR</v>
      </c>
      <c r="AD966" s="5" t="s">
        <v>46</v>
      </c>
      <c r="AE966" s="5"/>
      <c r="AF966" s="5" t="s">
        <v>47</v>
      </c>
    </row>
    <row r="967" customFormat="false" ht="75" hidden="false" customHeight="true" outlineLevel="0" collapsed="false">
      <c r="A967" s="5" t="s">
        <v>5718</v>
      </c>
      <c r="B967" s="6" t="s">
        <v>5719</v>
      </c>
      <c r="C967" s="5" t="s">
        <v>58</v>
      </c>
      <c r="D967" s="5" t="s">
        <v>35</v>
      </c>
      <c r="E967" s="5"/>
      <c r="F967" s="8" t="s">
        <v>5749</v>
      </c>
      <c r="G967" s="8"/>
      <c r="H967" s="6"/>
      <c r="I967" s="5" t="s">
        <v>38</v>
      </c>
      <c r="J967" s="5" t="s">
        <v>52</v>
      </c>
      <c r="K967" s="6" t="s">
        <v>5750</v>
      </c>
      <c r="L967" s="7" t="s">
        <v>5739</v>
      </c>
      <c r="M967" s="5" t="s">
        <v>63</v>
      </c>
      <c r="N967" s="8"/>
      <c r="O967" s="8"/>
      <c r="P967" s="8"/>
      <c r="Q967" s="5"/>
      <c r="R967" s="8"/>
      <c r="S967" s="8" t="s">
        <v>5751</v>
      </c>
      <c r="T967" s="8" t="s">
        <v>5752</v>
      </c>
      <c r="U967" s="8" t="s">
        <v>5734</v>
      </c>
      <c r="V967" s="8" t="s">
        <v>5753</v>
      </c>
      <c r="W967" s="8"/>
      <c r="X967" s="8"/>
      <c r="Y967" s="5" t="s">
        <v>4093</v>
      </c>
      <c r="Z967" s="10" t="str">
        <f aca="false">REPLACE(AA967,SEARCH("M5-",AA967),LEN(AB967),AC967)</f>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7" s="6" t="s">
        <v>5754</v>
      </c>
      <c r="AB967" s="8" t="str">
        <f aca="false">IF(D967&lt;&gt;"No hacer",CONCATENATE(A967,"-",LEFT(C967),"-",IF(A966&lt;&gt;A967,1,IF(C966=C967,RIGHT(AB966)+1,1))))</f>
        <v>M5-NyO-21a-A-4</v>
      </c>
      <c r="AC967" s="8" t="str">
        <f aca="false">CONCATENATE(AB967,"-BR")</f>
        <v>M5-NyO-21a-A-4-BR</v>
      </c>
      <c r="AD967" s="5" t="s">
        <v>46</v>
      </c>
      <c r="AE967" s="5"/>
      <c r="AF967" s="5" t="s">
        <v>47</v>
      </c>
    </row>
    <row r="968" customFormat="false" ht="75" hidden="false" customHeight="true" outlineLevel="0" collapsed="false">
      <c r="A968" s="5" t="s">
        <v>5718</v>
      </c>
      <c r="B968" s="6" t="s">
        <v>5719</v>
      </c>
      <c r="C968" s="5" t="s">
        <v>58</v>
      </c>
      <c r="D968" s="5" t="s">
        <v>35</v>
      </c>
      <c r="E968" s="5"/>
      <c r="F968" s="8" t="s">
        <v>5755</v>
      </c>
      <c r="G968" s="8"/>
      <c r="H968" s="6"/>
      <c r="I968" s="5" t="s">
        <v>38</v>
      </c>
      <c r="J968" s="5" t="s">
        <v>52</v>
      </c>
      <c r="K968" s="6" t="s">
        <v>5738</v>
      </c>
      <c r="L968" s="7" t="s">
        <v>5739</v>
      </c>
      <c r="M968" s="5" t="s">
        <v>63</v>
      </c>
      <c r="N968" s="8"/>
      <c r="O968" s="8"/>
      <c r="P968" s="8"/>
      <c r="Q968" s="5"/>
      <c r="R968" s="8"/>
      <c r="S968" s="8" t="s">
        <v>5756</v>
      </c>
      <c r="T968" s="8" t="s">
        <v>5757</v>
      </c>
      <c r="U968" s="8" t="s">
        <v>5734</v>
      </c>
      <c r="V968" s="8" t="s">
        <v>5758</v>
      </c>
      <c r="W968" s="8"/>
      <c r="X968" s="8"/>
      <c r="Y968" s="5" t="s">
        <v>4093</v>
      </c>
      <c r="Z968" s="10" t="str">
        <f aca="false">REPLACE(AA968,SEARCH("M5-",AA968),LEN(AB968),AC968)</f>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8" s="6" t="s">
        <v>5759</v>
      </c>
      <c r="AB968" s="8" t="str">
        <f aca="false">IF(D968&lt;&gt;"No hacer",CONCATENATE(A968,"-",LEFT(C968),"-",IF(A967&lt;&gt;A968,1,IF(C967=C968,RIGHT(AB967)+1,1))))</f>
        <v>M5-NyO-21a-A-5</v>
      </c>
      <c r="AC968" s="8" t="str">
        <f aca="false">CONCATENATE(AB968,"-BR")</f>
        <v>M5-NyO-21a-A-5-BR</v>
      </c>
      <c r="AD968" s="5" t="s">
        <v>46</v>
      </c>
      <c r="AE968" s="5"/>
      <c r="AF968" s="5" t="s">
        <v>47</v>
      </c>
    </row>
    <row r="969" customFormat="false" ht="75" hidden="false" customHeight="true" outlineLevel="0" collapsed="false">
      <c r="A969" s="5" t="s">
        <v>5760</v>
      </c>
      <c r="B969" s="6" t="s">
        <v>5761</v>
      </c>
      <c r="C969" s="5" t="s">
        <v>34</v>
      </c>
      <c r="D969" s="5" t="s">
        <v>35</v>
      </c>
      <c r="E969" s="5"/>
      <c r="F969" s="6" t="s">
        <v>5762</v>
      </c>
      <c r="G969" s="6"/>
      <c r="H969" s="6" t="s">
        <v>5763</v>
      </c>
      <c r="I969" s="5" t="s">
        <v>38</v>
      </c>
      <c r="J969" s="5" t="s">
        <v>239</v>
      </c>
      <c r="K969" s="6" t="s">
        <v>5764</v>
      </c>
      <c r="L969" s="6" t="s">
        <v>5765</v>
      </c>
      <c r="M969" s="5" t="s">
        <v>41</v>
      </c>
      <c r="N969" s="6" t="s">
        <v>5766</v>
      </c>
      <c r="O969" s="7" t="s">
        <v>5767</v>
      </c>
      <c r="P969" s="8"/>
      <c r="Q969" s="5"/>
      <c r="R969" s="8"/>
      <c r="S969" s="8"/>
      <c r="T969" s="8"/>
      <c r="U969" s="8"/>
      <c r="V969" s="8"/>
      <c r="W969" s="8"/>
      <c r="X969" s="8"/>
      <c r="Y969" s="5" t="s">
        <v>4093</v>
      </c>
      <c r="Z969" s="10" t="str">
        <f aca="false">REPLACE(AA969,SEARCH("M5-",AA969),LEN(AB969),AC969)</f>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AA969" s="6" t="s">
        <v>5768</v>
      </c>
      <c r="AB969" s="8" t="str">
        <f aca="false">IF(D969&lt;&gt;"No hacer",CONCATENATE(A969,"-",LEFT(C969),"-",IF(A968&lt;&gt;A969,1,IF(C968=C969,RIGHT(AB968)+1,1))))</f>
        <v>M5-NyO-21b-I-1</v>
      </c>
      <c r="AC969" s="8" t="str">
        <f aca="false">CONCATENATE(AB969,"-BR")</f>
        <v>M5-NyO-21b-I-1-BR</v>
      </c>
      <c r="AD969" s="5" t="s">
        <v>46</v>
      </c>
      <c r="AE969" s="5"/>
      <c r="AF969" s="5" t="s">
        <v>47</v>
      </c>
    </row>
    <row r="970" customFormat="false" ht="75" hidden="false" customHeight="true" outlineLevel="0" collapsed="false">
      <c r="A970" s="5" t="s">
        <v>5760</v>
      </c>
      <c r="B970" s="6" t="s">
        <v>5761</v>
      </c>
      <c r="C970" s="5" t="s">
        <v>48</v>
      </c>
      <c r="D970" s="5" t="s">
        <v>35</v>
      </c>
      <c r="E970" s="5"/>
      <c r="F970" s="6" t="s">
        <v>5769</v>
      </c>
      <c r="G970" s="6"/>
      <c r="H970" s="6" t="s">
        <v>5770</v>
      </c>
      <c r="I970" s="5" t="s">
        <v>38</v>
      </c>
      <c r="J970" s="5" t="s">
        <v>52</v>
      </c>
      <c r="K970" s="6" t="s">
        <v>5771</v>
      </c>
      <c r="L970" s="6" t="s">
        <v>5772</v>
      </c>
      <c r="M970" s="5" t="s">
        <v>41</v>
      </c>
      <c r="N970" s="6" t="s">
        <v>5766</v>
      </c>
      <c r="O970" s="7" t="s">
        <v>5773</v>
      </c>
      <c r="P970" s="8"/>
      <c r="Q970" s="5"/>
      <c r="R970" s="8"/>
      <c r="S970" s="8"/>
      <c r="T970" s="8"/>
      <c r="U970" s="8"/>
      <c r="V970" s="8"/>
      <c r="W970" s="8"/>
      <c r="X970" s="8"/>
      <c r="Y970" s="5" t="s">
        <v>4093</v>
      </c>
      <c r="Z970" s="10" t="str">
        <f aca="false">REPLACE(AA970,SEARCH("M5-",AA970),LEN(AB970),AC970)</f>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0" s="6" t="s">
        <v>5774</v>
      </c>
      <c r="AB970" s="8" t="str">
        <f aca="false">IF(D970&lt;&gt;"No hacer",CONCATENATE(A970,"-",LEFT(C970),"-",IF(A969&lt;&gt;A970,1,IF(C969=C970,RIGHT(AB969)+1,1))))</f>
        <v>M5-NyO-21b-E-1</v>
      </c>
      <c r="AC970" s="8" t="str">
        <f aca="false">CONCATENATE(AB970,"-BR")</f>
        <v>M5-NyO-21b-E-1-BR</v>
      </c>
      <c r="AD970" s="5" t="s">
        <v>46</v>
      </c>
      <c r="AE970" s="5"/>
      <c r="AF970" s="5" t="s">
        <v>47</v>
      </c>
    </row>
    <row r="971" customFormat="false" ht="75" hidden="false" customHeight="true" outlineLevel="0" collapsed="false">
      <c r="A971" s="5" t="s">
        <v>5760</v>
      </c>
      <c r="B971" s="6" t="s">
        <v>5761</v>
      </c>
      <c r="C971" s="5" t="s">
        <v>58</v>
      </c>
      <c r="D971" s="5" t="s">
        <v>35</v>
      </c>
      <c r="E971" s="5"/>
      <c r="F971" s="6" t="s">
        <v>5775</v>
      </c>
      <c r="G971" s="6"/>
      <c r="H971" s="6" t="s">
        <v>5776</v>
      </c>
      <c r="I971" s="5" t="s">
        <v>38</v>
      </c>
      <c r="J971" s="5" t="s">
        <v>52</v>
      </c>
      <c r="K971" s="6" t="s">
        <v>5771</v>
      </c>
      <c r="L971" s="6" t="s">
        <v>5772</v>
      </c>
      <c r="M971" s="5" t="s">
        <v>41</v>
      </c>
      <c r="N971" s="6" t="s">
        <v>5766</v>
      </c>
      <c r="O971" s="7" t="s">
        <v>5773</v>
      </c>
      <c r="P971" s="8"/>
      <c r="Q971" s="5"/>
      <c r="R971" s="8"/>
      <c r="S971" s="8"/>
      <c r="T971" s="8"/>
      <c r="U971" s="8"/>
      <c r="V971" s="8"/>
      <c r="W971" s="8"/>
      <c r="X971" s="8"/>
      <c r="Y971" s="5" t="s">
        <v>4093</v>
      </c>
      <c r="Z971" s="10" t="str">
        <f aca="false">REPLACE(AA971,SEARCH("M5-",AA971),LEN(AB971),AC971)</f>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1" s="6" t="s">
        <v>5777</v>
      </c>
      <c r="AB971" s="8" t="str">
        <f aca="false">IF(D971&lt;&gt;"No hacer",CONCATENATE(A971,"-",LEFT(C971),"-",IF(A970&lt;&gt;A971,1,IF(C970=C971,RIGHT(AB970)+1,1))))</f>
        <v>M5-NyO-21b-A-1</v>
      </c>
      <c r="AC971" s="8" t="str">
        <f aca="false">CONCATENATE(AB971,"-BR")</f>
        <v>M5-NyO-21b-A-1-BR</v>
      </c>
      <c r="AD971" s="5" t="s">
        <v>46</v>
      </c>
      <c r="AE971" s="5"/>
      <c r="AF971" s="5" t="s">
        <v>47</v>
      </c>
    </row>
    <row r="972" customFormat="false" ht="75" hidden="false" customHeight="true" outlineLevel="0" collapsed="false">
      <c r="A972" s="5" t="s">
        <v>5760</v>
      </c>
      <c r="B972" s="6" t="s">
        <v>5761</v>
      </c>
      <c r="C972" s="5" t="s">
        <v>58</v>
      </c>
      <c r="D972" s="5" t="s">
        <v>35</v>
      </c>
      <c r="E972" s="5"/>
      <c r="F972" s="6" t="s">
        <v>5778</v>
      </c>
      <c r="G972" s="6"/>
      <c r="H972" s="6" t="s">
        <v>5779</v>
      </c>
      <c r="I972" s="5" t="s">
        <v>38</v>
      </c>
      <c r="J972" s="5" t="s">
        <v>52</v>
      </c>
      <c r="K972" s="6" t="s">
        <v>5771</v>
      </c>
      <c r="L972" s="6" t="s">
        <v>5772</v>
      </c>
      <c r="M972" s="5" t="s">
        <v>41</v>
      </c>
      <c r="N972" s="6" t="s">
        <v>5766</v>
      </c>
      <c r="O972" s="7" t="s">
        <v>5773</v>
      </c>
      <c r="P972" s="8"/>
      <c r="Q972" s="5"/>
      <c r="R972" s="8"/>
      <c r="S972" s="8"/>
      <c r="T972" s="8"/>
      <c r="U972" s="8"/>
      <c r="V972" s="8"/>
      <c r="W972" s="8"/>
      <c r="X972" s="8"/>
      <c r="Y972" s="5" t="s">
        <v>4093</v>
      </c>
      <c r="Z972" s="10" t="str">
        <f aca="false">REPLACE(AA972,SEARCH("M5-",AA972),LEN(AB972),AC972)</f>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2" s="6" t="s">
        <v>5780</v>
      </c>
      <c r="AB972" s="8" t="str">
        <f aca="false">IF(D972&lt;&gt;"No hacer",CONCATENATE(A972,"-",LEFT(C972),"-",IF(A971&lt;&gt;A972,1,IF(C971=C972,RIGHT(AB971)+1,1))))</f>
        <v>M5-NyO-21b-A-2</v>
      </c>
      <c r="AC972" s="8" t="str">
        <f aca="false">CONCATENATE(AB972,"-BR")</f>
        <v>M5-NyO-21b-A-2-BR</v>
      </c>
      <c r="AD972" s="5" t="s">
        <v>46</v>
      </c>
      <c r="AE972" s="5"/>
      <c r="AF972" s="5" t="s">
        <v>47</v>
      </c>
    </row>
    <row r="973" customFormat="false" ht="75" hidden="false" customHeight="true" outlineLevel="0" collapsed="false">
      <c r="A973" s="5" t="s">
        <v>5760</v>
      </c>
      <c r="B973" s="6" t="s">
        <v>5761</v>
      </c>
      <c r="C973" s="5" t="s">
        <v>58</v>
      </c>
      <c r="D973" s="5" t="s">
        <v>35</v>
      </c>
      <c r="E973" s="5"/>
      <c r="F973" s="6" t="s">
        <v>5781</v>
      </c>
      <c r="G973" s="6"/>
      <c r="H973" s="6" t="s">
        <v>5782</v>
      </c>
      <c r="I973" s="5" t="s">
        <v>38</v>
      </c>
      <c r="J973" s="5" t="s">
        <v>52</v>
      </c>
      <c r="K973" s="6" t="s">
        <v>5783</v>
      </c>
      <c r="L973" s="6" t="s">
        <v>5772</v>
      </c>
      <c r="M973" s="5" t="s">
        <v>41</v>
      </c>
      <c r="N973" s="6" t="s">
        <v>5766</v>
      </c>
      <c r="O973" s="7" t="s">
        <v>5773</v>
      </c>
      <c r="P973" s="8"/>
      <c r="Q973" s="5"/>
      <c r="R973" s="8"/>
      <c r="S973" s="8"/>
      <c r="T973" s="8"/>
      <c r="U973" s="8"/>
      <c r="V973" s="8"/>
      <c r="W973" s="8"/>
      <c r="X973" s="8"/>
      <c r="Y973" s="5" t="s">
        <v>4093</v>
      </c>
      <c r="Z973" s="10" t="str">
        <f aca="false">REPLACE(AA973,SEARCH("M5-",AA973),LEN(AB973),AC973)</f>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AA973" s="6" t="s">
        <v>5784</v>
      </c>
      <c r="AB973" s="8" t="str">
        <f aca="false">IF(D973&lt;&gt;"No hacer",CONCATENATE(A973,"-",LEFT(C973),"-",IF(A972&lt;&gt;A973,1,IF(C972=C973,RIGHT(AB972)+1,1))))</f>
        <v>M5-NyO-21b-A-3</v>
      </c>
      <c r="AC973" s="8" t="str">
        <f aca="false">CONCATENATE(AB973,"-BR")</f>
        <v>M5-NyO-21b-A-3-BR</v>
      </c>
      <c r="AD973" s="5" t="s">
        <v>46</v>
      </c>
      <c r="AE973" s="5"/>
      <c r="AF973" s="5" t="s">
        <v>47</v>
      </c>
    </row>
    <row r="974" customFormat="false" ht="75" hidden="false" customHeight="true" outlineLevel="0" collapsed="false">
      <c r="A974" s="5" t="s">
        <v>5760</v>
      </c>
      <c r="B974" s="6" t="s">
        <v>5761</v>
      </c>
      <c r="C974" s="5" t="s">
        <v>58</v>
      </c>
      <c r="D974" s="5" t="s">
        <v>35</v>
      </c>
      <c r="E974" s="5"/>
      <c r="F974" s="6" t="s">
        <v>5785</v>
      </c>
      <c r="G974" s="6"/>
      <c r="H974" s="6" t="s">
        <v>5786</v>
      </c>
      <c r="I974" s="5" t="s">
        <v>38</v>
      </c>
      <c r="J974" s="5" t="s">
        <v>52</v>
      </c>
      <c r="K974" s="6" t="s">
        <v>5771</v>
      </c>
      <c r="L974" s="6" t="s">
        <v>5772</v>
      </c>
      <c r="M974" s="5" t="s">
        <v>41</v>
      </c>
      <c r="N974" s="6" t="s">
        <v>5766</v>
      </c>
      <c r="O974" s="7" t="s">
        <v>5773</v>
      </c>
      <c r="P974" s="8"/>
      <c r="Q974" s="5"/>
      <c r="R974" s="8"/>
      <c r="S974" s="8"/>
      <c r="T974" s="8"/>
      <c r="U974" s="8"/>
      <c r="V974" s="8"/>
      <c r="W974" s="8"/>
      <c r="X974" s="8"/>
      <c r="Y974" s="5" t="s">
        <v>4093</v>
      </c>
      <c r="Z974" s="10" t="str">
        <f aca="false">REPLACE(AA974,SEARCH("M5-",AA974),LEN(AB974),AC974)</f>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4" s="6" t="s">
        <v>5787</v>
      </c>
      <c r="AB974" s="8" t="str">
        <f aca="false">IF(D974&lt;&gt;"No hacer",CONCATENATE(A974,"-",LEFT(C974),"-",IF(A973&lt;&gt;A974,1,IF(C973=C974,RIGHT(AB973)+1,1))))</f>
        <v>M5-NyO-21b-A-4</v>
      </c>
      <c r="AC974" s="8" t="str">
        <f aca="false">CONCATENATE(AB974,"-BR")</f>
        <v>M5-NyO-21b-A-4-BR</v>
      </c>
      <c r="AD974" s="5" t="s">
        <v>46</v>
      </c>
      <c r="AE974" s="5"/>
      <c r="AF974" s="5" t="s">
        <v>47</v>
      </c>
    </row>
    <row r="975" customFormat="false" ht="75" hidden="false" customHeight="true" outlineLevel="0" collapsed="false">
      <c r="A975" s="5" t="s">
        <v>5760</v>
      </c>
      <c r="B975" s="6" t="s">
        <v>5761</v>
      </c>
      <c r="C975" s="5" t="s">
        <v>58</v>
      </c>
      <c r="D975" s="5" t="s">
        <v>35</v>
      </c>
      <c r="E975" s="5"/>
      <c r="F975" s="6" t="s">
        <v>5788</v>
      </c>
      <c r="G975" s="6"/>
      <c r="H975" s="6" t="s">
        <v>5789</v>
      </c>
      <c r="I975" s="5" t="s">
        <v>38</v>
      </c>
      <c r="J975" s="5" t="s">
        <v>52</v>
      </c>
      <c r="K975" s="6" t="s">
        <v>5771</v>
      </c>
      <c r="L975" s="6" t="s">
        <v>5772</v>
      </c>
      <c r="M975" s="5" t="s">
        <v>41</v>
      </c>
      <c r="N975" s="6" t="s">
        <v>5766</v>
      </c>
      <c r="O975" s="7" t="s">
        <v>5773</v>
      </c>
      <c r="P975" s="8"/>
      <c r="Q975" s="5"/>
      <c r="R975" s="8"/>
      <c r="S975" s="8"/>
      <c r="T975" s="8"/>
      <c r="U975" s="8"/>
      <c r="V975" s="8"/>
      <c r="W975" s="8"/>
      <c r="X975" s="8"/>
      <c r="Y975" s="5" t="s">
        <v>4093</v>
      </c>
      <c r="Z975" s="10" t="str">
        <f aca="false">REPLACE(AA975,SEARCH("M5-",AA975),LEN(AB975),AC975)</f>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5" s="6" t="s">
        <v>5790</v>
      </c>
      <c r="AB975" s="8" t="str">
        <f aca="false">IF(D975&lt;&gt;"No hacer",CONCATENATE(A975,"-",LEFT(C975),"-",IF(A974&lt;&gt;A975,1,IF(C974=C975,RIGHT(AB974)+1,1))))</f>
        <v>M5-NyO-21b-A-5</v>
      </c>
      <c r="AC975" s="8" t="str">
        <f aca="false">CONCATENATE(AB975,"-BR")</f>
        <v>M5-NyO-21b-A-5-BR</v>
      </c>
      <c r="AD975" s="5" t="s">
        <v>46</v>
      </c>
      <c r="AE975" s="5"/>
      <c r="AF975" s="5" t="s">
        <v>47</v>
      </c>
    </row>
    <row r="976" customFormat="false" ht="75" hidden="false" customHeight="true" outlineLevel="0" collapsed="false">
      <c r="A976" s="5" t="s">
        <v>5791</v>
      </c>
      <c r="B976" s="6" t="s">
        <v>5792</v>
      </c>
      <c r="C976" s="5" t="s">
        <v>34</v>
      </c>
      <c r="D976" s="5" t="s">
        <v>35</v>
      </c>
      <c r="E976" s="5"/>
      <c r="F976" s="6" t="s">
        <v>5793</v>
      </c>
      <c r="G976" s="6"/>
      <c r="H976" s="6" t="s">
        <v>5794</v>
      </c>
      <c r="I976" s="5" t="s">
        <v>38</v>
      </c>
      <c r="J976" s="5" t="s">
        <v>239</v>
      </c>
      <c r="K976" s="6" t="s">
        <v>5795</v>
      </c>
      <c r="L976" s="6" t="s">
        <v>5796</v>
      </c>
      <c r="M976" s="5" t="s">
        <v>41</v>
      </c>
      <c r="N976" s="7" t="s">
        <v>5797</v>
      </c>
      <c r="O976" s="7" t="s">
        <v>5798</v>
      </c>
      <c r="P976" s="8"/>
      <c r="Q976" s="5"/>
      <c r="R976" s="8"/>
      <c r="S976" s="8"/>
      <c r="T976" s="8"/>
      <c r="U976" s="8"/>
      <c r="V976" s="8"/>
      <c r="W976" s="8"/>
      <c r="X976" s="8"/>
      <c r="Y976" s="5" t="s">
        <v>4093</v>
      </c>
      <c r="Z976" s="10" t="str">
        <f aca="false">REPLACE(AA976,SEARCH("M5-",AA976),LEN(AB976),AC976)</f>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AA976" s="10" t="s">
        <v>5799</v>
      </c>
      <c r="AB976" s="8" t="str">
        <f aca="false">IF(D976&lt;&gt;"No hacer",CONCATENATE(A976,"-",LEFT(C976),"-",IF(A975&lt;&gt;A976,1,IF(C975=C976,RIGHT(AB975)+1,1))))</f>
        <v>M5-NyO-22a-I-1</v>
      </c>
      <c r="AC976" s="8" t="str">
        <f aca="false">CONCATENATE(AB976,"-BR")</f>
        <v>M5-NyO-22a-I-1-BR</v>
      </c>
      <c r="AD976" s="5" t="s">
        <v>46</v>
      </c>
      <c r="AE976" s="5" t="s">
        <v>351</v>
      </c>
      <c r="AF976" s="5" t="s">
        <v>47</v>
      </c>
    </row>
    <row r="977" customFormat="false" ht="75" hidden="false" customHeight="true" outlineLevel="0" collapsed="false">
      <c r="A977" s="5" t="s">
        <v>5791</v>
      </c>
      <c r="B977" s="6" t="s">
        <v>5792</v>
      </c>
      <c r="C977" s="5" t="s">
        <v>48</v>
      </c>
      <c r="D977" s="5" t="s">
        <v>35</v>
      </c>
      <c r="E977" s="5"/>
      <c r="F977" s="6" t="s">
        <v>5800</v>
      </c>
      <c r="G977" s="6"/>
      <c r="H977" s="6" t="s">
        <v>5801</v>
      </c>
      <c r="I977" s="5" t="s">
        <v>38</v>
      </c>
      <c r="J977" s="5" t="s">
        <v>297</v>
      </c>
      <c r="K977" s="6" t="s">
        <v>5795</v>
      </c>
      <c r="L977" s="6" t="s">
        <v>5796</v>
      </c>
      <c r="M977" s="5" t="s">
        <v>41</v>
      </c>
      <c r="N977" s="7" t="s">
        <v>5802</v>
      </c>
      <c r="O977" s="7" t="s">
        <v>5803</v>
      </c>
      <c r="P977" s="8"/>
      <c r="Q977" s="5"/>
      <c r="R977" s="8"/>
      <c r="S977" s="8"/>
      <c r="T977" s="8"/>
      <c r="U977" s="8"/>
      <c r="V977" s="8"/>
      <c r="W977" s="8"/>
      <c r="X977" s="8"/>
      <c r="Y977" s="5" t="s">
        <v>4093</v>
      </c>
      <c r="Z977" s="10" t="str">
        <f aca="false">REPLACE(AA977,SEARCH("M5-",AA977),LEN(AB977),AC977)</f>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7" s="10" t="s">
        <v>5804</v>
      </c>
      <c r="AB977" s="8" t="str">
        <f aca="false">IF(D977&lt;&gt;"No hacer",CONCATENATE(A977,"-",LEFT(C977),"-",IF(A976&lt;&gt;A977,1,IF(C976=C977,RIGHT(AB976)+1,1))))</f>
        <v>M5-NyO-22a-E-1</v>
      </c>
      <c r="AC977" s="8" t="str">
        <f aca="false">CONCATENATE(AB977,"-BR")</f>
        <v>M5-NyO-22a-E-1-BR</v>
      </c>
      <c r="AD977" s="5" t="s">
        <v>46</v>
      </c>
      <c r="AE977" s="5" t="s">
        <v>351</v>
      </c>
      <c r="AF977" s="5" t="s">
        <v>47</v>
      </c>
    </row>
    <row r="978" customFormat="false" ht="75" hidden="false" customHeight="true" outlineLevel="0" collapsed="false">
      <c r="A978" s="5" t="s">
        <v>5791</v>
      </c>
      <c r="B978" s="6" t="s">
        <v>5792</v>
      </c>
      <c r="C978" s="5" t="s">
        <v>48</v>
      </c>
      <c r="D978" s="5" t="s">
        <v>35</v>
      </c>
      <c r="E978" s="5"/>
      <c r="F978" s="6" t="s">
        <v>5805</v>
      </c>
      <c r="G978" s="6"/>
      <c r="H978" s="6" t="s">
        <v>5806</v>
      </c>
      <c r="I978" s="5" t="s">
        <v>38</v>
      </c>
      <c r="J978" s="5" t="s">
        <v>297</v>
      </c>
      <c r="K978" s="6" t="s">
        <v>5795</v>
      </c>
      <c r="L978" s="6" t="s">
        <v>5796</v>
      </c>
      <c r="M978" s="5" t="s">
        <v>41</v>
      </c>
      <c r="N978" s="7" t="s">
        <v>5807</v>
      </c>
      <c r="O978" s="7" t="s">
        <v>5808</v>
      </c>
      <c r="P978" s="8"/>
      <c r="Q978" s="5"/>
      <c r="R978" s="8"/>
      <c r="S978" s="8"/>
      <c r="T978" s="8"/>
      <c r="U978" s="8"/>
      <c r="V978" s="8"/>
      <c r="W978" s="8"/>
      <c r="X978" s="8"/>
      <c r="Y978" s="5" t="s">
        <v>4093</v>
      </c>
      <c r="Z978" s="10" t="str">
        <f aca="false">REPLACE(AA978,SEARCH("M5-",AA978),LEN(AB978),AC978)</f>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8" s="10" t="s">
        <v>5809</v>
      </c>
      <c r="AB978" s="8" t="str">
        <f aca="false">IF(D978&lt;&gt;"No hacer",CONCATENATE(A978,"-",LEFT(C978),"-",IF(A977&lt;&gt;A978,1,IF(C977=C978,RIGHT(AB977)+1,1))))</f>
        <v>M5-NyO-22a-E-2</v>
      </c>
      <c r="AC978" s="8" t="str">
        <f aca="false">CONCATENATE(AB978,"-BR")</f>
        <v>M5-NyO-22a-E-2-BR</v>
      </c>
      <c r="AD978" s="5" t="s">
        <v>46</v>
      </c>
      <c r="AE978" s="5" t="s">
        <v>351</v>
      </c>
      <c r="AF978" s="5" t="s">
        <v>47</v>
      </c>
    </row>
    <row r="979" customFormat="false" ht="75" hidden="false" customHeight="true" outlineLevel="0" collapsed="false">
      <c r="A979" s="5" t="s">
        <v>5791</v>
      </c>
      <c r="B979" s="6" t="s">
        <v>5792</v>
      </c>
      <c r="C979" s="5" t="s">
        <v>48</v>
      </c>
      <c r="D979" s="5" t="s">
        <v>35</v>
      </c>
      <c r="E979" s="5"/>
      <c r="F979" s="6" t="s">
        <v>5810</v>
      </c>
      <c r="G979" s="6"/>
      <c r="H979" s="6" t="s">
        <v>5811</v>
      </c>
      <c r="I979" s="5" t="s">
        <v>38</v>
      </c>
      <c r="J979" s="5" t="s">
        <v>297</v>
      </c>
      <c r="K979" s="6" t="s">
        <v>5795</v>
      </c>
      <c r="L979" s="6" t="s">
        <v>5796</v>
      </c>
      <c r="M979" s="5" t="s">
        <v>41</v>
      </c>
      <c r="N979" s="7" t="s">
        <v>5812</v>
      </c>
      <c r="O979" s="7" t="s">
        <v>5813</v>
      </c>
      <c r="P979" s="8"/>
      <c r="Q979" s="5"/>
      <c r="R979" s="8"/>
      <c r="S979" s="8"/>
      <c r="T979" s="8"/>
      <c r="U979" s="8"/>
      <c r="V979" s="8"/>
      <c r="W979" s="8"/>
      <c r="X979" s="8"/>
      <c r="Y979" s="5" t="s">
        <v>4093</v>
      </c>
      <c r="Z979" s="10" t="str">
        <f aca="false">REPLACE(AA979,SEARCH("M5-",AA979),LEN(AB979),AC979)</f>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AA979" s="10" t="s">
        <v>5814</v>
      </c>
      <c r="AB979" s="8" t="str">
        <f aca="false">IF(D979&lt;&gt;"No hacer",CONCATENATE(A979,"-",LEFT(C979),"-",IF(A978&lt;&gt;A979,1,IF(C978=C979,RIGHT(AB978)+1,1))))</f>
        <v>M5-NyO-22a-E-3</v>
      </c>
      <c r="AC979" s="8" t="str">
        <f aca="false">CONCATENATE(AB979,"-BR")</f>
        <v>M5-NyO-22a-E-3-BR</v>
      </c>
      <c r="AD979" s="5" t="s">
        <v>46</v>
      </c>
      <c r="AE979" s="5" t="s">
        <v>351</v>
      </c>
      <c r="AF979" s="5" t="s">
        <v>47</v>
      </c>
    </row>
    <row r="980" customFormat="false" ht="75" hidden="false" customHeight="true" outlineLevel="0" collapsed="false">
      <c r="A980" s="5" t="s">
        <v>5815</v>
      </c>
      <c r="B980" s="6" t="s">
        <v>5816</v>
      </c>
      <c r="C980" s="5" t="s">
        <v>34</v>
      </c>
      <c r="D980" s="5" t="s">
        <v>35</v>
      </c>
      <c r="E980" s="5"/>
      <c r="F980" s="6" t="s">
        <v>5817</v>
      </c>
      <c r="G980" s="6"/>
      <c r="H980" s="6" t="s">
        <v>5818</v>
      </c>
      <c r="I980" s="5" t="s">
        <v>38</v>
      </c>
      <c r="J980" s="5" t="s">
        <v>39</v>
      </c>
      <c r="K980" s="6" t="s">
        <v>5819</v>
      </c>
      <c r="L980" s="6" t="s">
        <v>5820</v>
      </c>
      <c r="M980" s="5" t="s">
        <v>41</v>
      </c>
      <c r="N980" s="7" t="s">
        <v>5821</v>
      </c>
      <c r="O980" s="6" t="s">
        <v>5822</v>
      </c>
      <c r="P980" s="8" t="s">
        <v>5823</v>
      </c>
      <c r="Q980" s="5"/>
      <c r="R980" s="8"/>
      <c r="S980" s="8"/>
      <c r="T980" s="8"/>
      <c r="U980" s="8"/>
      <c r="V980" s="8"/>
      <c r="W980" s="8"/>
      <c r="X980" s="8"/>
      <c r="Y980" s="5" t="s">
        <v>4093</v>
      </c>
      <c r="Z980" s="10" t="str">
        <f aca="false">REPLACE(AA980,SEARCH("M5-",AA980),LEN(AB980),AC980)</f>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AA980" s="10" t="s">
        <v>5824</v>
      </c>
      <c r="AB980" s="8" t="str">
        <f aca="false">IF(D980&lt;&gt;"No hacer",CONCATENATE(A980,"-",LEFT(C980),"-",IF(A979&lt;&gt;A980,1,IF(C979=C980,RIGHT(AB979)+1,1))))</f>
        <v>M5-NyO-22b-I-1</v>
      </c>
      <c r="AC980" s="8" t="str">
        <f aca="false">CONCATENATE(AB980,"-BR")</f>
        <v>M5-NyO-22b-I-1-BR</v>
      </c>
      <c r="AD980" s="5" t="s">
        <v>46</v>
      </c>
      <c r="AE980" s="5" t="s">
        <v>351</v>
      </c>
      <c r="AF980" s="5" t="s">
        <v>47</v>
      </c>
    </row>
    <row r="981" customFormat="false" ht="75" hidden="false" customHeight="true" outlineLevel="0" collapsed="false">
      <c r="A981" s="5" t="s">
        <v>5815</v>
      </c>
      <c r="B981" s="6" t="s">
        <v>5816</v>
      </c>
      <c r="C981" s="5" t="s">
        <v>48</v>
      </c>
      <c r="D981" s="5" t="s">
        <v>35</v>
      </c>
      <c r="E981" s="5"/>
      <c r="F981" s="6" t="s">
        <v>5825</v>
      </c>
      <c r="G981" s="6"/>
      <c r="H981" s="6" t="s">
        <v>5826</v>
      </c>
      <c r="I981" s="5" t="s">
        <v>38</v>
      </c>
      <c r="J981" s="5" t="s">
        <v>52</v>
      </c>
      <c r="K981" s="6" t="s">
        <v>5827</v>
      </c>
      <c r="L981" s="6" t="s">
        <v>5828</v>
      </c>
      <c r="M981" s="5" t="s">
        <v>41</v>
      </c>
      <c r="N981" s="6" t="s">
        <v>5821</v>
      </c>
      <c r="O981" s="6" t="s">
        <v>5829</v>
      </c>
      <c r="P981" s="8" t="s">
        <v>5830</v>
      </c>
      <c r="Q981" s="5"/>
      <c r="R981" s="8"/>
      <c r="S981" s="8"/>
      <c r="T981" s="8"/>
      <c r="U981" s="8"/>
      <c r="V981" s="8"/>
      <c r="W981" s="8"/>
      <c r="X981" s="8"/>
      <c r="Y981" s="5" t="s">
        <v>4093</v>
      </c>
      <c r="Z981" s="10" t="str">
        <f aca="false">REPLACE(AA981,SEARCH("M5-",AA981),LEN(AB981),AC981)</f>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AA981" s="10" t="s">
        <v>5831</v>
      </c>
      <c r="AB981" s="8" t="str">
        <f aca="false">IF(D981&lt;&gt;"No hacer",CONCATENATE(A981,"-",LEFT(C981),"-",IF(A980&lt;&gt;A981,1,IF(C980=C981,RIGHT(AB980)+1,1))))</f>
        <v>M5-NyO-22b-E-1</v>
      </c>
      <c r="AC981" s="8" t="str">
        <f aca="false">CONCATENATE(AB981,"-BR")</f>
        <v>M5-NyO-22b-E-1-BR</v>
      </c>
      <c r="AD981" s="5" t="s">
        <v>46</v>
      </c>
      <c r="AE981" s="5" t="s">
        <v>351</v>
      </c>
      <c r="AF981" s="5" t="s">
        <v>47</v>
      </c>
    </row>
    <row r="982" customFormat="false" ht="75" hidden="false" customHeight="true" outlineLevel="0" collapsed="false">
      <c r="A982" s="5" t="s">
        <v>5815</v>
      </c>
      <c r="B982" s="6" t="s">
        <v>5816</v>
      </c>
      <c r="C982" s="5" t="s">
        <v>48</v>
      </c>
      <c r="D982" s="5" t="s">
        <v>35</v>
      </c>
      <c r="E982" s="5"/>
      <c r="F982" s="6" t="s">
        <v>5832</v>
      </c>
      <c r="G982" s="6"/>
      <c r="H982" s="6" t="s">
        <v>5833</v>
      </c>
      <c r="I982" s="5" t="s">
        <v>38</v>
      </c>
      <c r="J982" s="5" t="s">
        <v>52</v>
      </c>
      <c r="K982" s="6" t="s">
        <v>5827</v>
      </c>
      <c r="L982" s="6" t="s">
        <v>5834</v>
      </c>
      <c r="M982" s="5" t="s">
        <v>41</v>
      </c>
      <c r="N982" s="7" t="s">
        <v>5821</v>
      </c>
      <c r="O982" s="6" t="s">
        <v>5835</v>
      </c>
      <c r="P982" s="8" t="s">
        <v>5830</v>
      </c>
      <c r="Q982" s="5"/>
      <c r="R982" s="8"/>
      <c r="S982" s="8"/>
      <c r="T982" s="8"/>
      <c r="U982" s="8"/>
      <c r="V982" s="8"/>
      <c r="W982" s="8"/>
      <c r="X982" s="8"/>
      <c r="Y982" s="5" t="s">
        <v>4093</v>
      </c>
      <c r="Z982" s="10" t="str">
        <f aca="false">REPLACE(AA982,SEARCH("M5-",AA982),LEN(AB982),AC982)</f>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2" s="10" t="s">
        <v>5836</v>
      </c>
      <c r="AB982" s="8" t="str">
        <f aca="false">IF(D982&lt;&gt;"No hacer",CONCATENATE(A982,"-",LEFT(C982),"-",IF(A981&lt;&gt;A982,1,IF(C981=C982,RIGHT(AB981)+1,1))))</f>
        <v>M5-NyO-22b-E-2</v>
      </c>
      <c r="AC982" s="8" t="str">
        <f aca="false">CONCATENATE(AB982,"-BR")</f>
        <v>M5-NyO-22b-E-2-BR</v>
      </c>
      <c r="AD982" s="5" t="s">
        <v>46</v>
      </c>
      <c r="AE982" s="5" t="s">
        <v>351</v>
      </c>
      <c r="AF982" s="5" t="s">
        <v>47</v>
      </c>
    </row>
    <row r="983" customFormat="false" ht="75" hidden="false" customHeight="true" outlineLevel="0" collapsed="false">
      <c r="A983" s="5" t="s">
        <v>5815</v>
      </c>
      <c r="B983" s="6" t="s">
        <v>5816</v>
      </c>
      <c r="C983" s="5" t="s">
        <v>58</v>
      </c>
      <c r="D983" s="5" t="s">
        <v>35</v>
      </c>
      <c r="E983" s="5"/>
      <c r="F983" s="8" t="s">
        <v>5837</v>
      </c>
      <c r="G983" s="8"/>
      <c r="H983" s="6" t="s">
        <v>5838</v>
      </c>
      <c r="I983" s="5" t="s">
        <v>38</v>
      </c>
      <c r="J983" s="5" t="s">
        <v>52</v>
      </c>
      <c r="K983" s="6" t="s">
        <v>5827</v>
      </c>
      <c r="L983" s="6" t="s">
        <v>5839</v>
      </c>
      <c r="M983" s="5" t="s">
        <v>41</v>
      </c>
      <c r="N983" s="6" t="s">
        <v>5821</v>
      </c>
      <c r="O983" s="6" t="s">
        <v>5829</v>
      </c>
      <c r="P983" s="8" t="s">
        <v>5830</v>
      </c>
      <c r="Q983" s="5"/>
      <c r="R983" s="8"/>
      <c r="S983" s="8"/>
      <c r="T983" s="8"/>
      <c r="U983" s="8"/>
      <c r="V983" s="8"/>
      <c r="W983" s="8"/>
      <c r="X983" s="8"/>
      <c r="Y983" s="5" t="s">
        <v>4093</v>
      </c>
      <c r="Z983" s="10" t="str">
        <f aca="false">REPLACE(AA983,SEARCH("M5-",AA983),LEN(AB983),AC983)</f>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3" s="10" t="s">
        <v>5840</v>
      </c>
      <c r="AB983" s="8" t="str">
        <f aca="false">IF(D983&lt;&gt;"No hacer",CONCATENATE(A983,"-",LEFT(C983),"-",IF(A982&lt;&gt;A983,1,IF(C982=C983,RIGHT(AB982)+1,1))))</f>
        <v>M5-NyO-22b-A-1</v>
      </c>
      <c r="AC983" s="8" t="str">
        <f aca="false">CONCATENATE(AB983,"-BR")</f>
        <v>M5-NyO-22b-A-1-BR</v>
      </c>
      <c r="AD983" s="5" t="s">
        <v>46</v>
      </c>
      <c r="AE983" s="5" t="s">
        <v>351</v>
      </c>
      <c r="AF983" s="5" t="s">
        <v>47</v>
      </c>
    </row>
    <row r="984" customFormat="false" ht="75" hidden="false" customHeight="true" outlineLevel="0" collapsed="false">
      <c r="A984" s="5" t="s">
        <v>5815</v>
      </c>
      <c r="B984" s="6" t="s">
        <v>5816</v>
      </c>
      <c r="C984" s="5" t="s">
        <v>58</v>
      </c>
      <c r="D984" s="5" t="s">
        <v>35</v>
      </c>
      <c r="E984" s="5"/>
      <c r="F984" s="6" t="s">
        <v>5841</v>
      </c>
      <c r="G984" s="6"/>
      <c r="H984" s="6" t="s">
        <v>5842</v>
      </c>
      <c r="I984" s="5" t="s">
        <v>38</v>
      </c>
      <c r="J984" s="5" t="s">
        <v>52</v>
      </c>
      <c r="K984" s="6" t="s">
        <v>5827</v>
      </c>
      <c r="L984" s="6" t="s">
        <v>5834</v>
      </c>
      <c r="M984" s="5" t="s">
        <v>41</v>
      </c>
      <c r="N984" s="7" t="s">
        <v>5821</v>
      </c>
      <c r="O984" s="6" t="s">
        <v>5835</v>
      </c>
      <c r="P984" s="8" t="s">
        <v>5830</v>
      </c>
      <c r="Q984" s="5"/>
      <c r="R984" s="8"/>
      <c r="S984" s="8"/>
      <c r="T984" s="8"/>
      <c r="U984" s="8"/>
      <c r="V984" s="8"/>
      <c r="W984" s="8"/>
      <c r="X984" s="8"/>
      <c r="Y984" s="5" t="s">
        <v>4093</v>
      </c>
      <c r="Z984" s="10" t="str">
        <f aca="false">REPLACE(AA984,SEARCH("M5-",AA984),LEN(AB984),AC984)</f>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4" s="10" t="s">
        <v>5843</v>
      </c>
      <c r="AB984" s="8" t="str">
        <f aca="false">IF(D984&lt;&gt;"No hacer",CONCATENATE(A984,"-",LEFT(C984),"-",IF(A983&lt;&gt;A984,1,IF(C983=C984,RIGHT(AB983)+1,1))))</f>
        <v>M5-NyO-22b-A-2</v>
      </c>
      <c r="AC984" s="8" t="str">
        <f aca="false">CONCATENATE(AB984,"-BR")</f>
        <v>M5-NyO-22b-A-2-BR</v>
      </c>
      <c r="AD984" s="5" t="s">
        <v>46</v>
      </c>
      <c r="AE984" s="5" t="s">
        <v>351</v>
      </c>
      <c r="AF984" s="5" t="s">
        <v>47</v>
      </c>
    </row>
    <row r="985" customFormat="false" ht="75" hidden="false" customHeight="true" outlineLevel="0" collapsed="false">
      <c r="A985" s="5" t="s">
        <v>5815</v>
      </c>
      <c r="B985" s="6" t="s">
        <v>5816</v>
      </c>
      <c r="C985" s="5" t="s">
        <v>58</v>
      </c>
      <c r="D985" s="5" t="s">
        <v>35</v>
      </c>
      <c r="E985" s="5"/>
      <c r="F985" s="6" t="s">
        <v>5844</v>
      </c>
      <c r="G985" s="6"/>
      <c r="H985" s="6" t="s">
        <v>5845</v>
      </c>
      <c r="I985" s="5" t="s">
        <v>38</v>
      </c>
      <c r="J985" s="5" t="s">
        <v>52</v>
      </c>
      <c r="K985" s="6" t="s">
        <v>5827</v>
      </c>
      <c r="L985" s="6" t="s">
        <v>5846</v>
      </c>
      <c r="M985" s="5" t="s">
        <v>41</v>
      </c>
      <c r="N985" s="6" t="s">
        <v>5821</v>
      </c>
      <c r="O985" s="6" t="s">
        <v>5829</v>
      </c>
      <c r="P985" s="8" t="s">
        <v>5830</v>
      </c>
      <c r="Q985" s="5"/>
      <c r="R985" s="8"/>
      <c r="S985" s="8"/>
      <c r="T985" s="8"/>
      <c r="U985" s="8"/>
      <c r="V985" s="8"/>
      <c r="W985" s="8"/>
      <c r="X985" s="8"/>
      <c r="Y985" s="5" t="s">
        <v>4093</v>
      </c>
      <c r="Z985" s="10" t="str">
        <f aca="false">REPLACE(AA985,SEARCH("M5-",AA985),LEN(AB985),AC985)</f>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5" s="10" t="s">
        <v>5847</v>
      </c>
      <c r="AB985" s="8" t="str">
        <f aca="false">IF(D985&lt;&gt;"No hacer",CONCATENATE(A985,"-",LEFT(C985),"-",IF(A984&lt;&gt;A985,1,IF(C984=C985,RIGHT(AB984)+1,1))))</f>
        <v>M5-NyO-22b-A-3</v>
      </c>
      <c r="AC985" s="8" t="str">
        <f aca="false">CONCATENATE(AB985,"-BR")</f>
        <v>M5-NyO-22b-A-3-BR</v>
      </c>
      <c r="AD985" s="5" t="s">
        <v>46</v>
      </c>
      <c r="AE985" s="5" t="s">
        <v>351</v>
      </c>
      <c r="AF985" s="5" t="s">
        <v>47</v>
      </c>
    </row>
    <row r="986" customFormat="false" ht="75" hidden="false" customHeight="true" outlineLevel="0" collapsed="false">
      <c r="A986" s="5" t="s">
        <v>5815</v>
      </c>
      <c r="B986" s="6" t="s">
        <v>5816</v>
      </c>
      <c r="C986" s="5" t="s">
        <v>58</v>
      </c>
      <c r="D986" s="5" t="s">
        <v>35</v>
      </c>
      <c r="E986" s="5"/>
      <c r="F986" s="6" t="s">
        <v>5848</v>
      </c>
      <c r="G986" s="6"/>
      <c r="H986" s="6" t="s">
        <v>5849</v>
      </c>
      <c r="I986" s="5" t="s">
        <v>38</v>
      </c>
      <c r="J986" s="5" t="s">
        <v>52</v>
      </c>
      <c r="K986" s="6" t="s">
        <v>5827</v>
      </c>
      <c r="L986" s="6" t="s">
        <v>5850</v>
      </c>
      <c r="M986" s="5" t="s">
        <v>41</v>
      </c>
      <c r="N986" s="7" t="s">
        <v>5821</v>
      </c>
      <c r="O986" s="6" t="s">
        <v>5835</v>
      </c>
      <c r="P986" s="8" t="s">
        <v>5830</v>
      </c>
      <c r="Q986" s="5"/>
      <c r="R986" s="8"/>
      <c r="S986" s="8"/>
      <c r="T986" s="8"/>
      <c r="U986" s="8"/>
      <c r="V986" s="8"/>
      <c r="W986" s="8"/>
      <c r="X986" s="8"/>
      <c r="Y986" s="5" t="s">
        <v>4093</v>
      </c>
      <c r="Z986" s="10" t="str">
        <f aca="false">REPLACE(AA986,SEARCH("M5-",AA986),LEN(AB986),AC986)</f>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6" s="10" t="s">
        <v>5851</v>
      </c>
      <c r="AB986" s="8" t="str">
        <f aca="false">IF(D986&lt;&gt;"No hacer",CONCATENATE(A986,"-",LEFT(C986),"-",IF(A985&lt;&gt;A986,1,IF(C985=C986,RIGHT(AB985)+1,1))))</f>
        <v>M5-NyO-22b-A-4</v>
      </c>
      <c r="AC986" s="8" t="str">
        <f aca="false">CONCATENATE(AB986,"-BR")</f>
        <v>M5-NyO-22b-A-4-BR</v>
      </c>
      <c r="AD986" s="5" t="s">
        <v>46</v>
      </c>
      <c r="AE986" s="5" t="s">
        <v>351</v>
      </c>
      <c r="AF986" s="5" t="s">
        <v>47</v>
      </c>
    </row>
    <row r="987" customFormat="false" ht="75" hidden="false" customHeight="true" outlineLevel="0" collapsed="false">
      <c r="A987" s="5" t="s">
        <v>5815</v>
      </c>
      <c r="B987" s="6" t="s">
        <v>5816</v>
      </c>
      <c r="C987" s="5" t="s">
        <v>58</v>
      </c>
      <c r="D987" s="5" t="s">
        <v>35</v>
      </c>
      <c r="E987" s="5"/>
      <c r="F987" s="6" t="s">
        <v>5852</v>
      </c>
      <c r="G987" s="6"/>
      <c r="H987" s="6" t="s">
        <v>5853</v>
      </c>
      <c r="I987" s="5" t="s">
        <v>38</v>
      </c>
      <c r="J987" s="5" t="s">
        <v>52</v>
      </c>
      <c r="K987" s="6" t="s">
        <v>5827</v>
      </c>
      <c r="L987" s="6" t="s">
        <v>5854</v>
      </c>
      <c r="M987" s="5" t="s">
        <v>41</v>
      </c>
      <c r="N987" s="6" t="s">
        <v>5821</v>
      </c>
      <c r="O987" s="6" t="s">
        <v>5829</v>
      </c>
      <c r="P987" s="8" t="s">
        <v>5830</v>
      </c>
      <c r="Q987" s="5"/>
      <c r="R987" s="8"/>
      <c r="S987" s="8"/>
      <c r="T987" s="8"/>
      <c r="U987" s="8"/>
      <c r="V987" s="8"/>
      <c r="W987" s="8"/>
      <c r="X987" s="8"/>
      <c r="Y987" s="5" t="s">
        <v>4093</v>
      </c>
      <c r="Z987" s="10" t="str">
        <f aca="false">REPLACE(AA987,SEARCH("M5-",AA987),LEN(AB987),AC987)</f>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7" s="10" t="s">
        <v>5855</v>
      </c>
      <c r="AB987" s="8" t="str">
        <f aca="false">IF(D987&lt;&gt;"No hacer",CONCATENATE(A987,"-",LEFT(C987),"-",IF(A986&lt;&gt;A987,1,IF(C986=C987,RIGHT(AB986)+1,1))))</f>
        <v>M5-NyO-22b-A-5</v>
      </c>
      <c r="AC987" s="8" t="str">
        <f aca="false">CONCATENATE(AB987,"-BR")</f>
        <v>M5-NyO-22b-A-5-BR</v>
      </c>
      <c r="AD987" s="5" t="s">
        <v>46</v>
      </c>
      <c r="AE987" s="5" t="s">
        <v>351</v>
      </c>
      <c r="AF987" s="5" t="s">
        <v>47</v>
      </c>
    </row>
    <row r="988" customFormat="false" ht="75" hidden="false" customHeight="true" outlineLevel="0" collapsed="false">
      <c r="A988" s="5" t="s">
        <v>5856</v>
      </c>
      <c r="B988" s="6" t="s">
        <v>5857</v>
      </c>
      <c r="C988" s="5" t="s">
        <v>34</v>
      </c>
      <c r="D988" s="5" t="s">
        <v>35</v>
      </c>
      <c r="E988" s="5"/>
      <c r="F988" s="6" t="s">
        <v>5858</v>
      </c>
      <c r="G988" s="6"/>
      <c r="H988" s="6" t="s">
        <v>5859</v>
      </c>
      <c r="I988" s="5" t="s">
        <v>38</v>
      </c>
      <c r="J988" s="5" t="s">
        <v>297</v>
      </c>
      <c r="K988" s="6" t="s">
        <v>5860</v>
      </c>
      <c r="L988" s="6" t="s">
        <v>5861</v>
      </c>
      <c r="M988" s="5" t="s">
        <v>41</v>
      </c>
      <c r="N988" s="6" t="s">
        <v>5862</v>
      </c>
      <c r="O988" s="6" t="s">
        <v>5863</v>
      </c>
      <c r="P988" s="8"/>
      <c r="Q988" s="5"/>
      <c r="R988" s="8"/>
      <c r="S988" s="8"/>
      <c r="T988" s="8"/>
      <c r="U988" s="8"/>
      <c r="V988" s="8"/>
      <c r="W988" s="8"/>
      <c r="X988" s="8"/>
      <c r="Y988" s="5" t="s">
        <v>4093</v>
      </c>
      <c r="Z988" s="10" t="str">
        <f aca="false">REPLACE(AA988,SEARCH("M5-",AA988),LEN(AB988),AC988)</f>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AA988" s="10" t="s">
        <v>5864</v>
      </c>
      <c r="AB988" s="8" t="str">
        <f aca="false">IF(D988&lt;&gt;"No hacer",CONCATENATE(A988,"-",LEFT(C988),"-",IF(A987&lt;&gt;A988,1,IF(C987=C988,RIGHT(AB987)+1,1))))</f>
        <v>M5-NyO-23a-I-1</v>
      </c>
      <c r="AC988" s="8" t="str">
        <f aca="false">CONCATENATE(AB988,"-BR")</f>
        <v>M5-NyO-23a-I-1-BR</v>
      </c>
      <c r="AD988" s="5" t="s">
        <v>46</v>
      </c>
      <c r="AE988" s="5" t="s">
        <v>351</v>
      </c>
      <c r="AF988" s="5" t="s">
        <v>47</v>
      </c>
    </row>
    <row r="989" customFormat="false" ht="75" hidden="false" customHeight="true" outlineLevel="0" collapsed="false">
      <c r="A989" s="5" t="s">
        <v>5856</v>
      </c>
      <c r="B989" s="6" t="s">
        <v>5857</v>
      </c>
      <c r="C989" s="5" t="s">
        <v>48</v>
      </c>
      <c r="D989" s="5" t="s">
        <v>35</v>
      </c>
      <c r="E989" s="5"/>
      <c r="F989" s="6" t="s">
        <v>5865</v>
      </c>
      <c r="G989" s="6"/>
      <c r="H989" s="6" t="s">
        <v>5866</v>
      </c>
      <c r="I989" s="5" t="s">
        <v>38</v>
      </c>
      <c r="J989" s="5" t="s">
        <v>1807</v>
      </c>
      <c r="K989" s="6" t="s">
        <v>5867</v>
      </c>
      <c r="L989" s="6" t="s">
        <v>5868</v>
      </c>
      <c r="M989" s="5" t="s">
        <v>41</v>
      </c>
      <c r="N989" s="6" t="s">
        <v>5862</v>
      </c>
      <c r="O989" s="6" t="s">
        <v>5869</v>
      </c>
      <c r="P989" s="8" t="s">
        <v>5870</v>
      </c>
      <c r="Q989" s="5"/>
      <c r="R989" s="8"/>
      <c r="S989" s="8"/>
      <c r="T989" s="8"/>
      <c r="U989" s="8"/>
      <c r="V989" s="8"/>
      <c r="W989" s="8"/>
      <c r="X989" s="8"/>
      <c r="Y989" s="5" t="s">
        <v>4093</v>
      </c>
      <c r="Z989" s="10" t="str">
        <f aca="false">REPLACE(AA989,SEARCH("M5-",AA989),LEN(AB989),AC989)</f>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89" s="10" t="s">
        <v>5871</v>
      </c>
      <c r="AB989" s="8" t="str">
        <f aca="false">IF(D989&lt;&gt;"No hacer",CONCATENATE(A989,"-",LEFT(C989),"-",IF(A988&lt;&gt;A989,1,IF(C988=C989,RIGHT(AB988)+1,1))))</f>
        <v>M5-NyO-23a-E-1</v>
      </c>
      <c r="AC989" s="8" t="str">
        <f aca="false">CONCATENATE(AB989,"-BR")</f>
        <v>M5-NyO-23a-E-1-BR</v>
      </c>
      <c r="AD989" s="5" t="s">
        <v>46</v>
      </c>
      <c r="AE989" s="5" t="s">
        <v>351</v>
      </c>
      <c r="AF989" s="5" t="s">
        <v>47</v>
      </c>
    </row>
    <row r="990" customFormat="false" ht="75" hidden="false" customHeight="true" outlineLevel="0" collapsed="false">
      <c r="A990" s="5" t="s">
        <v>5856</v>
      </c>
      <c r="B990" s="6" t="s">
        <v>5857</v>
      </c>
      <c r="C990" s="5" t="s">
        <v>48</v>
      </c>
      <c r="D990" s="5" t="s">
        <v>35</v>
      </c>
      <c r="E990" s="5"/>
      <c r="F990" s="6" t="s">
        <v>5872</v>
      </c>
      <c r="G990" s="6"/>
      <c r="H990" s="6" t="s">
        <v>5873</v>
      </c>
      <c r="I990" s="5" t="s">
        <v>38</v>
      </c>
      <c r="J990" s="5" t="s">
        <v>1807</v>
      </c>
      <c r="K990" s="6" t="s">
        <v>5867</v>
      </c>
      <c r="L990" s="6" t="s">
        <v>5868</v>
      </c>
      <c r="M990" s="5" t="s">
        <v>41</v>
      </c>
      <c r="N990" s="6" t="s">
        <v>5862</v>
      </c>
      <c r="O990" s="6" t="s">
        <v>5874</v>
      </c>
      <c r="P990" s="8" t="s">
        <v>5875</v>
      </c>
      <c r="Q990" s="5"/>
      <c r="R990" s="8"/>
      <c r="S990" s="8"/>
      <c r="T990" s="8"/>
      <c r="U990" s="8"/>
      <c r="V990" s="8"/>
      <c r="W990" s="8"/>
      <c r="X990" s="8"/>
      <c r="Y990" s="5" t="s">
        <v>4093</v>
      </c>
      <c r="Z990" s="10" t="str">
        <f aca="false">REPLACE(AA990,SEARCH("M5-",AA990),LEN(AB990),AC990)</f>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90" s="10" t="s">
        <v>5876</v>
      </c>
      <c r="AB990" s="8" t="str">
        <f aca="false">IF(D990&lt;&gt;"No hacer",CONCATENATE(A990,"-",LEFT(C990),"-",IF(A989&lt;&gt;A990,1,IF(C989=C990,RIGHT(AB989)+1,1))))</f>
        <v>M5-NyO-23a-E-2</v>
      </c>
      <c r="AC990" s="8" t="str">
        <f aca="false">CONCATENATE(AB990,"-BR")</f>
        <v>M5-NyO-23a-E-2-BR</v>
      </c>
      <c r="AD990" s="5" t="s">
        <v>46</v>
      </c>
      <c r="AE990" s="5" t="s">
        <v>351</v>
      </c>
      <c r="AF990" s="5" t="s">
        <v>47</v>
      </c>
    </row>
    <row r="991" customFormat="false" ht="75" hidden="false" customHeight="true" outlineLevel="0" collapsed="false">
      <c r="A991" s="5" t="s">
        <v>5856</v>
      </c>
      <c r="B991" s="6" t="s">
        <v>5857</v>
      </c>
      <c r="C991" s="5" t="s">
        <v>58</v>
      </c>
      <c r="D991" s="5" t="s">
        <v>35</v>
      </c>
      <c r="E991" s="5"/>
      <c r="F991" s="6" t="s">
        <v>5877</v>
      </c>
      <c r="G991" s="6"/>
      <c r="H991" s="6" t="s">
        <v>5878</v>
      </c>
      <c r="I991" s="5" t="s">
        <v>38</v>
      </c>
      <c r="J991" s="5" t="s">
        <v>1807</v>
      </c>
      <c r="K991" s="6" t="s">
        <v>5879</v>
      </c>
      <c r="L991" s="6" t="s">
        <v>5880</v>
      </c>
      <c r="M991" s="5" t="s">
        <v>41</v>
      </c>
      <c r="N991" s="6" t="s">
        <v>5862</v>
      </c>
      <c r="O991" s="6" t="s">
        <v>5869</v>
      </c>
      <c r="P991" s="8" t="s">
        <v>5875</v>
      </c>
      <c r="Q991" s="5"/>
      <c r="R991" s="8"/>
      <c r="S991" s="8"/>
      <c r="T991" s="8"/>
      <c r="U991" s="8"/>
      <c r="V991" s="8"/>
      <c r="W991" s="8"/>
      <c r="X991" s="8"/>
      <c r="Y991" s="5" t="s">
        <v>4093</v>
      </c>
      <c r="Z991" s="10" t="str">
        <f aca="false">REPLACE(AA991,SEARCH("M5-",AA991),LEN(AB991),AC991)</f>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1" s="10" t="s">
        <v>5881</v>
      </c>
      <c r="AB991" s="8" t="str">
        <f aca="false">IF(D991&lt;&gt;"No hacer",CONCATENATE(A991,"-",LEFT(C991),"-",IF(A990&lt;&gt;A991,1,IF(C990=C991,RIGHT(AB990)+1,1))))</f>
        <v>M5-NyO-23a-A-1</v>
      </c>
      <c r="AC991" s="8" t="str">
        <f aca="false">CONCATENATE(AB991,"-BR")</f>
        <v>M5-NyO-23a-A-1-BR</v>
      </c>
      <c r="AD991" s="5" t="s">
        <v>46</v>
      </c>
      <c r="AE991" s="5" t="s">
        <v>351</v>
      </c>
      <c r="AF991" s="5" t="s">
        <v>47</v>
      </c>
    </row>
    <row r="992" customFormat="false" ht="75" hidden="false" customHeight="true" outlineLevel="0" collapsed="false">
      <c r="A992" s="5" t="s">
        <v>5856</v>
      </c>
      <c r="B992" s="6" t="s">
        <v>5857</v>
      </c>
      <c r="C992" s="5" t="s">
        <v>58</v>
      </c>
      <c r="D992" s="5" t="s">
        <v>35</v>
      </c>
      <c r="E992" s="5"/>
      <c r="F992" s="6" t="s">
        <v>5882</v>
      </c>
      <c r="G992" s="6"/>
      <c r="H992" s="6" t="s">
        <v>5883</v>
      </c>
      <c r="I992" s="5" t="s">
        <v>38</v>
      </c>
      <c r="J992" s="5" t="s">
        <v>1807</v>
      </c>
      <c r="K992" s="6" t="s">
        <v>5879</v>
      </c>
      <c r="L992" s="6" t="s">
        <v>5880</v>
      </c>
      <c r="M992" s="5" t="s">
        <v>41</v>
      </c>
      <c r="N992" s="6" t="s">
        <v>5862</v>
      </c>
      <c r="O992" s="6" t="s">
        <v>5874</v>
      </c>
      <c r="P992" s="8" t="s">
        <v>5875</v>
      </c>
      <c r="Q992" s="5"/>
      <c r="R992" s="8"/>
      <c r="S992" s="8"/>
      <c r="T992" s="8"/>
      <c r="U992" s="8"/>
      <c r="V992" s="8"/>
      <c r="W992" s="8"/>
      <c r="X992" s="8"/>
      <c r="Y992" s="5" t="s">
        <v>4093</v>
      </c>
      <c r="Z992" s="10" t="str">
        <f aca="false">REPLACE(AA992,SEARCH("M5-",AA992),LEN(AB992),AC992)</f>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2" s="10" t="s">
        <v>5884</v>
      </c>
      <c r="AB992" s="8" t="str">
        <f aca="false">IF(D992&lt;&gt;"No hacer",CONCATENATE(A992,"-",LEFT(C992),"-",IF(A991&lt;&gt;A992,1,IF(C991=C992,RIGHT(AB991)+1,1))))</f>
        <v>M5-NyO-23a-A-2</v>
      </c>
      <c r="AC992" s="8" t="str">
        <f aca="false">CONCATENATE(AB992,"-BR")</f>
        <v>M5-NyO-23a-A-2-BR</v>
      </c>
      <c r="AD992" s="5" t="s">
        <v>46</v>
      </c>
      <c r="AE992" s="5" t="s">
        <v>351</v>
      </c>
      <c r="AF992" s="5" t="s">
        <v>47</v>
      </c>
    </row>
    <row r="993" customFormat="false" ht="75" hidden="false" customHeight="true" outlineLevel="0" collapsed="false">
      <c r="A993" s="5" t="s">
        <v>5856</v>
      </c>
      <c r="B993" s="6" t="s">
        <v>5857</v>
      </c>
      <c r="C993" s="5" t="s">
        <v>58</v>
      </c>
      <c r="D993" s="5" t="s">
        <v>35</v>
      </c>
      <c r="E993" s="5"/>
      <c r="F993" s="6" t="s">
        <v>5885</v>
      </c>
      <c r="G993" s="6"/>
      <c r="H993" s="6" t="s">
        <v>5886</v>
      </c>
      <c r="I993" s="5" t="s">
        <v>38</v>
      </c>
      <c r="J993" s="5" t="s">
        <v>1807</v>
      </c>
      <c r="K993" s="6" t="s">
        <v>5879</v>
      </c>
      <c r="L993" s="6" t="s">
        <v>5880</v>
      </c>
      <c r="M993" s="5" t="s">
        <v>41</v>
      </c>
      <c r="N993" s="6" t="s">
        <v>5862</v>
      </c>
      <c r="O993" s="6" t="s">
        <v>5874</v>
      </c>
      <c r="P993" s="8" t="s">
        <v>5875</v>
      </c>
      <c r="Q993" s="5"/>
      <c r="R993" s="8"/>
      <c r="S993" s="8"/>
      <c r="T993" s="8"/>
      <c r="U993" s="8"/>
      <c r="V993" s="8"/>
      <c r="W993" s="8"/>
      <c r="X993" s="8"/>
      <c r="Y993" s="5" t="s">
        <v>4093</v>
      </c>
      <c r="Z993" s="10" t="str">
        <f aca="false">REPLACE(AA993,SEARCH("M5-",AA993),LEN(AB993),AC993)</f>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3" s="10" t="s">
        <v>5887</v>
      </c>
      <c r="AB993" s="8" t="str">
        <f aca="false">IF(D993&lt;&gt;"No hacer",CONCATENATE(A993,"-",LEFT(C993),"-",IF(A992&lt;&gt;A993,1,IF(C992=C993,RIGHT(AB992)+1,1))))</f>
        <v>M5-NyO-23a-A-3</v>
      </c>
      <c r="AC993" s="8" t="str">
        <f aca="false">CONCATENATE(AB993,"-BR")</f>
        <v>M5-NyO-23a-A-3-BR</v>
      </c>
      <c r="AD993" s="5" t="s">
        <v>46</v>
      </c>
      <c r="AE993" s="5" t="s">
        <v>351</v>
      </c>
      <c r="AF993" s="5" t="s">
        <v>47</v>
      </c>
    </row>
    <row r="994" customFormat="false" ht="75" hidden="false" customHeight="true" outlineLevel="0" collapsed="false">
      <c r="A994" s="5" t="s">
        <v>5856</v>
      </c>
      <c r="B994" s="6" t="s">
        <v>5857</v>
      </c>
      <c r="C994" s="5" t="s">
        <v>58</v>
      </c>
      <c r="D994" s="5" t="s">
        <v>35</v>
      </c>
      <c r="E994" s="5"/>
      <c r="F994" s="6" t="s">
        <v>5888</v>
      </c>
      <c r="G994" s="6"/>
      <c r="H994" s="6" t="s">
        <v>5889</v>
      </c>
      <c r="I994" s="5" t="s">
        <v>38</v>
      </c>
      <c r="J994" s="5" t="s">
        <v>1807</v>
      </c>
      <c r="K994" s="6" t="s">
        <v>5879</v>
      </c>
      <c r="L994" s="6" t="s">
        <v>5880</v>
      </c>
      <c r="M994" s="5" t="s">
        <v>41</v>
      </c>
      <c r="N994" s="6" t="s">
        <v>5862</v>
      </c>
      <c r="O994" s="6" t="s">
        <v>5869</v>
      </c>
      <c r="P994" s="8" t="s">
        <v>5875</v>
      </c>
      <c r="Q994" s="5"/>
      <c r="R994" s="8"/>
      <c r="S994" s="8"/>
      <c r="T994" s="8"/>
      <c r="U994" s="8"/>
      <c r="V994" s="8"/>
      <c r="W994" s="8"/>
      <c r="X994" s="8"/>
      <c r="Y994" s="5" t="s">
        <v>4093</v>
      </c>
      <c r="Z994" s="10" t="str">
        <f aca="false">REPLACE(AA994,SEARCH("M5-",AA994),LEN(AB994),AC994)</f>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4" s="10" t="s">
        <v>5890</v>
      </c>
      <c r="AB994" s="8" t="str">
        <f aca="false">IF(D994&lt;&gt;"No hacer",CONCATENATE(A994,"-",LEFT(C994),"-",IF(A993&lt;&gt;A994,1,IF(C993=C994,RIGHT(AB993)+1,1))))</f>
        <v>M5-NyO-23a-A-4</v>
      </c>
      <c r="AC994" s="8" t="str">
        <f aca="false">CONCATENATE(AB994,"-BR")</f>
        <v>M5-NyO-23a-A-4-BR</v>
      </c>
      <c r="AD994" s="5" t="s">
        <v>46</v>
      </c>
      <c r="AE994" s="5" t="s">
        <v>351</v>
      </c>
      <c r="AF994" s="5" t="s">
        <v>47</v>
      </c>
    </row>
    <row r="995" customFormat="false" ht="75" hidden="false" customHeight="true" outlineLevel="0" collapsed="false">
      <c r="A995" s="5" t="s">
        <v>5856</v>
      </c>
      <c r="B995" s="6" t="s">
        <v>5857</v>
      </c>
      <c r="C995" s="5" t="s">
        <v>58</v>
      </c>
      <c r="D995" s="5" t="s">
        <v>35</v>
      </c>
      <c r="E995" s="5"/>
      <c r="F995" s="6" t="s">
        <v>5891</v>
      </c>
      <c r="G995" s="6"/>
      <c r="H995" s="6" t="s">
        <v>5892</v>
      </c>
      <c r="I995" s="5" t="s">
        <v>38</v>
      </c>
      <c r="J995" s="5" t="s">
        <v>1807</v>
      </c>
      <c r="K995" s="6" t="s">
        <v>5879</v>
      </c>
      <c r="L995" s="6" t="s">
        <v>5880</v>
      </c>
      <c r="M995" s="5" t="s">
        <v>41</v>
      </c>
      <c r="N995" s="6" t="s">
        <v>5862</v>
      </c>
      <c r="O995" s="6" t="s">
        <v>5869</v>
      </c>
      <c r="P995" s="8" t="s">
        <v>5875</v>
      </c>
      <c r="Q995" s="5"/>
      <c r="R995" s="8"/>
      <c r="S995" s="8"/>
      <c r="T995" s="8"/>
      <c r="U995" s="8"/>
      <c r="V995" s="8"/>
      <c r="W995" s="8"/>
      <c r="X995" s="8"/>
      <c r="Y995" s="5" t="s">
        <v>4093</v>
      </c>
      <c r="Z995" s="10" t="str">
        <f aca="false">REPLACE(AA995,SEARCH("M5-",AA995),LEN(AB995),AC995)</f>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5" s="10" t="s">
        <v>5893</v>
      </c>
      <c r="AB995" s="8" t="str">
        <f aca="false">IF(D995&lt;&gt;"No hacer",CONCATENATE(A995,"-",LEFT(C995),"-",IF(A994&lt;&gt;A995,1,IF(C994=C995,RIGHT(AB994)+1,1))))</f>
        <v>M5-NyO-23a-A-5</v>
      </c>
      <c r="AC995" s="8" t="str">
        <f aca="false">CONCATENATE(AB995,"-BR")</f>
        <v>M5-NyO-23a-A-5-BR</v>
      </c>
      <c r="AD995" s="5" t="s">
        <v>46</v>
      </c>
      <c r="AE995" s="5" t="s">
        <v>351</v>
      </c>
      <c r="AF995" s="5" t="s">
        <v>47</v>
      </c>
    </row>
    <row r="996" customFormat="false" ht="75" hidden="false" customHeight="true" outlineLevel="0" collapsed="false">
      <c r="A996" s="5" t="s">
        <v>5894</v>
      </c>
      <c r="B996" s="6" t="s">
        <v>5895</v>
      </c>
      <c r="C996" s="5" t="s">
        <v>34</v>
      </c>
      <c r="D996" s="5" t="s">
        <v>35</v>
      </c>
      <c r="E996" s="5"/>
      <c r="F996" s="6" t="s">
        <v>5896</v>
      </c>
      <c r="G996" s="6"/>
      <c r="H996" s="6"/>
      <c r="I996" s="5" t="s">
        <v>38</v>
      </c>
      <c r="J996" s="5" t="s">
        <v>297</v>
      </c>
      <c r="K996" s="6" t="s">
        <v>5897</v>
      </c>
      <c r="L996" s="6" t="s">
        <v>40</v>
      </c>
      <c r="M996" s="5" t="s">
        <v>41</v>
      </c>
      <c r="N996" s="6" t="s">
        <v>5898</v>
      </c>
      <c r="O996" s="6" t="s">
        <v>5899</v>
      </c>
      <c r="P996" s="8"/>
      <c r="Q996" s="5"/>
      <c r="R996" s="8"/>
      <c r="S996" s="8"/>
      <c r="T996" s="8"/>
      <c r="U996" s="8"/>
      <c r="V996" s="8"/>
      <c r="W996" s="8"/>
      <c r="X996" s="8"/>
      <c r="Y996" s="5" t="s">
        <v>4093</v>
      </c>
      <c r="Z996" s="10" t="str">
        <f aca="false">REPLACE(AA996,SEARCH("M5-",AA996),LEN(AB996),AC996)</f>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AA996" s="10" t="s">
        <v>5900</v>
      </c>
      <c r="AB996" s="8" t="str">
        <f aca="false">IF(D996&lt;&gt;"No hacer",CONCATENATE(A996,"-",LEFT(C996),"-",IF(A995&lt;&gt;A996,1,IF(C995=C996,RIGHT(AB995)+1,1))))</f>
        <v>M5-NyO-60a-I-1</v>
      </c>
      <c r="AC996" s="8" t="str">
        <f aca="false">CONCATENATE(AB996,"-BR")</f>
        <v>M5-NyO-60a-I-1-BR</v>
      </c>
      <c r="AD996" s="5" t="s">
        <v>46</v>
      </c>
      <c r="AE996" s="5" t="s">
        <v>351</v>
      </c>
      <c r="AF996" s="5"/>
    </row>
    <row r="997" customFormat="false" ht="75" hidden="false" customHeight="true" outlineLevel="0" collapsed="false">
      <c r="A997" s="5" t="s">
        <v>5894</v>
      </c>
      <c r="B997" s="6" t="s">
        <v>5895</v>
      </c>
      <c r="C997" s="5" t="s">
        <v>48</v>
      </c>
      <c r="D997" s="5" t="s">
        <v>35</v>
      </c>
      <c r="E997" s="5"/>
      <c r="F997" s="6" t="s">
        <v>5901</v>
      </c>
      <c r="G997" s="6"/>
      <c r="H997" s="6" t="s">
        <v>5902</v>
      </c>
      <c r="I997" s="5" t="s">
        <v>38</v>
      </c>
      <c r="J997" s="5" t="s">
        <v>1807</v>
      </c>
      <c r="K997" s="6" t="s">
        <v>5903</v>
      </c>
      <c r="L997" s="6" t="s">
        <v>5904</v>
      </c>
      <c r="M997" s="5" t="s">
        <v>41</v>
      </c>
      <c r="N997" s="6" t="s">
        <v>5898</v>
      </c>
      <c r="O997" s="6" t="s">
        <v>5905</v>
      </c>
      <c r="P997" s="8" t="s">
        <v>5906</v>
      </c>
      <c r="Q997" s="5"/>
      <c r="R997" s="8"/>
      <c r="S997" s="8"/>
      <c r="T997" s="8"/>
      <c r="U997" s="8"/>
      <c r="V997" s="8"/>
      <c r="W997" s="8"/>
      <c r="X997" s="8"/>
      <c r="Y997" s="5" t="s">
        <v>4093</v>
      </c>
      <c r="Z997" s="10" t="str">
        <f aca="false">REPLACE(AA997,SEARCH("M5-",AA997),LEN(AB997),AC997)</f>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997" s="10" t="s">
        <v>5907</v>
      </c>
      <c r="AB997" s="8" t="str">
        <f aca="false">IF(D997&lt;&gt;"No hacer",CONCATENATE(A997,"-",LEFT(C997),"-",IF(A996&lt;&gt;A997,1,IF(C996=C997,RIGHT(AB996)+1,1))))</f>
        <v>M5-NyO-60a-E-1</v>
      </c>
      <c r="AC997" s="8" t="str">
        <f aca="false">CONCATENATE(AB997,"-BR")</f>
        <v>M5-NyO-60a-E-1-BR</v>
      </c>
      <c r="AD997" s="5" t="s">
        <v>46</v>
      </c>
      <c r="AE997" s="5" t="s">
        <v>351</v>
      </c>
      <c r="AF997" s="5"/>
    </row>
    <row r="998" customFormat="false" ht="75" hidden="false" customHeight="true" outlineLevel="0" collapsed="false">
      <c r="A998" s="5" t="s">
        <v>5894</v>
      </c>
      <c r="B998" s="6" t="s">
        <v>5895</v>
      </c>
      <c r="C998" s="5" t="s">
        <v>48</v>
      </c>
      <c r="D998" s="5" t="s">
        <v>35</v>
      </c>
      <c r="E998" s="5"/>
      <c r="F998" s="6" t="s">
        <v>5908</v>
      </c>
      <c r="G998" s="6"/>
      <c r="H998" s="6" t="s">
        <v>5902</v>
      </c>
      <c r="I998" s="5" t="s">
        <v>38</v>
      </c>
      <c r="J998" s="5" t="s">
        <v>1807</v>
      </c>
      <c r="K998" s="6" t="s">
        <v>5903</v>
      </c>
      <c r="L998" s="6" t="s">
        <v>5909</v>
      </c>
      <c r="M998" s="5" t="s">
        <v>41</v>
      </c>
      <c r="N998" s="6" t="s">
        <v>5898</v>
      </c>
      <c r="O998" s="6" t="s">
        <v>5910</v>
      </c>
      <c r="P998" s="8" t="s">
        <v>5906</v>
      </c>
      <c r="Q998" s="6"/>
      <c r="R998" s="8"/>
      <c r="S998" s="8"/>
      <c r="T998" s="8"/>
      <c r="U998" s="8"/>
      <c r="V998" s="8"/>
      <c r="W998" s="8"/>
      <c r="X998" s="8"/>
      <c r="Y998" s="11" t="s">
        <v>4093</v>
      </c>
      <c r="Z998" s="10" t="str">
        <f aca="false">REPLACE(AA998,SEARCH("M5-",AA998),LEN(AB998),AC998)</f>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8" s="10" t="s">
        <v>5911</v>
      </c>
      <c r="AB998" s="8" t="str">
        <f aca="false">IF(D998&lt;&gt;"No hacer",CONCATENATE(A998,"-",LEFT(C998),"-",IF(A997&lt;&gt;A998,1,IF(C997=C998,RIGHT(AB997)+1,1))))</f>
        <v>M5-NyO-60a-E-2</v>
      </c>
      <c r="AC998" s="8" t="str">
        <f aca="false">CONCATENATE(AB998,"-BR")</f>
        <v>M5-NyO-60a-E-2-BR</v>
      </c>
      <c r="AD998" s="5" t="s">
        <v>46</v>
      </c>
      <c r="AE998" s="5" t="s">
        <v>351</v>
      </c>
      <c r="AF998" s="5"/>
    </row>
    <row r="999" customFormat="false" ht="75" hidden="false" customHeight="true" outlineLevel="0" collapsed="false">
      <c r="A999" s="5" t="s">
        <v>5894</v>
      </c>
      <c r="B999" s="6" t="s">
        <v>5895</v>
      </c>
      <c r="C999" s="5" t="s">
        <v>58</v>
      </c>
      <c r="D999" s="5" t="s">
        <v>35</v>
      </c>
      <c r="E999" s="5"/>
      <c r="F999" s="6" t="s">
        <v>5912</v>
      </c>
      <c r="G999" s="6"/>
      <c r="H999" s="6" t="s">
        <v>5913</v>
      </c>
      <c r="I999" s="5" t="s">
        <v>38</v>
      </c>
      <c r="J999" s="5" t="s">
        <v>1807</v>
      </c>
      <c r="K999" s="6" t="s">
        <v>5903</v>
      </c>
      <c r="L999" s="6" t="s">
        <v>5914</v>
      </c>
      <c r="M999" s="5" t="s">
        <v>41</v>
      </c>
      <c r="N999" s="6" t="s">
        <v>5898</v>
      </c>
      <c r="O999" s="6" t="s">
        <v>5915</v>
      </c>
      <c r="P999" s="6" t="s">
        <v>5916</v>
      </c>
      <c r="Q999" s="5"/>
      <c r="R999" s="8"/>
      <c r="S999" s="8"/>
      <c r="T999" s="8"/>
      <c r="U999" s="8"/>
      <c r="V999" s="8"/>
      <c r="W999" s="8"/>
      <c r="X999" s="8"/>
      <c r="Y999" s="5" t="s">
        <v>4093</v>
      </c>
      <c r="Z999" s="10" t="str">
        <f aca="false">REPLACE(AA999,SEARCH("M5-",AA999),LEN(AB999),AC999)</f>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9" s="10" t="s">
        <v>5917</v>
      </c>
      <c r="AB999" s="8" t="str">
        <f aca="false">IF(D999&lt;&gt;"No hacer",CONCATENATE(A999,"-",LEFT(C999),"-",IF(A998&lt;&gt;A999,1,IF(C998=C999,RIGHT(AB998)+1,1))))</f>
        <v>M5-NyO-60a-A-1</v>
      </c>
      <c r="AC999" s="8" t="str">
        <f aca="false">CONCATENATE(AB999,"-BR")</f>
        <v>M5-NyO-60a-A-1-BR</v>
      </c>
      <c r="AD999" s="5" t="s">
        <v>46</v>
      </c>
      <c r="AE999" s="5" t="s">
        <v>351</v>
      </c>
      <c r="AF999" s="5"/>
    </row>
    <row r="1000" customFormat="false" ht="75" hidden="false" customHeight="true" outlineLevel="0" collapsed="false">
      <c r="A1000" s="5" t="s">
        <v>5894</v>
      </c>
      <c r="B1000" s="6" t="s">
        <v>5895</v>
      </c>
      <c r="C1000" s="5" t="s">
        <v>58</v>
      </c>
      <c r="D1000" s="5" t="s">
        <v>35</v>
      </c>
      <c r="E1000" s="5"/>
      <c r="F1000" s="6" t="s">
        <v>5918</v>
      </c>
      <c r="G1000" s="6"/>
      <c r="H1000" s="6" t="s">
        <v>5919</v>
      </c>
      <c r="I1000" s="5" t="s">
        <v>38</v>
      </c>
      <c r="J1000" s="5" t="s">
        <v>1807</v>
      </c>
      <c r="K1000" s="6" t="s">
        <v>5903</v>
      </c>
      <c r="L1000" s="6" t="s">
        <v>5920</v>
      </c>
      <c r="M1000" s="5" t="s">
        <v>41</v>
      </c>
      <c r="N1000" s="6" t="s">
        <v>5898</v>
      </c>
      <c r="O1000" s="6" t="s">
        <v>5921</v>
      </c>
      <c r="P1000" s="8" t="s">
        <v>5916</v>
      </c>
      <c r="Q1000" s="5"/>
      <c r="R1000" s="8"/>
      <c r="S1000" s="8"/>
      <c r="T1000" s="8"/>
      <c r="U1000" s="8"/>
      <c r="V1000" s="8"/>
      <c r="W1000" s="8"/>
      <c r="X1000" s="8"/>
      <c r="Y1000" s="5" t="s">
        <v>4093</v>
      </c>
      <c r="Z1000" s="10" t="str">
        <f aca="false">REPLACE(AA1000,SEARCH("M5-",AA1000),LEN(AB1000),AC1000)</f>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0" s="10" t="s">
        <v>5922</v>
      </c>
      <c r="AB1000" s="8" t="str">
        <f aca="false">IF(D1000&lt;&gt;"No hacer",CONCATENATE(A1000,"-",LEFT(C1000),"-",IF(A999&lt;&gt;A1000,1,IF(C999=C1000,RIGHT(AB999)+1,1))))</f>
        <v>M5-NyO-60a-A-2</v>
      </c>
      <c r="AC1000" s="8" t="str">
        <f aca="false">CONCATENATE(AB1000,"-BR")</f>
        <v>M5-NyO-60a-A-2-BR</v>
      </c>
      <c r="AD1000" s="5" t="s">
        <v>46</v>
      </c>
      <c r="AE1000" s="5" t="s">
        <v>351</v>
      </c>
      <c r="AF1000" s="5"/>
    </row>
    <row r="1001" customFormat="false" ht="75" hidden="false" customHeight="true" outlineLevel="0" collapsed="false">
      <c r="A1001" s="5" t="s">
        <v>5894</v>
      </c>
      <c r="B1001" s="6" t="s">
        <v>5895</v>
      </c>
      <c r="C1001" s="5" t="s">
        <v>58</v>
      </c>
      <c r="D1001" s="5" t="s">
        <v>35</v>
      </c>
      <c r="E1001" s="5"/>
      <c r="F1001" s="6" t="s">
        <v>5923</v>
      </c>
      <c r="G1001" s="6"/>
      <c r="H1001" s="6" t="s">
        <v>5924</v>
      </c>
      <c r="I1001" s="5" t="s">
        <v>38</v>
      </c>
      <c r="J1001" s="5" t="s">
        <v>1807</v>
      </c>
      <c r="K1001" s="6" t="s">
        <v>5903</v>
      </c>
      <c r="L1001" s="6" t="s">
        <v>5914</v>
      </c>
      <c r="M1001" s="5" t="s">
        <v>41</v>
      </c>
      <c r="N1001" s="6" t="s">
        <v>5898</v>
      </c>
      <c r="O1001" s="6" t="s">
        <v>5910</v>
      </c>
      <c r="P1001" s="6" t="s">
        <v>5916</v>
      </c>
      <c r="Q1001" s="5"/>
      <c r="R1001" s="8"/>
      <c r="S1001" s="8"/>
      <c r="T1001" s="8"/>
      <c r="U1001" s="8"/>
      <c r="V1001" s="8"/>
      <c r="W1001" s="8"/>
      <c r="X1001" s="8"/>
      <c r="Y1001" s="5" t="s">
        <v>4093</v>
      </c>
      <c r="Z1001" s="10" t="str">
        <f aca="false">REPLACE(AA1001,SEARCH("M5-",AA1001),LEN(AB1001),AC1001)</f>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1001" s="10" t="s">
        <v>5925</v>
      </c>
      <c r="AB1001" s="8" t="str">
        <f aca="false">IF(D1001&lt;&gt;"No hacer",CONCATENATE(A1001,"-",LEFT(C1001),"-",IF(A1000&lt;&gt;A1001,1,IF(C1000=C1001,RIGHT(AB1000)+1,1))))</f>
        <v>M5-NyO-60a-A-3</v>
      </c>
      <c r="AC1001" s="8" t="str">
        <f aca="false">CONCATENATE(AB1001,"-BR")</f>
        <v>M5-NyO-60a-A-3-BR</v>
      </c>
      <c r="AD1001" s="5" t="s">
        <v>46</v>
      </c>
      <c r="AE1001" s="5" t="s">
        <v>351</v>
      </c>
      <c r="AF1001" s="5"/>
    </row>
    <row r="1002" customFormat="false" ht="75" hidden="false" customHeight="true" outlineLevel="0" collapsed="false">
      <c r="A1002" s="5" t="s">
        <v>5894</v>
      </c>
      <c r="B1002" s="6" t="s">
        <v>5895</v>
      </c>
      <c r="C1002" s="5" t="s">
        <v>58</v>
      </c>
      <c r="D1002" s="5" t="s">
        <v>35</v>
      </c>
      <c r="E1002" s="5"/>
      <c r="F1002" s="6" t="s">
        <v>5926</v>
      </c>
      <c r="G1002" s="6"/>
      <c r="H1002" s="6" t="s">
        <v>5927</v>
      </c>
      <c r="I1002" s="5" t="s">
        <v>38</v>
      </c>
      <c r="J1002" s="5" t="s">
        <v>1807</v>
      </c>
      <c r="K1002" s="6" t="s">
        <v>5903</v>
      </c>
      <c r="L1002" s="6" t="s">
        <v>5920</v>
      </c>
      <c r="M1002" s="5" t="s">
        <v>41</v>
      </c>
      <c r="N1002" s="6" t="s">
        <v>5898</v>
      </c>
      <c r="O1002" s="6" t="s">
        <v>5921</v>
      </c>
      <c r="P1002" s="8" t="s">
        <v>5916</v>
      </c>
      <c r="Q1002" s="5"/>
      <c r="R1002" s="8"/>
      <c r="S1002" s="8"/>
      <c r="T1002" s="8"/>
      <c r="U1002" s="8"/>
      <c r="V1002" s="8"/>
      <c r="W1002" s="8"/>
      <c r="X1002" s="8"/>
      <c r="Y1002" s="5" t="s">
        <v>4093</v>
      </c>
      <c r="Z1002" s="10" t="str">
        <f aca="false">REPLACE(AA1002,SEARCH("M5-",AA1002),LEN(AB1002),AC1002)</f>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2" s="10" t="s">
        <v>5928</v>
      </c>
      <c r="AB1002" s="8" t="str">
        <f aca="false">IF(D1002&lt;&gt;"No hacer",CONCATENATE(A1002,"-",LEFT(C1002),"-",IF(A1001&lt;&gt;A1002,1,IF(C1001=C1002,RIGHT(AB1001)+1,1))))</f>
        <v>M5-NyO-60a-A-4</v>
      </c>
      <c r="AC1002" s="8" t="str">
        <f aca="false">CONCATENATE(AB1002,"-BR")</f>
        <v>M5-NyO-60a-A-4-BR</v>
      </c>
      <c r="AD1002" s="5" t="s">
        <v>46</v>
      </c>
      <c r="AE1002" s="5" t="s">
        <v>351</v>
      </c>
      <c r="AF1002" s="5"/>
    </row>
    <row r="1003" customFormat="false" ht="75" hidden="false" customHeight="true" outlineLevel="0" collapsed="false">
      <c r="A1003" s="5" t="s">
        <v>5894</v>
      </c>
      <c r="B1003" s="6" t="s">
        <v>5895</v>
      </c>
      <c r="C1003" s="5" t="s">
        <v>58</v>
      </c>
      <c r="D1003" s="5" t="s">
        <v>35</v>
      </c>
      <c r="E1003" s="5"/>
      <c r="F1003" s="6" t="s">
        <v>5929</v>
      </c>
      <c r="G1003" s="6"/>
      <c r="H1003" s="6" t="s">
        <v>5930</v>
      </c>
      <c r="I1003" s="5" t="s">
        <v>38</v>
      </c>
      <c r="J1003" s="5" t="s">
        <v>1807</v>
      </c>
      <c r="K1003" s="6" t="s">
        <v>5903</v>
      </c>
      <c r="L1003" s="6" t="s">
        <v>5920</v>
      </c>
      <c r="M1003" s="5" t="s">
        <v>41</v>
      </c>
      <c r="N1003" s="6" t="s">
        <v>5898</v>
      </c>
      <c r="O1003" s="6" t="s">
        <v>5910</v>
      </c>
      <c r="P1003" s="8" t="s">
        <v>5916</v>
      </c>
      <c r="Q1003" s="5"/>
      <c r="R1003" s="8"/>
      <c r="S1003" s="8"/>
      <c r="T1003" s="8"/>
      <c r="U1003" s="8"/>
      <c r="V1003" s="8"/>
      <c r="W1003" s="8"/>
      <c r="X1003" s="8"/>
      <c r="Y1003" s="5" t="s">
        <v>4093</v>
      </c>
      <c r="Z1003" s="10" t="str">
        <f aca="false">REPLACE(AA1003,SEARCH("M5-",AA1003),LEN(AB1003),AC1003)</f>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AA1003" s="10" t="s">
        <v>5931</v>
      </c>
      <c r="AB1003" s="8" t="str">
        <f aca="false">IF(D1003&lt;&gt;"No hacer",CONCATENATE(A1003,"-",LEFT(C1003),"-",IF(A1002&lt;&gt;A1003,1,IF(C1002=C1003,RIGHT(AB1002)+1,1))))</f>
        <v>M5-NyO-60a-A-5</v>
      </c>
      <c r="AC1003" s="8" t="str">
        <f aca="false">CONCATENATE(AB1003,"-BR")</f>
        <v>M5-NyO-60a-A-5-BR</v>
      </c>
      <c r="AD1003" s="5" t="s">
        <v>46</v>
      </c>
      <c r="AE1003" s="5" t="s">
        <v>351</v>
      </c>
      <c r="AF1003" s="5"/>
    </row>
    <row r="1004" customFormat="false" ht="75" hidden="false" customHeight="true" outlineLevel="0" collapsed="false">
      <c r="A1004" s="5" t="s">
        <v>5932</v>
      </c>
      <c r="B1004" s="6" t="s">
        <v>5933</v>
      </c>
      <c r="C1004" s="5" t="s">
        <v>34</v>
      </c>
      <c r="D1004" s="5" t="s">
        <v>35</v>
      </c>
      <c r="E1004" s="5"/>
      <c r="F1004" s="6" t="s">
        <v>5934</v>
      </c>
      <c r="G1004" s="6"/>
      <c r="H1004" s="6" t="s">
        <v>5935</v>
      </c>
      <c r="I1004" s="5" t="s">
        <v>38</v>
      </c>
      <c r="J1004" s="5" t="s">
        <v>239</v>
      </c>
      <c r="K1004" s="6" t="s">
        <v>5936</v>
      </c>
      <c r="L1004" s="6" t="s">
        <v>5937</v>
      </c>
      <c r="M1004" s="5" t="s">
        <v>41</v>
      </c>
      <c r="N1004" s="6" t="s">
        <v>5938</v>
      </c>
      <c r="O1004" s="6" t="s">
        <v>5939</v>
      </c>
      <c r="P1004" s="6"/>
      <c r="Q1004" s="5"/>
      <c r="R1004" s="8"/>
      <c r="S1004" s="8"/>
      <c r="T1004" s="8"/>
      <c r="U1004" s="8"/>
      <c r="V1004" s="8"/>
      <c r="W1004" s="8"/>
      <c r="X1004" s="8"/>
      <c r="Y1004" s="5" t="s">
        <v>4093</v>
      </c>
      <c r="Z1004" s="10" t="str">
        <f aca="false">REPLACE(AA1004,SEARCH("M5-",AA1004),LEN(AB1004),AC1004)</f>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AA1004" s="10" t="s">
        <v>5940</v>
      </c>
      <c r="AB1004" s="8" t="str">
        <f aca="false">IF(D1004&lt;&gt;"No hacer",CONCATENATE(A1004,"-",LEFT(C1004),"-",IF(A1003&lt;&gt;A1004,1,IF(C1003=C1004,RIGHT(AB1003)+1,1))))</f>
        <v>M5-NyO-24b-I-1</v>
      </c>
      <c r="AC1004" s="8" t="str">
        <f aca="false">CONCATENATE(AB1004,"-BR")</f>
        <v>M5-NyO-24b-I-1-BR</v>
      </c>
      <c r="AD1004" s="5" t="s">
        <v>46</v>
      </c>
      <c r="AE1004" s="5" t="s">
        <v>351</v>
      </c>
      <c r="AF1004" s="5"/>
    </row>
    <row r="1005" customFormat="false" ht="75" hidden="false" customHeight="true" outlineLevel="0" collapsed="false">
      <c r="A1005" s="5" t="s">
        <v>5932</v>
      </c>
      <c r="B1005" s="6" t="s">
        <v>5933</v>
      </c>
      <c r="C1005" s="5" t="s">
        <v>48</v>
      </c>
      <c r="D1005" s="5" t="s">
        <v>35</v>
      </c>
      <c r="E1005" s="5"/>
      <c r="F1005" s="6" t="s">
        <v>5941</v>
      </c>
      <c r="G1005" s="6"/>
      <c r="H1005" s="6" t="s">
        <v>5942</v>
      </c>
      <c r="I1005" s="5" t="s">
        <v>38</v>
      </c>
      <c r="J1005" s="5" t="s">
        <v>52</v>
      </c>
      <c r="K1005" s="6" t="s">
        <v>5936</v>
      </c>
      <c r="L1005" s="6" t="s">
        <v>5943</v>
      </c>
      <c r="M1005" s="5" t="s">
        <v>41</v>
      </c>
      <c r="N1005" s="6" t="s">
        <v>5938</v>
      </c>
      <c r="O1005" s="8" t="s">
        <v>5939</v>
      </c>
      <c r="P1005" s="8"/>
      <c r="Q1005" s="5"/>
      <c r="R1005" s="6"/>
      <c r="S1005" s="6"/>
      <c r="T1005" s="6"/>
      <c r="U1005" s="6"/>
      <c r="V1005" s="8"/>
      <c r="W1005" s="8"/>
      <c r="X1005" s="8"/>
      <c r="Y1005" s="5" t="s">
        <v>4093</v>
      </c>
      <c r="Z1005" s="10" t="str">
        <f aca="false">REPLACE(AA1005,SEARCH("M5-",AA1005),LEN(AB1005),AC1005)</f>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AA1005" s="10" t="s">
        <v>5944</v>
      </c>
      <c r="AB1005" s="8" t="str">
        <f aca="false">IF(D1005&lt;&gt;"No hacer",CONCATENATE(A1005,"-",LEFT(C1005),"-",IF(A1004&lt;&gt;A1005,1,IF(C1004=C1005,RIGHT(AB1004)+1,1))))</f>
        <v>M5-NyO-24b-E-1</v>
      </c>
      <c r="AC1005" s="8" t="str">
        <f aca="false">CONCATENATE(AB1005,"-BR")</f>
        <v>M5-NyO-24b-E-1-BR</v>
      </c>
      <c r="AD1005" s="5" t="s">
        <v>46</v>
      </c>
      <c r="AE1005" s="5" t="s">
        <v>351</v>
      </c>
      <c r="AF1005" s="5"/>
    </row>
    <row r="1006" customFormat="false" ht="75" hidden="false" customHeight="true" outlineLevel="0" collapsed="false">
      <c r="A1006" s="5" t="s">
        <v>5932</v>
      </c>
      <c r="B1006" s="6" t="s">
        <v>5933</v>
      </c>
      <c r="C1006" s="5" t="s">
        <v>58</v>
      </c>
      <c r="D1006" s="5" t="s">
        <v>35</v>
      </c>
      <c r="E1006" s="5"/>
      <c r="F1006" s="6" t="s">
        <v>5945</v>
      </c>
      <c r="G1006" s="6"/>
      <c r="H1006" s="6" t="s">
        <v>5946</v>
      </c>
      <c r="I1006" s="5" t="s">
        <v>38</v>
      </c>
      <c r="J1006" s="5" t="s">
        <v>52</v>
      </c>
      <c r="K1006" s="6" t="s">
        <v>5947</v>
      </c>
      <c r="L1006" s="6" t="s">
        <v>5948</v>
      </c>
      <c r="M1006" s="5" t="s">
        <v>41</v>
      </c>
      <c r="N1006" s="6" t="s">
        <v>5938</v>
      </c>
      <c r="O1006" s="8" t="s">
        <v>5949</v>
      </c>
      <c r="P1006" s="8"/>
      <c r="Q1006" s="5"/>
      <c r="R1006" s="6"/>
      <c r="S1006" s="6"/>
      <c r="T1006" s="6"/>
      <c r="U1006" s="6"/>
      <c r="V1006" s="8"/>
      <c r="W1006" s="8"/>
      <c r="X1006" s="8"/>
      <c r="Y1006" s="5" t="s">
        <v>4093</v>
      </c>
      <c r="Z1006" s="10" t="str">
        <f aca="false">REPLACE(AA1006,SEARCH("M5-",AA1006),LEN(AB1006),AC1006)</f>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AA1006" s="10" t="s">
        <v>5950</v>
      </c>
      <c r="AB1006" s="8" t="str">
        <f aca="false">IF(D1006&lt;&gt;"No hacer",CONCATENATE(A1006,"-",LEFT(C1006),"-",IF(A1005&lt;&gt;A1006,1,IF(C1005=C1006,RIGHT(AB1005)+1,1))))</f>
        <v>M5-NyO-24b-A-1</v>
      </c>
      <c r="AC1006" s="8" t="str">
        <f aca="false">CONCATENATE(AB1006,"-BR")</f>
        <v>M5-NyO-24b-A-1-BR</v>
      </c>
      <c r="AD1006" s="5" t="s">
        <v>46</v>
      </c>
      <c r="AE1006" s="5" t="s">
        <v>351</v>
      </c>
      <c r="AF1006" s="5"/>
    </row>
    <row r="1007" customFormat="false" ht="75" hidden="false" customHeight="true" outlineLevel="0" collapsed="false">
      <c r="A1007" s="5" t="s">
        <v>5932</v>
      </c>
      <c r="B1007" s="6" t="s">
        <v>5933</v>
      </c>
      <c r="C1007" s="5" t="s">
        <v>58</v>
      </c>
      <c r="D1007" s="5" t="s">
        <v>35</v>
      </c>
      <c r="E1007" s="5"/>
      <c r="F1007" s="6" t="s">
        <v>5951</v>
      </c>
      <c r="G1007" s="6"/>
      <c r="H1007" s="6" t="s">
        <v>5952</v>
      </c>
      <c r="I1007" s="5" t="s">
        <v>38</v>
      </c>
      <c r="J1007" s="5" t="s">
        <v>52</v>
      </c>
      <c r="K1007" s="6" t="s">
        <v>5947</v>
      </c>
      <c r="L1007" s="6" t="s">
        <v>5943</v>
      </c>
      <c r="M1007" s="5" t="s">
        <v>41</v>
      </c>
      <c r="N1007" s="6" t="s">
        <v>5938</v>
      </c>
      <c r="O1007" s="8" t="s">
        <v>5953</v>
      </c>
      <c r="P1007" s="8"/>
      <c r="Q1007" s="5"/>
      <c r="R1007" s="6"/>
      <c r="S1007" s="6"/>
      <c r="T1007" s="6"/>
      <c r="U1007" s="6"/>
      <c r="V1007" s="8"/>
      <c r="W1007" s="8"/>
      <c r="X1007" s="8"/>
      <c r="Y1007" s="5" t="s">
        <v>4093</v>
      </c>
      <c r="Z1007" s="10" t="str">
        <f aca="false">REPLACE(AA1007,SEARCH("M5-",AA1007),LEN(AB1007),AC1007)</f>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7" s="10" t="s">
        <v>5954</v>
      </c>
      <c r="AB1007" s="8" t="str">
        <f aca="false">IF(D1007&lt;&gt;"No hacer",CONCATENATE(A1007,"-",LEFT(C1007),"-",IF(A1006&lt;&gt;A1007,1,IF(C1006=C1007,RIGHT(AB1006)+1,1))))</f>
        <v>M5-NyO-24b-A-2</v>
      </c>
      <c r="AC1007" s="8" t="str">
        <f aca="false">CONCATENATE(AB1007,"-BR")</f>
        <v>M5-NyO-24b-A-2-BR</v>
      </c>
      <c r="AD1007" s="5" t="s">
        <v>46</v>
      </c>
      <c r="AE1007" s="5" t="s">
        <v>351</v>
      </c>
      <c r="AF1007" s="5"/>
    </row>
    <row r="1008" customFormat="false" ht="75" hidden="false" customHeight="true" outlineLevel="0" collapsed="false">
      <c r="A1008" s="5" t="s">
        <v>5932</v>
      </c>
      <c r="B1008" s="6" t="s">
        <v>5933</v>
      </c>
      <c r="C1008" s="5" t="s">
        <v>58</v>
      </c>
      <c r="D1008" s="5" t="s">
        <v>35</v>
      </c>
      <c r="E1008" s="5"/>
      <c r="F1008" s="6" t="s">
        <v>5955</v>
      </c>
      <c r="G1008" s="6"/>
      <c r="H1008" s="6" t="s">
        <v>5956</v>
      </c>
      <c r="I1008" s="5" t="s">
        <v>38</v>
      </c>
      <c r="J1008" s="5" t="s">
        <v>52</v>
      </c>
      <c r="K1008" s="6" t="s">
        <v>5947</v>
      </c>
      <c r="L1008" s="6" t="s">
        <v>5943</v>
      </c>
      <c r="M1008" s="5" t="s">
        <v>41</v>
      </c>
      <c r="N1008" s="6" t="s">
        <v>5938</v>
      </c>
      <c r="O1008" s="8" t="s">
        <v>5957</v>
      </c>
      <c r="P1008" s="8"/>
      <c r="Q1008" s="5"/>
      <c r="R1008" s="6"/>
      <c r="S1008" s="6"/>
      <c r="T1008" s="6"/>
      <c r="U1008" s="6"/>
      <c r="V1008" s="8"/>
      <c r="W1008" s="8"/>
      <c r="X1008" s="8"/>
      <c r="Y1008" s="5" t="s">
        <v>4093</v>
      </c>
      <c r="Z1008" s="10" t="str">
        <f aca="false">REPLACE(AA1008,SEARCH("M5-",AA1008),LEN(AB1008),AC1008)</f>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8" s="10" t="s">
        <v>5958</v>
      </c>
      <c r="AB1008" s="8" t="str">
        <f aca="false">IF(D1008&lt;&gt;"No hacer",CONCATENATE(A1008,"-",LEFT(C1008),"-",IF(A1007&lt;&gt;A1008,1,IF(C1007=C1008,RIGHT(AB1007)+1,1))))</f>
        <v>M5-NyO-24b-A-3</v>
      </c>
      <c r="AC1008" s="8" t="str">
        <f aca="false">CONCATENATE(AB1008,"-BR")</f>
        <v>M5-NyO-24b-A-3-BR</v>
      </c>
      <c r="AD1008" s="5" t="s">
        <v>46</v>
      </c>
      <c r="AE1008" s="5" t="s">
        <v>351</v>
      </c>
      <c r="AF1008" s="5"/>
    </row>
    <row r="1009" customFormat="false" ht="75" hidden="false" customHeight="true" outlineLevel="0" collapsed="false">
      <c r="A1009" s="5" t="s">
        <v>5932</v>
      </c>
      <c r="B1009" s="6" t="s">
        <v>5933</v>
      </c>
      <c r="C1009" s="5" t="s">
        <v>58</v>
      </c>
      <c r="D1009" s="5" t="s">
        <v>35</v>
      </c>
      <c r="E1009" s="5"/>
      <c r="F1009" s="6" t="s">
        <v>5959</v>
      </c>
      <c r="G1009" s="6"/>
      <c r="H1009" s="6" t="s">
        <v>5960</v>
      </c>
      <c r="I1009" s="5" t="s">
        <v>38</v>
      </c>
      <c r="J1009" s="5" t="s">
        <v>52</v>
      </c>
      <c r="K1009" s="6" t="s">
        <v>5947</v>
      </c>
      <c r="L1009" s="6" t="s">
        <v>5943</v>
      </c>
      <c r="M1009" s="5" t="s">
        <v>41</v>
      </c>
      <c r="N1009" s="6" t="s">
        <v>5938</v>
      </c>
      <c r="O1009" s="8" t="s">
        <v>5961</v>
      </c>
      <c r="P1009" s="8"/>
      <c r="Q1009" s="5"/>
      <c r="R1009" s="6"/>
      <c r="S1009" s="6"/>
      <c r="T1009" s="6"/>
      <c r="U1009" s="6"/>
      <c r="V1009" s="8"/>
      <c r="W1009" s="8"/>
      <c r="X1009" s="8"/>
      <c r="Y1009" s="5" t="s">
        <v>4093</v>
      </c>
      <c r="Z1009" s="10" t="str">
        <f aca="false">REPLACE(AA1009,SEARCH("M5-",AA1009),LEN(AB1009),AC1009)</f>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AA1009" s="10" t="s">
        <v>5962</v>
      </c>
      <c r="AB1009" s="8" t="str">
        <f aca="false">IF(D1009&lt;&gt;"No hacer",CONCATENATE(A1009,"-",LEFT(C1009),"-",IF(A1008&lt;&gt;A1009,1,IF(C1008=C1009,RIGHT(AB1008)+1,1))))</f>
        <v>M5-NyO-24b-A-4</v>
      </c>
      <c r="AC1009" s="8" t="str">
        <f aca="false">CONCATENATE(AB1009,"-BR")</f>
        <v>M5-NyO-24b-A-4-BR</v>
      </c>
      <c r="AD1009" s="5" t="s">
        <v>46</v>
      </c>
      <c r="AE1009" s="5" t="s">
        <v>351</v>
      </c>
      <c r="AF1009" s="5"/>
    </row>
    <row r="1010" customFormat="false" ht="75" hidden="false" customHeight="true" outlineLevel="0" collapsed="false">
      <c r="A1010" s="5" t="s">
        <v>5932</v>
      </c>
      <c r="B1010" s="6" t="s">
        <v>5933</v>
      </c>
      <c r="C1010" s="5" t="s">
        <v>58</v>
      </c>
      <c r="D1010" s="5" t="s">
        <v>35</v>
      </c>
      <c r="E1010" s="5"/>
      <c r="F1010" s="6" t="s">
        <v>5963</v>
      </c>
      <c r="G1010" s="6"/>
      <c r="H1010" s="6" t="s">
        <v>5964</v>
      </c>
      <c r="I1010" s="5" t="s">
        <v>38</v>
      </c>
      <c r="J1010" s="5" t="s">
        <v>52</v>
      </c>
      <c r="K1010" s="6" t="s">
        <v>5947</v>
      </c>
      <c r="L1010" s="6" t="s">
        <v>5943</v>
      </c>
      <c r="M1010" s="5" t="s">
        <v>41</v>
      </c>
      <c r="N1010" s="6" t="s">
        <v>5938</v>
      </c>
      <c r="O1010" s="8" t="s">
        <v>5965</v>
      </c>
      <c r="P1010" s="8"/>
      <c r="Q1010" s="5"/>
      <c r="R1010" s="6"/>
      <c r="S1010" s="6"/>
      <c r="T1010" s="6"/>
      <c r="U1010" s="6"/>
      <c r="V1010" s="8"/>
      <c r="W1010" s="8"/>
      <c r="X1010" s="8"/>
      <c r="Y1010" s="5" t="s">
        <v>4093</v>
      </c>
      <c r="Z1010" s="10" t="str">
        <f aca="false">REPLACE(AA1010,SEARCH("M5-",AA1010),LEN(AB1010),AC1010)</f>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10" s="10" t="s">
        <v>5966</v>
      </c>
      <c r="AB1010" s="8" t="str">
        <f aca="false">IF(D1010&lt;&gt;"No hacer",CONCATENATE(A1010,"-",LEFT(C1010),"-",IF(A1009&lt;&gt;A1010,1,IF(C1009=C1010,RIGHT(AB1009)+1,1))))</f>
        <v>M5-NyO-24b-A-5</v>
      </c>
      <c r="AC1010" s="8" t="str">
        <f aca="false">CONCATENATE(AB1010,"-BR")</f>
        <v>M5-NyO-24b-A-5-BR</v>
      </c>
      <c r="AD1010" s="5" t="s">
        <v>46</v>
      </c>
      <c r="AE1010" s="5" t="s">
        <v>351</v>
      </c>
      <c r="AF1010" s="5"/>
    </row>
    <row r="1011" customFormat="false" ht="75" hidden="false" customHeight="true" outlineLevel="0" collapsed="false">
      <c r="A1011" s="5" t="s">
        <v>5967</v>
      </c>
      <c r="B1011" s="6" t="s">
        <v>5968</v>
      </c>
      <c r="C1011" s="5" t="s">
        <v>34</v>
      </c>
      <c r="D1011" s="5" t="s">
        <v>35</v>
      </c>
      <c r="E1011" s="5"/>
      <c r="F1011" s="6" t="s">
        <v>5969</v>
      </c>
      <c r="G1011" s="6"/>
      <c r="H1011" s="6"/>
      <c r="I1011" s="5"/>
      <c r="J1011" s="5" t="s">
        <v>116</v>
      </c>
      <c r="K1011" s="6" t="s">
        <v>5970</v>
      </c>
      <c r="L1011" s="6" t="s">
        <v>5971</v>
      </c>
      <c r="M1011" s="5" t="s">
        <v>41</v>
      </c>
      <c r="N1011" s="6" t="s">
        <v>5972</v>
      </c>
      <c r="O1011" s="6" t="s">
        <v>5973</v>
      </c>
      <c r="P1011" s="6" t="s">
        <v>5974</v>
      </c>
      <c r="Q1011" s="5"/>
      <c r="R1011" s="8"/>
      <c r="S1011" s="8"/>
      <c r="T1011" s="8"/>
      <c r="U1011" s="8"/>
      <c r="V1011" s="8"/>
      <c r="W1011" s="8"/>
      <c r="X1011" s="8"/>
      <c r="Y1011" s="5" t="s">
        <v>4093</v>
      </c>
      <c r="Z1011" s="10" t="str">
        <f aca="false">REPLACE(AA1011,SEARCH("M5-",AA1011),LEN(AB1011),AC1011)</f>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AA1011" s="6" t="s">
        <v>5975</v>
      </c>
      <c r="AB1011" s="8" t="str">
        <f aca="false">IF(D1011&lt;&gt;"No hacer",CONCATENATE(A1011,"-",LEFT(C1011),"-",IF(A1010&lt;&gt;A1011,1,IF(C1010=C1011,RIGHT(AB1010)+1,1))))</f>
        <v>M5-NyO-25a-I-1</v>
      </c>
      <c r="AC1011" s="8" t="str">
        <f aca="false">CONCATENATE(AB1011,"-BR")</f>
        <v>M5-NyO-25a-I-1-BR</v>
      </c>
      <c r="AD1011" s="5"/>
      <c r="AE1011" s="5"/>
      <c r="AF1011" s="5" t="s">
        <v>47</v>
      </c>
    </row>
    <row r="1012" customFormat="false" ht="75" hidden="false" customHeight="true" outlineLevel="0" collapsed="false">
      <c r="A1012" s="5" t="s">
        <v>5967</v>
      </c>
      <c r="B1012" s="6" t="s">
        <v>5968</v>
      </c>
      <c r="C1012" s="5" t="s">
        <v>48</v>
      </c>
      <c r="D1012" s="5" t="s">
        <v>35</v>
      </c>
      <c r="E1012" s="5"/>
      <c r="F1012" s="6" t="s">
        <v>5976</v>
      </c>
      <c r="G1012" s="6"/>
      <c r="H1012" s="6" t="s">
        <v>5977</v>
      </c>
      <c r="I1012" s="5" t="s">
        <v>38</v>
      </c>
      <c r="J1012" s="5" t="s">
        <v>52</v>
      </c>
      <c r="K1012" s="6" t="s">
        <v>5978</v>
      </c>
      <c r="L1012" s="6" t="s">
        <v>5979</v>
      </c>
      <c r="M1012" s="5" t="s">
        <v>41</v>
      </c>
      <c r="N1012" s="6" t="s">
        <v>5972</v>
      </c>
      <c r="O1012" s="6" t="s">
        <v>5980</v>
      </c>
      <c r="P1012" s="8"/>
      <c r="Q1012" s="5"/>
      <c r="R1012" s="8"/>
      <c r="S1012" s="8"/>
      <c r="T1012" s="8"/>
      <c r="U1012" s="8"/>
      <c r="V1012" s="8"/>
      <c r="W1012" s="8"/>
      <c r="X1012" s="8"/>
      <c r="Y1012" s="5" t="s">
        <v>4093</v>
      </c>
      <c r="Z1012" s="10" t="str">
        <f aca="false">REPLACE(AA1012,SEARCH("M5-",AA1012),LEN(AB1012),AC1012)</f>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2" s="6" t="s">
        <v>5981</v>
      </c>
      <c r="AB1012" s="8" t="str">
        <f aca="false">IF(D1012&lt;&gt;"No hacer",CONCATENATE(A1012,"-",LEFT(C1012),"-",IF(A1011&lt;&gt;A1012,1,IF(C1011=C1012,RIGHT(AB1011)+1,1))))</f>
        <v>M5-NyO-25a-E-1</v>
      </c>
      <c r="AC1012" s="8" t="str">
        <f aca="false">CONCATENATE(AB1012,"-BR")</f>
        <v>M5-NyO-25a-E-1-BR</v>
      </c>
      <c r="AD1012" s="5"/>
      <c r="AE1012" s="5"/>
      <c r="AF1012" s="5" t="s">
        <v>47</v>
      </c>
    </row>
    <row r="1013" customFormat="false" ht="75" hidden="false" customHeight="true" outlineLevel="0" collapsed="false">
      <c r="A1013" s="5" t="s">
        <v>5967</v>
      </c>
      <c r="B1013" s="6" t="s">
        <v>5968</v>
      </c>
      <c r="C1013" s="5" t="s">
        <v>58</v>
      </c>
      <c r="D1013" s="5" t="s">
        <v>35</v>
      </c>
      <c r="E1013" s="5"/>
      <c r="F1013" s="6" t="s">
        <v>5982</v>
      </c>
      <c r="G1013" s="6"/>
      <c r="H1013" s="6" t="s">
        <v>5983</v>
      </c>
      <c r="I1013" s="5" t="s">
        <v>38</v>
      </c>
      <c r="J1013" s="5" t="s">
        <v>52</v>
      </c>
      <c r="K1013" s="6" t="s">
        <v>5984</v>
      </c>
      <c r="L1013" s="6" t="s">
        <v>5985</v>
      </c>
      <c r="M1013" s="5" t="s">
        <v>41</v>
      </c>
      <c r="N1013" s="6" t="s">
        <v>5972</v>
      </c>
      <c r="O1013" s="6" t="s">
        <v>5980</v>
      </c>
      <c r="P1013" s="8"/>
      <c r="Q1013" s="5"/>
      <c r="R1013" s="8"/>
      <c r="S1013" s="8"/>
      <c r="T1013" s="8"/>
      <c r="U1013" s="8"/>
      <c r="V1013" s="8"/>
      <c r="W1013" s="8"/>
      <c r="X1013" s="8"/>
      <c r="Y1013" s="5" t="s">
        <v>4093</v>
      </c>
      <c r="Z1013" s="10" t="str">
        <f aca="false">REPLACE(AA1013,SEARCH("M5-",AA1013),LEN(AB1013),AC1013)</f>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3" s="6" t="s">
        <v>5986</v>
      </c>
      <c r="AB1013" s="8" t="str">
        <f aca="false">IF(D1013&lt;&gt;"No hacer",CONCATENATE(A1013,"-",LEFT(C1013),"-",IF(A1012&lt;&gt;A1013,1,IF(C1012=C1013,RIGHT(AB1012)+1,1))))</f>
        <v>M5-NyO-25a-A-1</v>
      </c>
      <c r="AC1013" s="8" t="str">
        <f aca="false">CONCATENATE(AB1013,"-BR")</f>
        <v>M5-NyO-25a-A-1-BR</v>
      </c>
      <c r="AD1013" s="5"/>
      <c r="AE1013" s="5"/>
      <c r="AF1013" s="5" t="s">
        <v>47</v>
      </c>
    </row>
    <row r="1014" customFormat="false" ht="75" hidden="false" customHeight="true" outlineLevel="0" collapsed="false">
      <c r="A1014" s="5" t="s">
        <v>5967</v>
      </c>
      <c r="B1014" s="6" t="s">
        <v>5968</v>
      </c>
      <c r="C1014" s="5" t="s">
        <v>58</v>
      </c>
      <c r="D1014" s="5" t="s">
        <v>35</v>
      </c>
      <c r="E1014" s="5"/>
      <c r="F1014" s="6" t="s">
        <v>5987</v>
      </c>
      <c r="G1014" s="6"/>
      <c r="H1014" s="6" t="s">
        <v>5988</v>
      </c>
      <c r="I1014" s="5" t="s">
        <v>38</v>
      </c>
      <c r="J1014" s="5" t="s">
        <v>52</v>
      </c>
      <c r="K1014" s="6" t="s">
        <v>5978</v>
      </c>
      <c r="L1014" s="6" t="s">
        <v>5985</v>
      </c>
      <c r="M1014" s="5" t="s">
        <v>41</v>
      </c>
      <c r="N1014" s="6" t="s">
        <v>5972</v>
      </c>
      <c r="O1014" s="6" t="s">
        <v>5980</v>
      </c>
      <c r="P1014" s="8"/>
      <c r="Q1014" s="5"/>
      <c r="R1014" s="8"/>
      <c r="S1014" s="8"/>
      <c r="T1014" s="8"/>
      <c r="U1014" s="8"/>
      <c r="V1014" s="8"/>
      <c r="W1014" s="8"/>
      <c r="X1014" s="8"/>
      <c r="Y1014" s="5" t="s">
        <v>4093</v>
      </c>
      <c r="Z1014" s="10" t="str">
        <f aca="false">REPLACE(AA1014,SEARCH("M5-",AA1014),LEN(AB1014),AC1014)</f>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4" s="6" t="s">
        <v>5989</v>
      </c>
      <c r="AB1014" s="8" t="str">
        <f aca="false">IF(D1014&lt;&gt;"No hacer",CONCATENATE(A1014,"-",LEFT(C1014),"-",IF(A1013&lt;&gt;A1014,1,IF(C1013=C1014,RIGHT(AB1013)+1,1))))</f>
        <v>M5-NyO-25a-A-2</v>
      </c>
      <c r="AC1014" s="8" t="str">
        <f aca="false">CONCATENATE(AB1014,"-BR")</f>
        <v>M5-NyO-25a-A-2-BR</v>
      </c>
      <c r="AD1014" s="5"/>
      <c r="AE1014" s="5"/>
      <c r="AF1014" s="5" t="s">
        <v>47</v>
      </c>
    </row>
    <row r="1015" customFormat="false" ht="75" hidden="false" customHeight="true" outlineLevel="0" collapsed="false">
      <c r="A1015" s="5" t="s">
        <v>5967</v>
      </c>
      <c r="B1015" s="6" t="s">
        <v>5968</v>
      </c>
      <c r="C1015" s="5" t="s">
        <v>58</v>
      </c>
      <c r="D1015" s="5" t="s">
        <v>35</v>
      </c>
      <c r="E1015" s="5"/>
      <c r="F1015" s="6" t="s">
        <v>5990</v>
      </c>
      <c r="G1015" s="6"/>
      <c r="H1015" s="6" t="s">
        <v>5991</v>
      </c>
      <c r="I1015" s="5" t="s">
        <v>38</v>
      </c>
      <c r="J1015" s="5" t="s">
        <v>52</v>
      </c>
      <c r="K1015" s="6" t="s">
        <v>5978</v>
      </c>
      <c r="L1015" s="6" t="s">
        <v>5985</v>
      </c>
      <c r="M1015" s="5" t="s">
        <v>41</v>
      </c>
      <c r="N1015" s="6" t="s">
        <v>5972</v>
      </c>
      <c r="O1015" s="6" t="s">
        <v>5992</v>
      </c>
      <c r="P1015" s="8"/>
      <c r="Q1015" s="5"/>
      <c r="R1015" s="8"/>
      <c r="S1015" s="8"/>
      <c r="T1015" s="8"/>
      <c r="U1015" s="8"/>
      <c r="V1015" s="8"/>
      <c r="W1015" s="8"/>
      <c r="X1015" s="8"/>
      <c r="Y1015" s="5" t="s">
        <v>4093</v>
      </c>
      <c r="Z1015" s="10" t="str">
        <f aca="false">REPLACE(AA1015,SEARCH("M5-",AA1015),LEN(AB1015),AC1015)</f>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5" s="6" t="s">
        <v>5993</v>
      </c>
      <c r="AB1015" s="8" t="str">
        <f aca="false">IF(D1015&lt;&gt;"No hacer",CONCATENATE(A1015,"-",LEFT(C1015),"-",IF(A1014&lt;&gt;A1015,1,IF(C1014=C1015,RIGHT(AB1014)+1,1))))</f>
        <v>M5-NyO-25a-A-3</v>
      </c>
      <c r="AC1015" s="8" t="str">
        <f aca="false">CONCATENATE(AB1015,"-BR")</f>
        <v>M5-NyO-25a-A-3-BR</v>
      </c>
      <c r="AD1015" s="5"/>
      <c r="AE1015" s="5"/>
      <c r="AF1015" s="5" t="s">
        <v>47</v>
      </c>
    </row>
    <row r="1016" customFormat="false" ht="75" hidden="false" customHeight="true" outlineLevel="0" collapsed="false">
      <c r="A1016" s="5" t="s">
        <v>5967</v>
      </c>
      <c r="B1016" s="6" t="s">
        <v>5968</v>
      </c>
      <c r="C1016" s="5" t="s">
        <v>58</v>
      </c>
      <c r="D1016" s="5" t="s">
        <v>35</v>
      </c>
      <c r="E1016" s="5"/>
      <c r="F1016" s="6" t="s">
        <v>5994</v>
      </c>
      <c r="G1016" s="6"/>
      <c r="H1016" s="6" t="s">
        <v>5995</v>
      </c>
      <c r="I1016" s="5" t="s">
        <v>38</v>
      </c>
      <c r="J1016" s="5" t="s">
        <v>52</v>
      </c>
      <c r="K1016" s="6" t="s">
        <v>5978</v>
      </c>
      <c r="L1016" s="6" t="s">
        <v>5985</v>
      </c>
      <c r="M1016" s="5" t="s">
        <v>41</v>
      </c>
      <c r="N1016" s="6" t="s">
        <v>5972</v>
      </c>
      <c r="O1016" s="6" t="s">
        <v>5980</v>
      </c>
      <c r="P1016" s="8"/>
      <c r="Q1016" s="5"/>
      <c r="R1016" s="8"/>
      <c r="S1016" s="8"/>
      <c r="T1016" s="8"/>
      <c r="U1016" s="8"/>
      <c r="V1016" s="8"/>
      <c r="W1016" s="8"/>
      <c r="X1016" s="8"/>
      <c r="Y1016" s="5" t="s">
        <v>4093</v>
      </c>
      <c r="Z1016" s="10" t="str">
        <f aca="false">REPLACE(AA1016,SEARCH("M5-",AA1016),LEN(AB1016),AC1016)</f>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6" s="6" t="s">
        <v>5996</v>
      </c>
      <c r="AB1016" s="8" t="str">
        <f aca="false">IF(D1016&lt;&gt;"No hacer",CONCATENATE(A1016,"-",LEFT(C1016),"-",IF(A1015&lt;&gt;A1016,1,IF(C1015=C1016,RIGHT(AB1015)+1,1))))</f>
        <v>M5-NyO-25a-A-4</v>
      </c>
      <c r="AC1016" s="8" t="str">
        <f aca="false">CONCATENATE(AB1016,"-BR")</f>
        <v>M5-NyO-25a-A-4-BR</v>
      </c>
      <c r="AD1016" s="5"/>
      <c r="AE1016" s="5"/>
      <c r="AF1016" s="5" t="s">
        <v>47</v>
      </c>
    </row>
    <row r="1017" customFormat="false" ht="75" hidden="false" customHeight="true" outlineLevel="0" collapsed="false">
      <c r="A1017" s="5" t="s">
        <v>5967</v>
      </c>
      <c r="B1017" s="6" t="s">
        <v>5968</v>
      </c>
      <c r="C1017" s="5" t="s">
        <v>58</v>
      </c>
      <c r="D1017" s="5" t="s">
        <v>35</v>
      </c>
      <c r="E1017" s="5"/>
      <c r="F1017" s="6" t="s">
        <v>5997</v>
      </c>
      <c r="G1017" s="6"/>
      <c r="H1017" s="6" t="s">
        <v>5998</v>
      </c>
      <c r="I1017" s="5" t="s">
        <v>38</v>
      </c>
      <c r="J1017" s="5" t="s">
        <v>52</v>
      </c>
      <c r="K1017" s="6" t="s">
        <v>5978</v>
      </c>
      <c r="L1017" s="6" t="s">
        <v>5985</v>
      </c>
      <c r="M1017" s="5" t="s">
        <v>41</v>
      </c>
      <c r="N1017" s="6" t="s">
        <v>5972</v>
      </c>
      <c r="O1017" s="6" t="s">
        <v>5980</v>
      </c>
      <c r="P1017" s="8"/>
      <c r="Q1017" s="5"/>
      <c r="R1017" s="8"/>
      <c r="S1017" s="8"/>
      <c r="T1017" s="8"/>
      <c r="U1017" s="8"/>
      <c r="V1017" s="8"/>
      <c r="W1017" s="8"/>
      <c r="X1017" s="8"/>
      <c r="Y1017" s="5" t="s">
        <v>4093</v>
      </c>
      <c r="Z1017" s="10" t="str">
        <f aca="false">REPLACE(AA1017,SEARCH("M5-",AA1017),LEN(AB1017),AC1017)</f>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7" s="6" t="s">
        <v>5999</v>
      </c>
      <c r="AB1017" s="8" t="str">
        <f aca="false">IF(D1017&lt;&gt;"No hacer",CONCATENATE(A1017,"-",LEFT(C1017),"-",IF(A1016&lt;&gt;A1017,1,IF(C1016=C1017,RIGHT(AB1016)+1,1))))</f>
        <v>M5-NyO-25a-A-5</v>
      </c>
      <c r="AC1017" s="8" t="str">
        <f aca="false">CONCATENATE(AB1017,"-BR")</f>
        <v>M5-NyO-25a-A-5-BR</v>
      </c>
      <c r="AD1017" s="5"/>
      <c r="AE1017" s="5"/>
      <c r="AF1017" s="5" t="s">
        <v>47</v>
      </c>
    </row>
    <row r="1018" customFormat="false" ht="75" hidden="false" customHeight="true" outlineLevel="0" collapsed="false">
      <c r="A1018" s="5" t="s">
        <v>6000</v>
      </c>
      <c r="B1018" s="6" t="s">
        <v>6001</v>
      </c>
      <c r="C1018" s="5" t="s">
        <v>34</v>
      </c>
      <c r="D1018" s="5" t="s">
        <v>35</v>
      </c>
      <c r="E1018" s="5"/>
      <c r="F1018" s="6" t="s">
        <v>6002</v>
      </c>
      <c r="G1018" s="6"/>
      <c r="H1018" s="6"/>
      <c r="I1018" s="5" t="s">
        <v>38</v>
      </c>
      <c r="J1018" s="5" t="s">
        <v>116</v>
      </c>
      <c r="K1018" s="6" t="s">
        <v>6003</v>
      </c>
      <c r="L1018" s="6" t="s">
        <v>6004</v>
      </c>
      <c r="M1018" s="5" t="s">
        <v>41</v>
      </c>
      <c r="N1018" s="6" t="s">
        <v>6005</v>
      </c>
      <c r="O1018" s="6" t="s">
        <v>6006</v>
      </c>
      <c r="P1018" s="6"/>
      <c r="Q1018" s="5"/>
      <c r="R1018" s="8"/>
      <c r="S1018" s="8"/>
      <c r="T1018" s="8"/>
      <c r="U1018" s="8"/>
      <c r="V1018" s="8"/>
      <c r="W1018" s="8"/>
      <c r="X1018" s="8"/>
      <c r="Y1018" s="5" t="s">
        <v>4093</v>
      </c>
      <c r="Z1018" s="10" t="str">
        <f aca="false">REPLACE(AA1018,SEARCH("M5-",AA1018),LEN(AB1018),AC1018)</f>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AA1018" s="6" t="s">
        <v>6007</v>
      </c>
      <c r="AB1018" s="8" t="str">
        <f aca="false">IF(D1018&lt;&gt;"No hacer",CONCATENATE(A1018,"-",LEFT(C1018),"-",IF(A1017&lt;&gt;A1018,1,IF(C1017=C1018,RIGHT(AB1017)+1,1))))</f>
        <v>M5-NyO-25b-I-1</v>
      </c>
      <c r="AC1018" s="8" t="str">
        <f aca="false">CONCATENATE(AB1018,"-BR")</f>
        <v>M5-NyO-25b-I-1-BR</v>
      </c>
      <c r="AD1018" s="5"/>
      <c r="AE1018" s="5"/>
      <c r="AF1018" s="5" t="s">
        <v>47</v>
      </c>
    </row>
    <row r="1019" customFormat="false" ht="75" hidden="false" customHeight="true" outlineLevel="0" collapsed="false">
      <c r="A1019" s="5" t="s">
        <v>6000</v>
      </c>
      <c r="B1019" s="6" t="s">
        <v>6001</v>
      </c>
      <c r="C1019" s="5" t="s">
        <v>48</v>
      </c>
      <c r="D1019" s="5" t="s">
        <v>35</v>
      </c>
      <c r="E1019" s="5"/>
      <c r="F1019" s="6" t="s">
        <v>6008</v>
      </c>
      <c r="G1019" s="6"/>
      <c r="H1019" s="6" t="s">
        <v>6009</v>
      </c>
      <c r="I1019" s="5" t="s">
        <v>38</v>
      </c>
      <c r="J1019" s="5" t="s">
        <v>52</v>
      </c>
      <c r="K1019" s="6" t="s">
        <v>6003</v>
      </c>
      <c r="L1019" s="6" t="s">
        <v>6010</v>
      </c>
      <c r="M1019" s="5" t="s">
        <v>41</v>
      </c>
      <c r="N1019" s="6" t="s">
        <v>6005</v>
      </c>
      <c r="O1019" s="6" t="s">
        <v>6011</v>
      </c>
      <c r="P1019" s="8"/>
      <c r="Q1019" s="5"/>
      <c r="R1019" s="8"/>
      <c r="S1019" s="8"/>
      <c r="T1019" s="8"/>
      <c r="U1019" s="8"/>
      <c r="V1019" s="8"/>
      <c r="W1019" s="8"/>
      <c r="X1019" s="8"/>
      <c r="Y1019" s="5" t="s">
        <v>4093</v>
      </c>
      <c r="Z1019" s="10" t="str">
        <f aca="false">REPLACE(AA1019,SEARCH("M5-",AA1019),LEN(AB1019),AC1019)</f>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19" s="6" t="s">
        <v>6012</v>
      </c>
      <c r="AB1019" s="8" t="str">
        <f aca="false">IF(D1019&lt;&gt;"No hacer",CONCATENATE(A1019,"-",LEFT(C1019),"-",IF(A1018&lt;&gt;A1019,1,IF(C1018=C1019,RIGHT(AB1018)+1,1))))</f>
        <v>M5-NyO-25b-E-1</v>
      </c>
      <c r="AC1019" s="8" t="str">
        <f aca="false">CONCATENATE(AB1019,"-BR")</f>
        <v>M5-NyO-25b-E-1-BR</v>
      </c>
      <c r="AD1019" s="5"/>
      <c r="AE1019" s="5"/>
      <c r="AF1019" s="5" t="s">
        <v>47</v>
      </c>
    </row>
    <row r="1020" customFormat="false" ht="75" hidden="false" customHeight="true" outlineLevel="0" collapsed="false">
      <c r="A1020" s="5" t="s">
        <v>6000</v>
      </c>
      <c r="B1020" s="6" t="s">
        <v>6001</v>
      </c>
      <c r="C1020" s="5" t="s">
        <v>48</v>
      </c>
      <c r="D1020" s="5" t="s">
        <v>35</v>
      </c>
      <c r="E1020" s="5"/>
      <c r="F1020" s="6" t="s">
        <v>6013</v>
      </c>
      <c r="G1020" s="6"/>
      <c r="H1020" s="6" t="s">
        <v>6014</v>
      </c>
      <c r="I1020" s="5" t="s">
        <v>38</v>
      </c>
      <c r="J1020" s="5" t="s">
        <v>52</v>
      </c>
      <c r="K1020" s="6" t="s">
        <v>6015</v>
      </c>
      <c r="L1020" s="6" t="s">
        <v>6016</v>
      </c>
      <c r="M1020" s="5" t="s">
        <v>41</v>
      </c>
      <c r="N1020" s="6" t="s">
        <v>6005</v>
      </c>
      <c r="O1020" s="6" t="s">
        <v>6017</v>
      </c>
      <c r="P1020" s="8"/>
      <c r="Q1020" s="5"/>
      <c r="R1020" s="8"/>
      <c r="S1020" s="8"/>
      <c r="T1020" s="8"/>
      <c r="U1020" s="8"/>
      <c r="V1020" s="8"/>
      <c r="W1020" s="8"/>
      <c r="X1020" s="8"/>
      <c r="Y1020" s="5" t="s">
        <v>4093</v>
      </c>
      <c r="Z1020" s="10" t="str">
        <f aca="false">REPLACE(AA1020,SEARCH("M5-",AA1020),LEN(AB1020),AC1020)</f>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0" s="6" t="s">
        <v>6018</v>
      </c>
      <c r="AB1020" s="8" t="str">
        <f aca="false">IF(D1020&lt;&gt;"No hacer",CONCATENATE(A1020,"-",LEFT(C1020),"-",IF(A1019&lt;&gt;A1020,1,IF(C1019=C1020,RIGHT(AB1019)+1,1))))</f>
        <v>M5-NyO-25b-E-2</v>
      </c>
      <c r="AC1020" s="8" t="str">
        <f aca="false">CONCATENATE(AB1020,"-BR")</f>
        <v>M5-NyO-25b-E-2-BR</v>
      </c>
      <c r="AD1020" s="5"/>
      <c r="AE1020" s="5"/>
      <c r="AF1020" s="5" t="s">
        <v>47</v>
      </c>
    </row>
    <row r="1021" customFormat="false" ht="75" hidden="false" customHeight="true" outlineLevel="0" collapsed="false">
      <c r="A1021" s="5" t="s">
        <v>6000</v>
      </c>
      <c r="B1021" s="6" t="s">
        <v>6001</v>
      </c>
      <c r="C1021" s="5" t="s">
        <v>58</v>
      </c>
      <c r="D1021" s="5" t="s">
        <v>35</v>
      </c>
      <c r="E1021" s="5"/>
      <c r="F1021" s="6" t="s">
        <v>6019</v>
      </c>
      <c r="G1021" s="6"/>
      <c r="H1021" s="6" t="s">
        <v>6020</v>
      </c>
      <c r="I1021" s="5" t="s">
        <v>38</v>
      </c>
      <c r="J1021" s="5" t="s">
        <v>52</v>
      </c>
      <c r="K1021" s="6" t="s">
        <v>6021</v>
      </c>
      <c r="L1021" s="6" t="s">
        <v>6010</v>
      </c>
      <c r="M1021" s="5" t="s">
        <v>41</v>
      </c>
      <c r="N1021" s="6" t="s">
        <v>6005</v>
      </c>
      <c r="O1021" s="6" t="s">
        <v>6011</v>
      </c>
      <c r="P1021" s="8"/>
      <c r="Q1021" s="5"/>
      <c r="R1021" s="8"/>
      <c r="S1021" s="8"/>
      <c r="T1021" s="8"/>
      <c r="U1021" s="8"/>
      <c r="V1021" s="8"/>
      <c r="W1021" s="8"/>
      <c r="X1021" s="8"/>
      <c r="Y1021" s="5" t="s">
        <v>4093</v>
      </c>
      <c r="Z1021" s="10" t="str">
        <f aca="false">REPLACE(AA1021,SEARCH("M5-",AA1021),LEN(AB1021),AC1021)</f>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1" s="6" t="s">
        <v>6022</v>
      </c>
      <c r="AB1021" s="8" t="str">
        <f aca="false">IF(D1021&lt;&gt;"No hacer",CONCATENATE(A1021,"-",LEFT(C1021),"-",IF(A1020&lt;&gt;A1021,1,IF(C1020=C1021,RIGHT(AB1020)+1,1))))</f>
        <v>M5-NyO-25b-A-1</v>
      </c>
      <c r="AC1021" s="8" t="str">
        <f aca="false">CONCATENATE(AB1021,"-BR")</f>
        <v>M5-NyO-25b-A-1-BR</v>
      </c>
      <c r="AD1021" s="5"/>
      <c r="AE1021" s="5"/>
      <c r="AF1021" s="5" t="s">
        <v>47</v>
      </c>
    </row>
    <row r="1022" customFormat="false" ht="75" hidden="false" customHeight="true" outlineLevel="0" collapsed="false">
      <c r="A1022" s="5" t="s">
        <v>6000</v>
      </c>
      <c r="B1022" s="6" t="s">
        <v>6001</v>
      </c>
      <c r="C1022" s="5" t="s">
        <v>58</v>
      </c>
      <c r="D1022" s="5" t="s">
        <v>35</v>
      </c>
      <c r="E1022" s="5"/>
      <c r="F1022" s="6" t="s">
        <v>6023</v>
      </c>
      <c r="G1022" s="6"/>
      <c r="H1022" s="6" t="s">
        <v>6024</v>
      </c>
      <c r="I1022" s="5" t="s">
        <v>38</v>
      </c>
      <c r="J1022" s="5" t="s">
        <v>52</v>
      </c>
      <c r="K1022" s="6" t="s">
        <v>6021</v>
      </c>
      <c r="L1022" s="6" t="s">
        <v>6010</v>
      </c>
      <c r="M1022" s="5" t="s">
        <v>41</v>
      </c>
      <c r="N1022" s="6" t="s">
        <v>6005</v>
      </c>
      <c r="O1022" s="6" t="s">
        <v>6011</v>
      </c>
      <c r="P1022" s="8"/>
      <c r="Q1022" s="5"/>
      <c r="R1022" s="8"/>
      <c r="S1022" s="8"/>
      <c r="T1022" s="8"/>
      <c r="U1022" s="8"/>
      <c r="V1022" s="8"/>
      <c r="W1022" s="8"/>
      <c r="X1022" s="8"/>
      <c r="Y1022" s="5" t="s">
        <v>4093</v>
      </c>
      <c r="Z1022" s="10" t="str">
        <f aca="false">REPLACE(AA1022,SEARCH("M5-",AA1022),LEN(AB1022),AC1022)</f>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2" s="6" t="s">
        <v>6025</v>
      </c>
      <c r="AB1022" s="8" t="str">
        <f aca="false">IF(D1022&lt;&gt;"No hacer",CONCATENATE(A1022,"-",LEFT(C1022),"-",IF(A1021&lt;&gt;A1022,1,IF(C1021=C1022,RIGHT(AB1021)+1,1))))</f>
        <v>M5-NyO-25b-A-2</v>
      </c>
      <c r="AC1022" s="8" t="str">
        <f aca="false">CONCATENATE(AB1022,"-BR")</f>
        <v>M5-NyO-25b-A-2-BR</v>
      </c>
      <c r="AD1022" s="5"/>
      <c r="AE1022" s="5"/>
      <c r="AF1022" s="5" t="s">
        <v>47</v>
      </c>
    </row>
    <row r="1023" customFormat="false" ht="75" hidden="false" customHeight="true" outlineLevel="0" collapsed="false">
      <c r="A1023" s="5" t="s">
        <v>6000</v>
      </c>
      <c r="B1023" s="6" t="s">
        <v>6001</v>
      </c>
      <c r="C1023" s="5" t="s">
        <v>58</v>
      </c>
      <c r="D1023" s="5" t="s">
        <v>35</v>
      </c>
      <c r="E1023" s="5"/>
      <c r="F1023" s="6" t="s">
        <v>6026</v>
      </c>
      <c r="G1023" s="6"/>
      <c r="H1023" s="6" t="s">
        <v>6027</v>
      </c>
      <c r="I1023" s="5" t="s">
        <v>38</v>
      </c>
      <c r="J1023" s="5" t="s">
        <v>52</v>
      </c>
      <c r="K1023" s="6" t="s">
        <v>6021</v>
      </c>
      <c r="L1023" s="6" t="s">
        <v>6010</v>
      </c>
      <c r="M1023" s="5" t="s">
        <v>41</v>
      </c>
      <c r="N1023" s="6" t="s">
        <v>6005</v>
      </c>
      <c r="O1023" s="6" t="s">
        <v>6011</v>
      </c>
      <c r="P1023" s="8"/>
      <c r="Q1023" s="5"/>
      <c r="R1023" s="8"/>
      <c r="S1023" s="8"/>
      <c r="T1023" s="8"/>
      <c r="U1023" s="8"/>
      <c r="V1023" s="8"/>
      <c r="W1023" s="8"/>
      <c r="X1023" s="8"/>
      <c r="Y1023" s="5" t="s">
        <v>4093</v>
      </c>
      <c r="Z1023" s="10" t="str">
        <f aca="false">REPLACE(AA1023,SEARCH("M5-",AA1023),LEN(AB1023),AC1023)</f>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3" s="6" t="s">
        <v>6028</v>
      </c>
      <c r="AB1023" s="8" t="str">
        <f aca="false">IF(D1023&lt;&gt;"No hacer",CONCATENATE(A1023,"-",LEFT(C1023),"-",IF(A1022&lt;&gt;A1023,1,IF(C1022=C1023,RIGHT(AB1022)+1,1))))</f>
        <v>M5-NyO-25b-A-3</v>
      </c>
      <c r="AC1023" s="8" t="str">
        <f aca="false">CONCATENATE(AB1023,"-BR")</f>
        <v>M5-NyO-25b-A-3-BR</v>
      </c>
      <c r="AD1023" s="5"/>
      <c r="AE1023" s="5"/>
      <c r="AF1023" s="5" t="s">
        <v>47</v>
      </c>
    </row>
    <row r="1024" customFormat="false" ht="75" hidden="false" customHeight="true" outlineLevel="0" collapsed="false">
      <c r="A1024" s="5" t="s">
        <v>6000</v>
      </c>
      <c r="B1024" s="6" t="s">
        <v>6001</v>
      </c>
      <c r="C1024" s="5" t="s">
        <v>58</v>
      </c>
      <c r="D1024" s="5" t="s">
        <v>35</v>
      </c>
      <c r="E1024" s="5"/>
      <c r="F1024" s="6" t="s">
        <v>6029</v>
      </c>
      <c r="G1024" s="6"/>
      <c r="H1024" s="6" t="s">
        <v>6030</v>
      </c>
      <c r="I1024" s="5" t="s">
        <v>38</v>
      </c>
      <c r="J1024" s="5" t="s">
        <v>52</v>
      </c>
      <c r="K1024" s="6" t="s">
        <v>6015</v>
      </c>
      <c r="L1024" s="6" t="s">
        <v>6016</v>
      </c>
      <c r="M1024" s="5" t="s">
        <v>41</v>
      </c>
      <c r="N1024" s="6" t="s">
        <v>6005</v>
      </c>
      <c r="O1024" s="6" t="s">
        <v>6017</v>
      </c>
      <c r="P1024" s="8"/>
      <c r="Q1024" s="5"/>
      <c r="R1024" s="8"/>
      <c r="S1024" s="8"/>
      <c r="T1024" s="8"/>
      <c r="U1024" s="8"/>
      <c r="V1024" s="8"/>
      <c r="W1024" s="8"/>
      <c r="X1024" s="8"/>
      <c r="Y1024" s="5" t="s">
        <v>4093</v>
      </c>
      <c r="Z1024" s="10" t="str">
        <f aca="false">REPLACE(AA1024,SEARCH("M5-",AA1024),LEN(AB1024),AC1024)</f>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4" s="6" t="s">
        <v>6031</v>
      </c>
      <c r="AB1024" s="8" t="str">
        <f aca="false">IF(D1024&lt;&gt;"No hacer",CONCATENATE(A1024,"-",LEFT(C1024),"-",IF(A1023&lt;&gt;A1024,1,IF(C1023=C1024,RIGHT(AB1023)+1,1))))</f>
        <v>M5-NyO-25b-A-4</v>
      </c>
      <c r="AC1024" s="8" t="str">
        <f aca="false">CONCATENATE(AB1024,"-BR")</f>
        <v>M5-NyO-25b-A-4-BR</v>
      </c>
      <c r="AD1024" s="5"/>
      <c r="AE1024" s="5"/>
      <c r="AF1024" s="5" t="s">
        <v>47</v>
      </c>
    </row>
    <row r="1025" customFormat="false" ht="75" hidden="false" customHeight="true" outlineLevel="0" collapsed="false">
      <c r="A1025" s="5" t="s">
        <v>6000</v>
      </c>
      <c r="B1025" s="6" t="s">
        <v>6001</v>
      </c>
      <c r="C1025" s="5" t="s">
        <v>58</v>
      </c>
      <c r="D1025" s="5" t="s">
        <v>35</v>
      </c>
      <c r="E1025" s="5"/>
      <c r="F1025" s="6" t="s">
        <v>6032</v>
      </c>
      <c r="G1025" s="6"/>
      <c r="H1025" s="6" t="s">
        <v>6033</v>
      </c>
      <c r="I1025" s="5" t="s">
        <v>38</v>
      </c>
      <c r="J1025" s="5" t="s">
        <v>52</v>
      </c>
      <c r="K1025" s="6" t="s">
        <v>6015</v>
      </c>
      <c r="L1025" s="6" t="s">
        <v>6016</v>
      </c>
      <c r="M1025" s="5" t="s">
        <v>41</v>
      </c>
      <c r="N1025" s="6" t="s">
        <v>6005</v>
      </c>
      <c r="O1025" s="6" t="s">
        <v>6017</v>
      </c>
      <c r="P1025" s="8"/>
      <c r="Q1025" s="5"/>
      <c r="R1025" s="8"/>
      <c r="S1025" s="8"/>
      <c r="T1025" s="8"/>
      <c r="U1025" s="8"/>
      <c r="V1025" s="8"/>
      <c r="W1025" s="8"/>
      <c r="X1025" s="8"/>
      <c r="Y1025" s="5" t="s">
        <v>4093</v>
      </c>
      <c r="Z1025" s="10" t="str">
        <f aca="false">REPLACE(AA1025,SEARCH("M5-",AA1025),LEN(AB1025),AC1025)</f>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5" s="6" t="s">
        <v>6034</v>
      </c>
      <c r="AB1025" s="8" t="str">
        <f aca="false">IF(D1025&lt;&gt;"No hacer",CONCATENATE(A1025,"-",LEFT(C1025),"-",IF(A1024&lt;&gt;A1025,1,IF(C1024=C1025,RIGHT(AB1024)+1,1))))</f>
        <v>M5-NyO-25b-A-5</v>
      </c>
      <c r="AC1025" s="8" t="str">
        <f aca="false">CONCATENATE(AB1025,"-BR")</f>
        <v>M5-NyO-25b-A-5-BR</v>
      </c>
      <c r="AD1025" s="5"/>
      <c r="AE1025" s="5"/>
      <c r="AF1025" s="5" t="s">
        <v>47</v>
      </c>
    </row>
    <row r="1026" customFormat="false" ht="75" hidden="false" customHeight="true" outlineLevel="0" collapsed="false">
      <c r="A1026" s="5" t="s">
        <v>6035</v>
      </c>
      <c r="B1026" s="6" t="s">
        <v>6036</v>
      </c>
      <c r="C1026" s="5" t="s">
        <v>34</v>
      </c>
      <c r="D1026" s="5" t="s">
        <v>35</v>
      </c>
      <c r="E1026" s="5"/>
      <c r="F1026" s="6" t="s">
        <v>6037</v>
      </c>
      <c r="G1026" s="6"/>
      <c r="H1026" s="7"/>
      <c r="I1026" s="5" t="s">
        <v>38</v>
      </c>
      <c r="J1026" s="5" t="s">
        <v>346</v>
      </c>
      <c r="K1026" s="6" t="s">
        <v>6038</v>
      </c>
      <c r="L1026" s="6" t="s">
        <v>6039</v>
      </c>
      <c r="M1026" s="5" t="s">
        <v>41</v>
      </c>
      <c r="N1026" s="6" t="s">
        <v>6040</v>
      </c>
      <c r="O1026" s="6" t="s">
        <v>6041</v>
      </c>
      <c r="P1026" s="8"/>
      <c r="Q1026" s="5"/>
      <c r="R1026" s="8"/>
      <c r="S1026" s="8"/>
      <c r="T1026" s="8"/>
      <c r="U1026" s="8"/>
      <c r="V1026" s="8"/>
      <c r="W1026" s="8"/>
      <c r="X1026" s="8"/>
      <c r="Y1026" s="5" t="s">
        <v>4093</v>
      </c>
      <c r="Z1026" s="10" t="str">
        <f aca="false">REPLACE(AA1026,SEARCH("M5-",AA1026),LEN(AB1026),AC1026)</f>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AA1026" s="6" t="s">
        <v>6042</v>
      </c>
      <c r="AB1026" s="8" t="str">
        <f aca="false">IF(D1026&lt;&gt;"No hacer",CONCATENATE(A1026,"-",LEFT(C1026),"-",IF(A1025&lt;&gt;A1026,1,IF(C1025=C1026,RIGHT(AB1025)+1,1))))</f>
        <v>M5-NyO-25c-I-1</v>
      </c>
      <c r="AC1026" s="8" t="str">
        <f aca="false">CONCATENATE(AB1026,"-BR")</f>
        <v>M5-NyO-25c-I-1-BR</v>
      </c>
      <c r="AD1026" s="5"/>
      <c r="AE1026" s="5"/>
      <c r="AF1026" s="5" t="s">
        <v>47</v>
      </c>
    </row>
    <row r="1027" customFormat="false" ht="75" hidden="false" customHeight="true" outlineLevel="0" collapsed="false">
      <c r="A1027" s="5" t="s">
        <v>6035</v>
      </c>
      <c r="B1027" s="6" t="s">
        <v>6036</v>
      </c>
      <c r="C1027" s="5" t="s">
        <v>34</v>
      </c>
      <c r="D1027" s="5" t="s">
        <v>35</v>
      </c>
      <c r="E1027" s="5"/>
      <c r="F1027" s="6" t="s">
        <v>6043</v>
      </c>
      <c r="G1027" s="6"/>
      <c r="H1027" s="7"/>
      <c r="I1027" s="5" t="s">
        <v>38</v>
      </c>
      <c r="J1027" s="5" t="s">
        <v>346</v>
      </c>
      <c r="K1027" s="6" t="s">
        <v>6038</v>
      </c>
      <c r="L1027" s="6" t="s">
        <v>6039</v>
      </c>
      <c r="M1027" s="5" t="s">
        <v>41</v>
      </c>
      <c r="N1027" s="6" t="s">
        <v>6040</v>
      </c>
      <c r="O1027" s="6" t="s">
        <v>6041</v>
      </c>
      <c r="P1027" s="8"/>
      <c r="Q1027" s="5"/>
      <c r="R1027" s="8"/>
      <c r="S1027" s="8"/>
      <c r="T1027" s="8"/>
      <c r="U1027" s="8"/>
      <c r="V1027" s="8"/>
      <c r="W1027" s="8"/>
      <c r="X1027" s="8"/>
      <c r="Y1027" s="5" t="s">
        <v>4093</v>
      </c>
      <c r="Z1027" s="10" t="str">
        <f aca="false">REPLACE(AA1027,SEARCH("M5-",AA1027),LEN(AB1027),AC1027)</f>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AA1027" s="6" t="s">
        <v>6044</v>
      </c>
      <c r="AB1027" s="8" t="str">
        <f aca="false">IF(D1027&lt;&gt;"No hacer",CONCATENATE(A1027,"-",LEFT(C1027),"-",IF(A1026&lt;&gt;A1027,1,IF(C1026=C1027,RIGHT(AB1026)+1,1))))</f>
        <v>M5-NyO-25c-I-2</v>
      </c>
      <c r="AC1027" s="8" t="str">
        <f aca="false">CONCATENATE(AB1027,"-BR")</f>
        <v>M5-NyO-25c-I-2-BR</v>
      </c>
      <c r="AD1027" s="5"/>
      <c r="AE1027" s="5"/>
      <c r="AF1027" s="5" t="s">
        <v>47</v>
      </c>
    </row>
    <row r="1028" customFormat="false" ht="75" hidden="false" customHeight="true" outlineLevel="0" collapsed="false">
      <c r="A1028" s="5" t="s">
        <v>6035</v>
      </c>
      <c r="B1028" s="6" t="s">
        <v>6036</v>
      </c>
      <c r="C1028" s="5" t="s">
        <v>48</v>
      </c>
      <c r="D1028" s="5" t="s">
        <v>35</v>
      </c>
      <c r="E1028" s="5"/>
      <c r="F1028" s="6" t="s">
        <v>6045</v>
      </c>
      <c r="G1028" s="6"/>
      <c r="H1028" s="6" t="s">
        <v>6046</v>
      </c>
      <c r="I1028" s="5" t="s">
        <v>38</v>
      </c>
      <c r="J1028" s="5" t="s">
        <v>1807</v>
      </c>
      <c r="K1028" s="6" t="s">
        <v>6003</v>
      </c>
      <c r="L1028" s="6" t="s">
        <v>6047</v>
      </c>
      <c r="M1028" s="5" t="s">
        <v>41</v>
      </c>
      <c r="N1028" s="6" t="s">
        <v>6040</v>
      </c>
      <c r="O1028" s="6" t="s">
        <v>6048</v>
      </c>
      <c r="P1028" s="8" t="s">
        <v>6049</v>
      </c>
      <c r="Q1028" s="5"/>
      <c r="R1028" s="8"/>
      <c r="S1028" s="8"/>
      <c r="T1028" s="8"/>
      <c r="U1028" s="8"/>
      <c r="V1028" s="8"/>
      <c r="W1028" s="8"/>
      <c r="X1028" s="8"/>
      <c r="Y1028" s="5" t="s">
        <v>4093</v>
      </c>
      <c r="Z1028" s="10" t="str">
        <f aca="false">REPLACE(AA1028,SEARCH("M5-",AA1028),LEN(AB1028),AC1028)</f>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AA1028" s="6" t="s">
        <v>6050</v>
      </c>
      <c r="AB1028" s="8" t="str">
        <f aca="false">IF(D1028&lt;&gt;"No hacer",CONCATENATE(A1028,"-",LEFT(C1028),"-",IF(A1027&lt;&gt;A1028,1,IF(C1027=C1028,RIGHT(AB1027)+1,1))))</f>
        <v>M5-NyO-25c-E-1</v>
      </c>
      <c r="AC1028" s="8" t="str">
        <f aca="false">CONCATENATE(AB1028,"-BR")</f>
        <v>M5-NyO-25c-E-1-BR</v>
      </c>
      <c r="AD1028" s="5"/>
      <c r="AE1028" s="5"/>
      <c r="AF1028" s="5" t="s">
        <v>47</v>
      </c>
    </row>
    <row r="1029" customFormat="false" ht="75" hidden="false" customHeight="true" outlineLevel="0" collapsed="false">
      <c r="A1029" s="5" t="s">
        <v>6035</v>
      </c>
      <c r="B1029" s="6" t="s">
        <v>6036</v>
      </c>
      <c r="C1029" s="5" t="s">
        <v>48</v>
      </c>
      <c r="D1029" s="5" t="s">
        <v>35</v>
      </c>
      <c r="E1029" s="5"/>
      <c r="F1029" s="6" t="s">
        <v>6051</v>
      </c>
      <c r="G1029" s="6"/>
      <c r="H1029" s="6" t="s">
        <v>6052</v>
      </c>
      <c r="I1029" s="5" t="s">
        <v>38</v>
      </c>
      <c r="J1029" s="5" t="s">
        <v>1807</v>
      </c>
      <c r="K1029" s="6" t="s">
        <v>6003</v>
      </c>
      <c r="L1029" s="6" t="s">
        <v>6047</v>
      </c>
      <c r="M1029" s="5" t="s">
        <v>41</v>
      </c>
      <c r="N1029" s="6" t="s">
        <v>6040</v>
      </c>
      <c r="O1029" s="6" t="s">
        <v>6048</v>
      </c>
      <c r="P1029" s="8" t="s">
        <v>6049</v>
      </c>
      <c r="Q1029" s="5"/>
      <c r="R1029" s="8"/>
      <c r="S1029" s="8"/>
      <c r="T1029" s="8"/>
      <c r="U1029" s="8"/>
      <c r="V1029" s="8"/>
      <c r="W1029" s="8"/>
      <c r="X1029" s="8"/>
      <c r="Y1029" s="5" t="s">
        <v>4093</v>
      </c>
      <c r="Z1029" s="10" t="str">
        <f aca="false">REPLACE(AA1029,SEARCH("M5-",AA1029),LEN(AB1029),AC1029)</f>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AA1029" s="6" t="s">
        <v>6053</v>
      </c>
      <c r="AB1029" s="8" t="str">
        <f aca="false">IF(D1029&lt;&gt;"No hacer",CONCATENATE(A1029,"-",LEFT(C1029),"-",IF(A1028&lt;&gt;A1029,1,IF(C1028=C1029,RIGHT(AB1028)+1,1))))</f>
        <v>M5-NyO-25c-E-2</v>
      </c>
      <c r="AC1029" s="8" t="str">
        <f aca="false">CONCATENATE(AB1029,"-BR")</f>
        <v>M5-NyO-25c-E-2-BR</v>
      </c>
      <c r="AD1029" s="5"/>
      <c r="AE1029" s="5"/>
      <c r="AF1029" s="5" t="s">
        <v>47</v>
      </c>
    </row>
    <row r="1030" customFormat="false" ht="75" hidden="false" customHeight="true" outlineLevel="0" collapsed="false">
      <c r="A1030" s="5" t="s">
        <v>6035</v>
      </c>
      <c r="B1030" s="6" t="s">
        <v>6036</v>
      </c>
      <c r="C1030" s="5" t="s">
        <v>58</v>
      </c>
      <c r="D1030" s="5" t="s">
        <v>35</v>
      </c>
      <c r="E1030" s="5"/>
      <c r="F1030" s="6" t="s">
        <v>6054</v>
      </c>
      <c r="G1030" s="6"/>
      <c r="H1030" s="6" t="s">
        <v>6055</v>
      </c>
      <c r="I1030" s="5" t="s">
        <v>38</v>
      </c>
      <c r="J1030" s="5" t="s">
        <v>1807</v>
      </c>
      <c r="K1030" s="6" t="s">
        <v>6056</v>
      </c>
      <c r="L1030" s="6" t="s">
        <v>6057</v>
      </c>
      <c r="M1030" s="5" t="s">
        <v>63</v>
      </c>
      <c r="N1030" s="6"/>
      <c r="O1030" s="6"/>
      <c r="P1030" s="6"/>
      <c r="Q1030" s="6"/>
      <c r="R1030" s="6"/>
      <c r="S1030" s="6" t="s">
        <v>6058</v>
      </c>
      <c r="T1030" s="6" t="s">
        <v>6059</v>
      </c>
      <c r="U1030" s="6" t="s">
        <v>6060</v>
      </c>
      <c r="V1030" s="6" t="s">
        <v>6061</v>
      </c>
      <c r="W1030" s="8"/>
      <c r="X1030" s="8"/>
      <c r="Y1030" s="5" t="s">
        <v>4093</v>
      </c>
      <c r="Z1030" s="10" t="str">
        <f aca="false">REPLACE(AA1030,SEARCH("M5-",AA1030),LEN(AB1030),AC1030)</f>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0" s="6" t="s">
        <v>6062</v>
      </c>
      <c r="AB1030" s="8" t="str">
        <f aca="false">IF(D1030&lt;&gt;"No hacer",CONCATENATE(A1030,"-",LEFT(C1030),"-",IF(A1029&lt;&gt;A1030,1,IF(C1029=C1030,RIGHT(AB1029)+1,1))))</f>
        <v>M5-NyO-25c-A-1</v>
      </c>
      <c r="AC1030" s="8" t="str">
        <f aca="false">CONCATENATE(AB1030,"-BR")</f>
        <v>M5-NyO-25c-A-1-BR</v>
      </c>
      <c r="AD1030" s="5"/>
      <c r="AE1030" s="5"/>
      <c r="AF1030" s="5" t="s">
        <v>47</v>
      </c>
    </row>
    <row r="1031" customFormat="false" ht="75" hidden="false" customHeight="true" outlineLevel="0" collapsed="false">
      <c r="A1031" s="5" t="s">
        <v>6035</v>
      </c>
      <c r="B1031" s="6" t="s">
        <v>6036</v>
      </c>
      <c r="C1031" s="5" t="s">
        <v>58</v>
      </c>
      <c r="D1031" s="5" t="s">
        <v>35</v>
      </c>
      <c r="E1031" s="5"/>
      <c r="F1031" s="6" t="s">
        <v>6063</v>
      </c>
      <c r="G1031" s="6"/>
      <c r="H1031" s="6" t="s">
        <v>6064</v>
      </c>
      <c r="I1031" s="5" t="s">
        <v>38</v>
      </c>
      <c r="J1031" s="5" t="s">
        <v>1807</v>
      </c>
      <c r="K1031" s="6" t="s">
        <v>6003</v>
      </c>
      <c r="L1031" s="6" t="s">
        <v>6065</v>
      </c>
      <c r="M1031" s="5" t="s">
        <v>63</v>
      </c>
      <c r="N1031" s="6"/>
      <c r="O1031" s="6"/>
      <c r="P1031" s="6"/>
      <c r="Q1031" s="6"/>
      <c r="R1031" s="6"/>
      <c r="S1031" s="6" t="s">
        <v>6066</v>
      </c>
      <c r="T1031" s="6" t="s">
        <v>6059</v>
      </c>
      <c r="U1031" s="6" t="s">
        <v>6060</v>
      </c>
      <c r="V1031" s="6" t="s">
        <v>6067</v>
      </c>
      <c r="W1031" s="8"/>
      <c r="X1031" s="8"/>
      <c r="Y1031" s="5" t="s">
        <v>4093</v>
      </c>
      <c r="Z1031" s="10" t="str">
        <f aca="false">REPLACE(AA1031,SEARCH("M5-",AA1031),LEN(AB1031),AC1031)</f>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1" s="6" t="s">
        <v>6068</v>
      </c>
      <c r="AB1031" s="8" t="str">
        <f aca="false">IF(D1031&lt;&gt;"No hacer",CONCATENATE(A1031,"-",LEFT(C1031),"-",IF(A1030&lt;&gt;A1031,1,IF(C1030=C1031,RIGHT(AB1030)+1,1))))</f>
        <v>M5-NyO-25c-A-2</v>
      </c>
      <c r="AC1031" s="8" t="str">
        <f aca="false">CONCATENATE(AB1031,"-BR")</f>
        <v>M5-NyO-25c-A-2-BR</v>
      </c>
      <c r="AD1031" s="5"/>
      <c r="AE1031" s="5"/>
      <c r="AF1031" s="5" t="s">
        <v>47</v>
      </c>
    </row>
    <row r="1032" customFormat="false" ht="75" hidden="false" customHeight="true" outlineLevel="0" collapsed="false">
      <c r="A1032" s="5" t="s">
        <v>6035</v>
      </c>
      <c r="B1032" s="6" t="s">
        <v>6036</v>
      </c>
      <c r="C1032" s="5" t="s">
        <v>58</v>
      </c>
      <c r="D1032" s="5" t="s">
        <v>35</v>
      </c>
      <c r="E1032" s="5"/>
      <c r="F1032" s="6" t="s">
        <v>6069</v>
      </c>
      <c r="G1032" s="6"/>
      <c r="H1032" s="6" t="s">
        <v>6070</v>
      </c>
      <c r="I1032" s="5" t="s">
        <v>38</v>
      </c>
      <c r="J1032" s="5" t="s">
        <v>1807</v>
      </c>
      <c r="K1032" s="6" t="s">
        <v>6003</v>
      </c>
      <c r="L1032" s="6" t="s">
        <v>6057</v>
      </c>
      <c r="M1032" s="5" t="s">
        <v>63</v>
      </c>
      <c r="N1032" s="6"/>
      <c r="O1032" s="6"/>
      <c r="P1032" s="6"/>
      <c r="Q1032" s="6"/>
      <c r="R1032" s="6"/>
      <c r="S1032" s="6" t="s">
        <v>6071</v>
      </c>
      <c r="T1032" s="6" t="s">
        <v>6059</v>
      </c>
      <c r="U1032" s="6" t="s">
        <v>6060</v>
      </c>
      <c r="V1032" s="6" t="s">
        <v>6061</v>
      </c>
      <c r="W1032" s="8"/>
      <c r="X1032" s="8"/>
      <c r="Y1032" s="5" t="s">
        <v>4093</v>
      </c>
      <c r="Z1032" s="10" t="str">
        <f aca="false">REPLACE(AA1032,SEARCH("M5-",AA1032),LEN(AB1032),AC1032)</f>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2" s="6" t="s">
        <v>6072</v>
      </c>
      <c r="AB1032" s="8" t="str">
        <f aca="false">IF(D1032&lt;&gt;"No hacer",CONCATENATE(A1032,"-",LEFT(C1032),"-",IF(A1031&lt;&gt;A1032,1,IF(C1031=C1032,RIGHT(AB1031)+1,1))))</f>
        <v>M5-NyO-25c-A-3</v>
      </c>
      <c r="AC1032" s="8" t="str">
        <f aca="false">CONCATENATE(AB1032,"-BR")</f>
        <v>M5-NyO-25c-A-3-BR</v>
      </c>
      <c r="AD1032" s="5"/>
      <c r="AE1032" s="5"/>
      <c r="AF1032" s="5" t="s">
        <v>47</v>
      </c>
    </row>
    <row r="1033" customFormat="false" ht="75" hidden="false" customHeight="true" outlineLevel="0" collapsed="false">
      <c r="A1033" s="5" t="s">
        <v>6035</v>
      </c>
      <c r="B1033" s="6" t="s">
        <v>6036</v>
      </c>
      <c r="C1033" s="5" t="s">
        <v>58</v>
      </c>
      <c r="D1033" s="5" t="s">
        <v>35</v>
      </c>
      <c r="E1033" s="5"/>
      <c r="F1033" s="6" t="s">
        <v>6073</v>
      </c>
      <c r="G1033" s="6"/>
      <c r="H1033" s="6" t="s">
        <v>6074</v>
      </c>
      <c r="I1033" s="5" t="s">
        <v>38</v>
      </c>
      <c r="J1033" s="5" t="s">
        <v>1807</v>
      </c>
      <c r="K1033" s="6" t="s">
        <v>6003</v>
      </c>
      <c r="L1033" s="6" t="s">
        <v>6065</v>
      </c>
      <c r="M1033" s="5" t="s">
        <v>63</v>
      </c>
      <c r="N1033" s="6"/>
      <c r="O1033" s="6"/>
      <c r="P1033" s="6"/>
      <c r="Q1033" s="6"/>
      <c r="R1033" s="6"/>
      <c r="S1033" s="6" t="s">
        <v>6075</v>
      </c>
      <c r="T1033" s="6" t="s">
        <v>6059</v>
      </c>
      <c r="U1033" s="6" t="s">
        <v>6060</v>
      </c>
      <c r="V1033" s="6" t="s">
        <v>6067</v>
      </c>
      <c r="W1033" s="8"/>
      <c r="X1033" s="8"/>
      <c r="Y1033" s="5" t="s">
        <v>4093</v>
      </c>
      <c r="Z1033" s="10" t="str">
        <f aca="false">REPLACE(AA1033,SEARCH("M5-",AA1033),LEN(AB1033),AC1033)</f>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3" s="6" t="s">
        <v>6076</v>
      </c>
      <c r="AB1033" s="8" t="str">
        <f aca="false">IF(D1033&lt;&gt;"No hacer",CONCATENATE(A1033,"-",LEFT(C1033),"-",IF(A1032&lt;&gt;A1033,1,IF(C1032=C1033,RIGHT(AB1032)+1,1))))</f>
        <v>M5-NyO-25c-A-4</v>
      </c>
      <c r="AC1033" s="8" t="str">
        <f aca="false">CONCATENATE(AB1033,"-BR")</f>
        <v>M5-NyO-25c-A-4-BR</v>
      </c>
      <c r="AD1033" s="5"/>
      <c r="AE1033" s="5"/>
      <c r="AF1033" s="5" t="s">
        <v>47</v>
      </c>
    </row>
    <row r="1034" customFormat="false" ht="75" hidden="false" customHeight="true" outlineLevel="0" collapsed="false">
      <c r="A1034" s="5" t="s">
        <v>6035</v>
      </c>
      <c r="B1034" s="6" t="s">
        <v>6036</v>
      </c>
      <c r="C1034" s="5" t="s">
        <v>58</v>
      </c>
      <c r="D1034" s="5" t="s">
        <v>35</v>
      </c>
      <c r="E1034" s="19"/>
      <c r="F1034" s="6" t="s">
        <v>6077</v>
      </c>
      <c r="G1034" s="6"/>
      <c r="H1034" s="6" t="s">
        <v>6078</v>
      </c>
      <c r="I1034" s="5" t="s">
        <v>38</v>
      </c>
      <c r="J1034" s="5" t="s">
        <v>1807</v>
      </c>
      <c r="K1034" s="6" t="s">
        <v>6003</v>
      </c>
      <c r="L1034" s="6" t="s">
        <v>6057</v>
      </c>
      <c r="M1034" s="5" t="s">
        <v>63</v>
      </c>
      <c r="N1034" s="6"/>
      <c r="O1034" s="6"/>
      <c r="P1034" s="6"/>
      <c r="Q1034" s="6"/>
      <c r="R1034" s="6"/>
      <c r="S1034" s="6" t="s">
        <v>6079</v>
      </c>
      <c r="T1034" s="6" t="s">
        <v>6059</v>
      </c>
      <c r="U1034" s="6" t="s">
        <v>6060</v>
      </c>
      <c r="V1034" s="6" t="s">
        <v>6061</v>
      </c>
      <c r="W1034" s="8"/>
      <c r="X1034" s="8"/>
      <c r="Y1034" s="5" t="s">
        <v>4093</v>
      </c>
      <c r="Z1034" s="10" t="str">
        <f aca="false">REPLACE(AA1034,SEARCH("M5-",AA1034),LEN(AB1034),AC1034)</f>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4" s="6" t="s">
        <v>6080</v>
      </c>
      <c r="AB1034" s="8" t="str">
        <f aca="false">IF(D1034&lt;&gt;"No hacer",CONCATENATE(A1034,"-",LEFT(C1034),"-",IF(A1033&lt;&gt;A1034,1,IF(C1033=C1034,RIGHT(AB1033)+1,1))))</f>
        <v>M5-NyO-25c-A-5</v>
      </c>
      <c r="AC1034" s="8" t="str">
        <f aca="false">CONCATENATE(AB1034,"-BR")</f>
        <v>M5-NyO-25c-A-5-BR</v>
      </c>
      <c r="AD1034" s="5"/>
      <c r="AE1034" s="5"/>
      <c r="AF1034" s="5" t="s">
        <v>47</v>
      </c>
    </row>
    <row r="1035" customFormat="false" ht="150" hidden="false" customHeight="true" outlineLevel="0" collapsed="false">
      <c r="A1035" s="5" t="s">
        <v>6081</v>
      </c>
      <c r="B1035" s="6" t="s">
        <v>6082</v>
      </c>
      <c r="C1035" s="5" t="s">
        <v>34</v>
      </c>
      <c r="D1035" s="5" t="s">
        <v>35</v>
      </c>
      <c r="E1035" s="16"/>
      <c r="F1035" s="6" t="s">
        <v>6083</v>
      </c>
      <c r="G1035" s="6"/>
      <c r="H1035" s="6" t="s">
        <v>6084</v>
      </c>
      <c r="I1035" s="5" t="s">
        <v>38</v>
      </c>
      <c r="J1035" s="5" t="s">
        <v>116</v>
      </c>
      <c r="K1035" s="6" t="s">
        <v>6085</v>
      </c>
      <c r="L1035" s="6" t="s">
        <v>6086</v>
      </c>
      <c r="M1035" s="5" t="s">
        <v>41</v>
      </c>
      <c r="N1035" s="6" t="s">
        <v>6087</v>
      </c>
      <c r="O1035" s="6" t="s">
        <v>6088</v>
      </c>
      <c r="P1035" s="6" t="s">
        <v>6089</v>
      </c>
      <c r="Q1035" s="5"/>
      <c r="R1035" s="8"/>
      <c r="S1035" s="8"/>
      <c r="T1035" s="8"/>
      <c r="U1035" s="8"/>
      <c r="V1035" s="8"/>
      <c r="W1035" s="8"/>
      <c r="X1035" s="8"/>
      <c r="Y1035" s="5" t="s">
        <v>4093</v>
      </c>
      <c r="Z1035" s="10" t="str">
        <f aca="false">REPLACE(AA1035,SEARCH("M5-",AA1035),LEN(AB1035),AC1035)</f>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AA1035" s="6" t="s">
        <v>6090</v>
      </c>
      <c r="AB1035" s="8" t="str">
        <f aca="false">IF(D1035&lt;&gt;"No hacer",CONCATENATE(A1035,"-",LEFT(C1035),"-",IF(A1034&lt;&gt;A1035,1,IF(C1034=C1035,RIGHT(AB1034)+1,1))))</f>
        <v>M5-NyO-35a-I-1</v>
      </c>
      <c r="AC1035" s="8" t="str">
        <f aca="false">CONCATENATE(AB1035,"-BR")</f>
        <v>M5-NyO-35a-I-1-BR</v>
      </c>
      <c r="AD1035" s="5" t="s">
        <v>46</v>
      </c>
      <c r="AE1035" s="5"/>
      <c r="AF1035" s="5" t="s">
        <v>47</v>
      </c>
    </row>
    <row r="1036" customFormat="false" ht="75" hidden="false" customHeight="true" outlineLevel="0" collapsed="false">
      <c r="A1036" s="5" t="s">
        <v>6081</v>
      </c>
      <c r="B1036" s="6" t="s">
        <v>6082</v>
      </c>
      <c r="C1036" s="5" t="s">
        <v>34</v>
      </c>
      <c r="D1036" s="5" t="s">
        <v>35</v>
      </c>
      <c r="E1036" s="5"/>
      <c r="F1036" s="6" t="s">
        <v>6091</v>
      </c>
      <c r="G1036" s="6"/>
      <c r="H1036" s="6" t="s">
        <v>6092</v>
      </c>
      <c r="I1036" s="5" t="s">
        <v>38</v>
      </c>
      <c r="J1036" s="5" t="s">
        <v>116</v>
      </c>
      <c r="K1036" s="6" t="s">
        <v>6093</v>
      </c>
      <c r="L1036" s="6" t="s">
        <v>6094</v>
      </c>
      <c r="M1036" s="5" t="s">
        <v>41</v>
      </c>
      <c r="N1036" s="6" t="s">
        <v>6087</v>
      </c>
      <c r="O1036" s="6" t="s">
        <v>6095</v>
      </c>
      <c r="P1036" s="6" t="s">
        <v>6096</v>
      </c>
      <c r="Q1036" s="5"/>
      <c r="R1036" s="8"/>
      <c r="S1036" s="8"/>
      <c r="T1036" s="8"/>
      <c r="U1036" s="8"/>
      <c r="V1036" s="8"/>
      <c r="W1036" s="8"/>
      <c r="X1036" s="8"/>
      <c r="Y1036" s="5" t="s">
        <v>4093</v>
      </c>
      <c r="Z1036" s="10" t="str">
        <f aca="false">REPLACE(AA1036,SEARCH("M5-",AA1036),LEN(AB1036),AC1036)</f>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AA1036" s="6" t="s">
        <v>6097</v>
      </c>
      <c r="AB1036" s="8" t="str">
        <f aca="false">IF(D1036&lt;&gt;"No hacer",CONCATENATE(A1036,"-",LEFT(C1036),"-",IF(A1035&lt;&gt;A1036,1,IF(C1035=C1036,RIGHT(AB1035)+1,1))))</f>
        <v>M5-NyO-35a-I-2</v>
      </c>
      <c r="AC1036" s="8" t="str">
        <f aca="false">CONCATENATE(AB1036,"-BR")</f>
        <v>M5-NyO-35a-I-2-BR</v>
      </c>
      <c r="AD1036" s="5" t="s">
        <v>46</v>
      </c>
      <c r="AE1036" s="5"/>
      <c r="AF1036" s="5" t="s">
        <v>47</v>
      </c>
    </row>
    <row r="1037" customFormat="false" ht="75" hidden="false" customHeight="true" outlineLevel="0" collapsed="false">
      <c r="A1037" s="5" t="s">
        <v>6081</v>
      </c>
      <c r="B1037" s="6" t="s">
        <v>6082</v>
      </c>
      <c r="C1037" s="5" t="s">
        <v>48</v>
      </c>
      <c r="D1037" s="5" t="s">
        <v>35</v>
      </c>
      <c r="E1037" s="5"/>
      <c r="F1037" s="6" t="s">
        <v>6098</v>
      </c>
      <c r="G1037" s="6"/>
      <c r="H1037" s="6" t="s">
        <v>6099</v>
      </c>
      <c r="I1037" s="5" t="s">
        <v>38</v>
      </c>
      <c r="J1037" s="5" t="s">
        <v>52</v>
      </c>
      <c r="K1037" s="6" t="s">
        <v>6085</v>
      </c>
      <c r="L1037" s="6" t="s">
        <v>6100</v>
      </c>
      <c r="M1037" s="5" t="s">
        <v>41</v>
      </c>
      <c r="N1037" s="6" t="s">
        <v>6087</v>
      </c>
      <c r="O1037" s="6" t="s">
        <v>6088</v>
      </c>
      <c r="P1037" s="6" t="s">
        <v>6089</v>
      </c>
      <c r="Q1037" s="5"/>
      <c r="R1037" s="6"/>
      <c r="S1037" s="6"/>
      <c r="T1037" s="6"/>
      <c r="U1037" s="6"/>
      <c r="V1037" s="6"/>
      <c r="W1037" s="8"/>
      <c r="X1037" s="8"/>
      <c r="Y1037" s="5" t="s">
        <v>4093</v>
      </c>
      <c r="Z1037" s="10" t="str">
        <f aca="false">REPLACE(AA1037,SEARCH("M5-",AA1037),LEN(AB1037),AC1037)</f>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AA1037" s="6" t="s">
        <v>6101</v>
      </c>
      <c r="AB1037" s="8" t="str">
        <f aca="false">IF(D1037&lt;&gt;"No hacer",CONCATENATE(A1037,"-",LEFT(C1037),"-",IF(A1036&lt;&gt;A1037,1,IF(C1036=C1037,RIGHT(AB1036)+1,1))))</f>
        <v>M5-NyO-35a-E-1</v>
      </c>
      <c r="AC1037" s="8" t="str">
        <f aca="false">CONCATENATE(AB1037,"-BR")</f>
        <v>M5-NyO-35a-E-1-BR</v>
      </c>
      <c r="AD1037" s="5" t="s">
        <v>46</v>
      </c>
      <c r="AE1037" s="5"/>
      <c r="AF1037" s="5" t="s">
        <v>47</v>
      </c>
    </row>
    <row r="1038" customFormat="false" ht="75" hidden="false" customHeight="true" outlineLevel="0" collapsed="false">
      <c r="A1038" s="5" t="s">
        <v>6081</v>
      </c>
      <c r="B1038" s="6" t="s">
        <v>6082</v>
      </c>
      <c r="C1038" s="5" t="s">
        <v>48</v>
      </c>
      <c r="D1038" s="5" t="s">
        <v>35</v>
      </c>
      <c r="E1038" s="5"/>
      <c r="F1038" s="6" t="s">
        <v>6102</v>
      </c>
      <c r="G1038" s="6"/>
      <c r="H1038" s="6" t="s">
        <v>6103</v>
      </c>
      <c r="I1038" s="5" t="s">
        <v>38</v>
      </c>
      <c r="J1038" s="5" t="s">
        <v>52</v>
      </c>
      <c r="K1038" s="6" t="s">
        <v>6093</v>
      </c>
      <c r="L1038" s="6" t="s">
        <v>6104</v>
      </c>
      <c r="M1038" s="5" t="s">
        <v>41</v>
      </c>
      <c r="N1038" s="6" t="s">
        <v>6087</v>
      </c>
      <c r="O1038" s="6" t="s">
        <v>6095</v>
      </c>
      <c r="P1038" s="6" t="s">
        <v>6096</v>
      </c>
      <c r="Q1038" s="5"/>
      <c r="R1038" s="6"/>
      <c r="S1038" s="6"/>
      <c r="T1038" s="6"/>
      <c r="U1038" s="6"/>
      <c r="V1038" s="8"/>
      <c r="W1038" s="8"/>
      <c r="X1038" s="8"/>
      <c r="Y1038" s="5" t="s">
        <v>4093</v>
      </c>
      <c r="Z1038" s="10" t="str">
        <f aca="false">REPLACE(AA1038,SEARCH("M5-",AA1038),LEN(AB1038),AC1038)</f>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AA1038" s="6" t="s">
        <v>6105</v>
      </c>
      <c r="AB1038" s="8" t="str">
        <f aca="false">IF(D1038&lt;&gt;"No hacer",CONCATENATE(A1038,"-",LEFT(C1038),"-",IF(A1037&lt;&gt;A1038,1,IF(C1037=C1038,RIGHT(AB1037)+1,1))))</f>
        <v>M5-NyO-35a-E-2</v>
      </c>
      <c r="AC1038" s="8" t="str">
        <f aca="false">CONCATENATE(AB1038,"-BR")</f>
        <v>M5-NyO-35a-E-2-BR</v>
      </c>
      <c r="AD1038" s="5" t="s">
        <v>46</v>
      </c>
      <c r="AE1038" s="5"/>
      <c r="AF1038" s="5" t="s">
        <v>47</v>
      </c>
    </row>
    <row r="1039" customFormat="false" ht="75" hidden="false" customHeight="true" outlineLevel="0" collapsed="false">
      <c r="A1039" s="5" t="s">
        <v>6106</v>
      </c>
      <c r="B1039" s="6" t="s">
        <v>6107</v>
      </c>
      <c r="C1039" s="5" t="s">
        <v>34</v>
      </c>
      <c r="D1039" s="5" t="s">
        <v>35</v>
      </c>
      <c r="E1039" s="5"/>
      <c r="F1039" s="6" t="s">
        <v>6108</v>
      </c>
      <c r="G1039" s="6"/>
      <c r="H1039" s="6" t="s">
        <v>6109</v>
      </c>
      <c r="I1039" s="5" t="s">
        <v>38</v>
      </c>
      <c r="J1039" s="5" t="s">
        <v>52</v>
      </c>
      <c r="K1039" s="6" t="s">
        <v>6110</v>
      </c>
      <c r="L1039" s="6" t="s">
        <v>6111</v>
      </c>
      <c r="M1039" s="5" t="s">
        <v>63</v>
      </c>
      <c r="N1039" s="8"/>
      <c r="O1039" s="8"/>
      <c r="P1039" s="8"/>
      <c r="Q1039" s="5"/>
      <c r="R1039" s="6"/>
      <c r="S1039" s="6" t="s">
        <v>6112</v>
      </c>
      <c r="T1039" s="6" t="s">
        <v>6113</v>
      </c>
      <c r="U1039" s="6" t="s">
        <v>6114</v>
      </c>
      <c r="V1039" s="6" t="s">
        <v>6115</v>
      </c>
      <c r="W1039" s="6" t="s">
        <v>6116</v>
      </c>
      <c r="X1039" s="8"/>
      <c r="Y1039" s="5" t="s">
        <v>4093</v>
      </c>
      <c r="Z1039" s="10" t="str">
        <f aca="false">REPLACE(AA1039,SEARCH("M5-",AA1039),LEN(AB1039),AC1039)</f>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39" s="6" t="s">
        <v>6117</v>
      </c>
      <c r="AB1039" s="8" t="str">
        <f aca="false">IF(D1039&lt;&gt;"No hacer",CONCATENATE(A1039,"-",LEFT(C1039),"-",IF(A1038&lt;&gt;A1039,1,IF(C1038=C1039,RIGHT(AB1038)+1,1))))</f>
        <v>M5-NyO-53a-I-1</v>
      </c>
      <c r="AC1039" s="8" t="str">
        <f aca="false">CONCATENATE(AB1039,"-BR")</f>
        <v>M5-NyO-53a-I-1-BR</v>
      </c>
      <c r="AD1039" s="5" t="s">
        <v>46</v>
      </c>
      <c r="AE1039" s="5"/>
      <c r="AF1039" s="5" t="s">
        <v>47</v>
      </c>
    </row>
    <row r="1040" customFormat="false" ht="75" hidden="false" customHeight="true" outlineLevel="0" collapsed="false">
      <c r="A1040" s="5" t="s">
        <v>6106</v>
      </c>
      <c r="B1040" s="6" t="s">
        <v>6107</v>
      </c>
      <c r="C1040" s="5" t="s">
        <v>34</v>
      </c>
      <c r="D1040" s="5" t="s">
        <v>35</v>
      </c>
      <c r="E1040" s="5"/>
      <c r="F1040" s="6" t="s">
        <v>6118</v>
      </c>
      <c r="G1040" s="6"/>
      <c r="H1040" s="6" t="s">
        <v>6119</v>
      </c>
      <c r="I1040" s="5" t="s">
        <v>38</v>
      </c>
      <c r="J1040" s="5" t="s">
        <v>52</v>
      </c>
      <c r="K1040" s="6" t="s">
        <v>6110</v>
      </c>
      <c r="L1040" s="6" t="s">
        <v>6120</v>
      </c>
      <c r="M1040" s="5" t="s">
        <v>63</v>
      </c>
      <c r="N1040" s="8"/>
      <c r="O1040" s="8"/>
      <c r="P1040" s="8"/>
      <c r="Q1040" s="5"/>
      <c r="R1040" s="6"/>
      <c r="S1040" s="6" t="s">
        <v>6121</v>
      </c>
      <c r="T1040" s="6" t="s">
        <v>6122</v>
      </c>
      <c r="U1040" s="6" t="s">
        <v>6114</v>
      </c>
      <c r="V1040" s="6" t="s">
        <v>6123</v>
      </c>
      <c r="W1040" s="6" t="s">
        <v>6124</v>
      </c>
      <c r="X1040" s="8"/>
      <c r="Y1040" s="5" t="s">
        <v>4093</v>
      </c>
      <c r="Z1040" s="10" t="str">
        <f aca="false">REPLACE(AA1040,SEARCH("M5-",AA1040),LEN(AB1040),AC1040)</f>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0" s="6" t="s">
        <v>6125</v>
      </c>
      <c r="AB1040" s="8" t="str">
        <f aca="false">IF(D1040&lt;&gt;"No hacer",CONCATENATE(A1040,"-",LEFT(C1040),"-",IF(A1039&lt;&gt;A1040,1,IF(C1039=C1040,RIGHT(AB1039)+1,1))))</f>
        <v>M5-NyO-53a-I-2</v>
      </c>
      <c r="AC1040" s="8" t="str">
        <f aca="false">CONCATENATE(AB1040,"-BR")</f>
        <v>M5-NyO-53a-I-2-BR</v>
      </c>
      <c r="AD1040" s="5" t="s">
        <v>46</v>
      </c>
      <c r="AE1040" s="5"/>
      <c r="AF1040" s="5" t="s">
        <v>47</v>
      </c>
    </row>
    <row r="1041" customFormat="false" ht="75" hidden="false" customHeight="true" outlineLevel="0" collapsed="false">
      <c r="A1041" s="5" t="s">
        <v>6106</v>
      </c>
      <c r="B1041" s="6" t="s">
        <v>6107</v>
      </c>
      <c r="C1041" s="5" t="s">
        <v>34</v>
      </c>
      <c r="D1041" s="5" t="s">
        <v>35</v>
      </c>
      <c r="E1041" s="5"/>
      <c r="F1041" s="6" t="s">
        <v>6126</v>
      </c>
      <c r="G1041" s="6"/>
      <c r="H1041" s="6" t="s">
        <v>6127</v>
      </c>
      <c r="I1041" s="5" t="s">
        <v>38</v>
      </c>
      <c r="J1041" s="5" t="s">
        <v>52</v>
      </c>
      <c r="K1041" s="6" t="s">
        <v>6110</v>
      </c>
      <c r="L1041" s="6" t="s">
        <v>6128</v>
      </c>
      <c r="M1041" s="5" t="s">
        <v>63</v>
      </c>
      <c r="N1041" s="8"/>
      <c r="O1041" s="8"/>
      <c r="P1041" s="8"/>
      <c r="Q1041" s="5"/>
      <c r="R1041" s="6"/>
      <c r="S1041" s="6" t="s">
        <v>6129</v>
      </c>
      <c r="T1041" s="6" t="s">
        <v>6130</v>
      </c>
      <c r="U1041" s="6" t="s">
        <v>6114</v>
      </c>
      <c r="V1041" s="6" t="s">
        <v>6123</v>
      </c>
      <c r="W1041" s="6" t="s">
        <v>6131</v>
      </c>
      <c r="X1041" s="8"/>
      <c r="Y1041" s="5" t="s">
        <v>4093</v>
      </c>
      <c r="Z1041" s="10" t="str">
        <f aca="false">REPLACE(AA1041,SEARCH("M5-",AA1041),LEN(AB1041),AC1041)</f>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1" s="6" t="s">
        <v>6132</v>
      </c>
      <c r="AB1041" s="8" t="str">
        <f aca="false">IF(D1041&lt;&gt;"No hacer",CONCATENATE(A1041,"-",LEFT(C1041),"-",IF(A1040&lt;&gt;A1041,1,IF(C1040=C1041,RIGHT(AB1040)+1,1))))</f>
        <v>M5-NyO-53a-I-3</v>
      </c>
      <c r="AC1041" s="8" t="str">
        <f aca="false">CONCATENATE(AB1041,"-BR")</f>
        <v>M5-NyO-53a-I-3-BR</v>
      </c>
      <c r="AD1041" s="5" t="s">
        <v>46</v>
      </c>
      <c r="AE1041" s="5"/>
      <c r="AF1041" s="5" t="s">
        <v>47</v>
      </c>
    </row>
    <row r="1042" customFormat="false" ht="75" hidden="false" customHeight="true" outlineLevel="0" collapsed="false">
      <c r="A1042" s="5" t="s">
        <v>6106</v>
      </c>
      <c r="B1042" s="6" t="s">
        <v>6107</v>
      </c>
      <c r="C1042" s="5" t="s">
        <v>34</v>
      </c>
      <c r="D1042" s="5" t="s">
        <v>35</v>
      </c>
      <c r="E1042" s="5"/>
      <c r="F1042" s="6" t="s">
        <v>6133</v>
      </c>
      <c r="G1042" s="6"/>
      <c r="H1042" s="6" t="s">
        <v>6134</v>
      </c>
      <c r="I1042" s="5" t="s">
        <v>38</v>
      </c>
      <c r="J1042" s="5" t="s">
        <v>52</v>
      </c>
      <c r="K1042" s="6" t="s">
        <v>6110</v>
      </c>
      <c r="L1042" s="6" t="s">
        <v>6135</v>
      </c>
      <c r="M1042" s="5" t="s">
        <v>63</v>
      </c>
      <c r="N1042" s="8"/>
      <c r="O1042" s="8"/>
      <c r="P1042" s="8"/>
      <c r="Q1042" s="5"/>
      <c r="R1042" s="6"/>
      <c r="S1042" s="6" t="s">
        <v>6136</v>
      </c>
      <c r="T1042" s="6" t="s">
        <v>6137</v>
      </c>
      <c r="U1042" s="6" t="s">
        <v>6114</v>
      </c>
      <c r="V1042" s="6" t="s">
        <v>6123</v>
      </c>
      <c r="W1042" s="6" t="s">
        <v>6138</v>
      </c>
      <c r="X1042" s="8"/>
      <c r="Y1042" s="5" t="s">
        <v>4093</v>
      </c>
      <c r="Z1042" s="10" t="str">
        <f aca="false">REPLACE(AA1042,SEARCH("M5-",AA1042),LEN(AB1042),AC1042)</f>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2" s="6" t="s">
        <v>6139</v>
      </c>
      <c r="AB1042" s="8" t="str">
        <f aca="false">IF(D1042&lt;&gt;"No hacer",CONCATENATE(A1042,"-",LEFT(C1042),"-",IF(A1041&lt;&gt;A1042,1,IF(C1041=C1042,RIGHT(AB1041)+1,1))))</f>
        <v>M5-NyO-53a-I-4</v>
      </c>
      <c r="AC1042" s="8" t="str">
        <f aca="false">CONCATENATE(AB1042,"-BR")</f>
        <v>M5-NyO-53a-I-4-BR</v>
      </c>
      <c r="AD1042" s="5" t="s">
        <v>46</v>
      </c>
      <c r="AE1042" s="5"/>
      <c r="AF1042" s="5" t="s">
        <v>47</v>
      </c>
    </row>
    <row r="1043" customFormat="false" ht="75" hidden="false" customHeight="true" outlineLevel="0" collapsed="false">
      <c r="A1043" s="5" t="s">
        <v>6106</v>
      </c>
      <c r="B1043" s="6" t="s">
        <v>6107</v>
      </c>
      <c r="C1043" s="5" t="s">
        <v>34</v>
      </c>
      <c r="D1043" s="5" t="s">
        <v>35</v>
      </c>
      <c r="E1043" s="5"/>
      <c r="F1043" s="6" t="s">
        <v>6140</v>
      </c>
      <c r="G1043" s="6"/>
      <c r="H1043" s="6" t="s">
        <v>6141</v>
      </c>
      <c r="I1043" s="5" t="s">
        <v>38</v>
      </c>
      <c r="J1043" s="5" t="s">
        <v>52</v>
      </c>
      <c r="K1043" s="6" t="s">
        <v>6110</v>
      </c>
      <c r="L1043" s="6" t="s">
        <v>6142</v>
      </c>
      <c r="M1043" s="5" t="s">
        <v>63</v>
      </c>
      <c r="N1043" s="8"/>
      <c r="O1043" s="8"/>
      <c r="P1043" s="8"/>
      <c r="Q1043" s="5"/>
      <c r="R1043" s="6"/>
      <c r="S1043" s="6" t="s">
        <v>6143</v>
      </c>
      <c r="T1043" s="6" t="s">
        <v>6144</v>
      </c>
      <c r="U1043" s="6" t="s">
        <v>6114</v>
      </c>
      <c r="V1043" s="6" t="s">
        <v>6123</v>
      </c>
      <c r="W1043" s="6" t="s">
        <v>6145</v>
      </c>
      <c r="X1043" s="8"/>
      <c r="Y1043" s="5" t="s">
        <v>4093</v>
      </c>
      <c r="Z1043" s="10" t="str">
        <f aca="false">REPLACE(AA1043,SEARCH("M5-",AA1043),LEN(AB1043),AC1043)</f>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3" s="6" t="s">
        <v>6146</v>
      </c>
      <c r="AB1043" s="8" t="str">
        <f aca="false">IF(D1043&lt;&gt;"No hacer",CONCATENATE(A1043,"-",LEFT(C1043),"-",IF(A1042&lt;&gt;A1043,1,IF(C1042=C1043,RIGHT(AB1042)+1,1))))</f>
        <v>M5-NyO-53a-I-5</v>
      </c>
      <c r="AC1043" s="8" t="str">
        <f aca="false">CONCATENATE(AB1043,"-BR")</f>
        <v>M5-NyO-53a-I-5-BR</v>
      </c>
      <c r="AD1043" s="5" t="s">
        <v>46</v>
      </c>
      <c r="AE1043" s="5"/>
      <c r="AF1043" s="5" t="s">
        <v>47</v>
      </c>
    </row>
    <row r="1044" customFormat="false" ht="75" hidden="false" customHeight="true" outlineLevel="0" collapsed="false">
      <c r="A1044" s="5" t="s">
        <v>6106</v>
      </c>
      <c r="B1044" s="6" t="s">
        <v>6107</v>
      </c>
      <c r="C1044" s="5" t="s">
        <v>34</v>
      </c>
      <c r="D1044" s="5" t="s">
        <v>35</v>
      </c>
      <c r="E1044" s="5"/>
      <c r="F1044" s="6" t="s">
        <v>6147</v>
      </c>
      <c r="G1044" s="6"/>
      <c r="H1044" s="6" t="s">
        <v>6148</v>
      </c>
      <c r="I1044" s="5" t="s">
        <v>38</v>
      </c>
      <c r="J1044" s="5" t="s">
        <v>52</v>
      </c>
      <c r="K1044" s="6" t="s">
        <v>6149</v>
      </c>
      <c r="L1044" s="6" t="s">
        <v>6150</v>
      </c>
      <c r="M1044" s="5" t="s">
        <v>63</v>
      </c>
      <c r="N1044" s="6"/>
      <c r="O1044" s="6"/>
      <c r="P1044" s="6"/>
      <c r="Q1044" s="6"/>
      <c r="R1044" s="6"/>
      <c r="S1044" s="6" t="s">
        <v>6151</v>
      </c>
      <c r="T1044" s="6" t="s">
        <v>6152</v>
      </c>
      <c r="U1044" s="6" t="s">
        <v>6153</v>
      </c>
      <c r="V1044" s="6" t="s">
        <v>6154</v>
      </c>
      <c r="W1044" s="6" t="s">
        <v>6155</v>
      </c>
      <c r="X1044" s="6"/>
      <c r="Y1044" s="5" t="s">
        <v>4093</v>
      </c>
      <c r="Z1044" s="10" t="str">
        <f aca="false">REPLACE(AA1044,SEARCH("M5-",AA1044),LEN(AB1044),AC1044)</f>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4" s="6" t="s">
        <v>6156</v>
      </c>
      <c r="AB1044" s="8" t="str">
        <f aca="false">IF(D1044&lt;&gt;"No hacer",CONCATENATE(A1044,"-",LEFT(C1044),"-",IF(A1043&lt;&gt;A1044,1,IF(C1043=C1044,RIGHT(AB1043)+1,1))))</f>
        <v>M5-NyO-53a-I-6</v>
      </c>
      <c r="AC1044" s="8" t="str">
        <f aca="false">CONCATENATE(AB1044,"-BR")</f>
        <v>M5-NyO-53a-I-6-BR</v>
      </c>
      <c r="AD1044" s="5" t="s">
        <v>46</v>
      </c>
      <c r="AE1044" s="5"/>
      <c r="AF1044" s="5" t="s">
        <v>47</v>
      </c>
    </row>
    <row r="1045" customFormat="false" ht="75" hidden="false" customHeight="true" outlineLevel="0" collapsed="false">
      <c r="A1045" s="5" t="s">
        <v>6106</v>
      </c>
      <c r="B1045" s="6" t="s">
        <v>6107</v>
      </c>
      <c r="C1045" s="5" t="s">
        <v>34</v>
      </c>
      <c r="D1045" s="5" t="s">
        <v>35</v>
      </c>
      <c r="E1045" s="5"/>
      <c r="F1045" s="6" t="s">
        <v>6157</v>
      </c>
      <c r="G1045" s="6"/>
      <c r="H1045" s="6" t="s">
        <v>6158</v>
      </c>
      <c r="I1045" s="5" t="s">
        <v>38</v>
      </c>
      <c r="J1045" s="5" t="s">
        <v>52</v>
      </c>
      <c r="K1045" s="6" t="s">
        <v>6159</v>
      </c>
      <c r="L1045" s="6" t="s">
        <v>6150</v>
      </c>
      <c r="M1045" s="5" t="s">
        <v>63</v>
      </c>
      <c r="N1045" s="6"/>
      <c r="O1045" s="6"/>
      <c r="P1045" s="6"/>
      <c r="Q1045" s="6"/>
      <c r="R1045" s="6"/>
      <c r="S1045" s="6" t="s">
        <v>6160</v>
      </c>
      <c r="T1045" s="6" t="s">
        <v>6161</v>
      </c>
      <c r="U1045" s="6" t="s">
        <v>6153</v>
      </c>
      <c r="V1045" s="6" t="s">
        <v>6154</v>
      </c>
      <c r="W1045" s="6" t="s">
        <v>6162</v>
      </c>
      <c r="X1045" s="6"/>
      <c r="Y1045" s="5" t="s">
        <v>4093</v>
      </c>
      <c r="Z1045" s="10" t="str">
        <f aca="false">REPLACE(AA1045,SEARCH("M5-",AA1045),LEN(AB1045),AC1045)</f>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5" s="6" t="s">
        <v>6163</v>
      </c>
      <c r="AB1045" s="8" t="str">
        <f aca="false">IF(D1045&lt;&gt;"No hacer",CONCATENATE(A1045,"-",LEFT(C1045),"-",IF(A1044&lt;&gt;A1045,1,IF(C1044=C1045,RIGHT(AB1044)+1,1))))</f>
        <v>M5-NyO-53a-I-7</v>
      </c>
      <c r="AC1045" s="8" t="str">
        <f aca="false">CONCATENATE(AB1045,"-BR")</f>
        <v>M5-NyO-53a-I-7-BR</v>
      </c>
      <c r="AD1045" s="5" t="s">
        <v>46</v>
      </c>
      <c r="AE1045" s="5"/>
      <c r="AF1045" s="5" t="s">
        <v>47</v>
      </c>
    </row>
    <row r="1046" customFormat="false" ht="75" hidden="false" customHeight="true" outlineLevel="0" collapsed="false">
      <c r="A1046" s="5" t="s">
        <v>6106</v>
      </c>
      <c r="B1046" s="6" t="s">
        <v>6107</v>
      </c>
      <c r="C1046" s="5" t="s">
        <v>34</v>
      </c>
      <c r="D1046" s="5" t="s">
        <v>35</v>
      </c>
      <c r="E1046" s="5"/>
      <c r="F1046" s="6" t="s">
        <v>6164</v>
      </c>
      <c r="G1046" s="6"/>
      <c r="H1046" s="6" t="s">
        <v>6165</v>
      </c>
      <c r="I1046" s="5" t="s">
        <v>38</v>
      </c>
      <c r="J1046" s="5" t="s">
        <v>52</v>
      </c>
      <c r="K1046" s="6" t="s">
        <v>6149</v>
      </c>
      <c r="L1046" s="6" t="s">
        <v>6150</v>
      </c>
      <c r="M1046" s="5" t="s">
        <v>63</v>
      </c>
      <c r="N1046" s="6"/>
      <c r="O1046" s="6"/>
      <c r="P1046" s="6"/>
      <c r="Q1046" s="6"/>
      <c r="R1046" s="6"/>
      <c r="S1046" s="6" t="s">
        <v>6166</v>
      </c>
      <c r="T1046" s="6" t="s">
        <v>6167</v>
      </c>
      <c r="U1046" s="6" t="s">
        <v>6153</v>
      </c>
      <c r="V1046" s="6" t="s">
        <v>6154</v>
      </c>
      <c r="W1046" s="6" t="s">
        <v>6162</v>
      </c>
      <c r="X1046" s="6"/>
      <c r="Y1046" s="5" t="s">
        <v>4093</v>
      </c>
      <c r="Z1046" s="10" t="str">
        <f aca="false">REPLACE(AA1046,SEARCH("M5-",AA1046),LEN(AB1046),AC1046)</f>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6" s="6" t="s">
        <v>6168</v>
      </c>
      <c r="AB1046" s="8" t="str">
        <f aca="false">IF(D1046&lt;&gt;"No hacer",CONCATENATE(A1046,"-",LEFT(C1046),"-",IF(A1045&lt;&gt;A1046,1,IF(C1045=C1046,RIGHT(AB1045)+1,1))))</f>
        <v>M5-NyO-53a-I-8</v>
      </c>
      <c r="AC1046" s="8" t="str">
        <f aca="false">CONCATENATE(AB1046,"-BR")</f>
        <v>M5-NyO-53a-I-8-BR</v>
      </c>
      <c r="AD1046" s="5" t="s">
        <v>46</v>
      </c>
      <c r="AE1046" s="5"/>
      <c r="AF1046" s="5" t="s">
        <v>47</v>
      </c>
    </row>
    <row r="1047" customFormat="false" ht="75" hidden="false" customHeight="true" outlineLevel="0" collapsed="false">
      <c r="A1047" s="5" t="s">
        <v>6106</v>
      </c>
      <c r="B1047" s="6" t="s">
        <v>6107</v>
      </c>
      <c r="C1047" s="5" t="s">
        <v>34</v>
      </c>
      <c r="D1047" s="5" t="s">
        <v>35</v>
      </c>
      <c r="E1047" s="5"/>
      <c r="F1047" s="6" t="s">
        <v>6169</v>
      </c>
      <c r="G1047" s="6"/>
      <c r="H1047" s="6" t="s">
        <v>6170</v>
      </c>
      <c r="I1047" s="5" t="s">
        <v>38</v>
      </c>
      <c r="J1047" s="5" t="s">
        <v>52</v>
      </c>
      <c r="K1047" s="6" t="s">
        <v>6149</v>
      </c>
      <c r="L1047" s="6" t="s">
        <v>6150</v>
      </c>
      <c r="M1047" s="5" t="s">
        <v>63</v>
      </c>
      <c r="N1047" s="6"/>
      <c r="O1047" s="6"/>
      <c r="P1047" s="6"/>
      <c r="Q1047" s="6"/>
      <c r="R1047" s="6"/>
      <c r="S1047" s="6" t="s">
        <v>6171</v>
      </c>
      <c r="T1047" s="6" t="s">
        <v>6172</v>
      </c>
      <c r="U1047" s="6" t="s">
        <v>6153</v>
      </c>
      <c r="V1047" s="6" t="s">
        <v>6154</v>
      </c>
      <c r="W1047" s="6" t="s">
        <v>6162</v>
      </c>
      <c r="X1047" s="6"/>
      <c r="Y1047" s="5" t="s">
        <v>4093</v>
      </c>
      <c r="Z1047" s="10" t="str">
        <f aca="false">REPLACE(AA1047,SEARCH("M5-",AA1047),LEN(AB1047),AC1047)</f>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7" s="6" t="s">
        <v>6173</v>
      </c>
      <c r="AB1047" s="8" t="str">
        <f aca="false">IF(D1047&lt;&gt;"No hacer",CONCATENATE(A1047,"-",LEFT(C1047),"-",IF(A1046&lt;&gt;A1047,1,IF(C1046=C1047,RIGHT(AB1046)+1,1))))</f>
        <v>M5-NyO-53a-I-9</v>
      </c>
      <c r="AC1047" s="8" t="str">
        <f aca="false">CONCATENATE(AB1047,"-BR")</f>
        <v>M5-NyO-53a-I-9-BR</v>
      </c>
      <c r="AD1047" s="5" t="s">
        <v>46</v>
      </c>
      <c r="AE1047" s="5"/>
      <c r="AF1047" s="5" t="s">
        <v>47</v>
      </c>
    </row>
    <row r="1048" customFormat="false" ht="75" hidden="false" customHeight="true" outlineLevel="0" collapsed="false">
      <c r="A1048" s="5" t="s">
        <v>6106</v>
      </c>
      <c r="B1048" s="6" t="s">
        <v>6107</v>
      </c>
      <c r="C1048" s="5" t="s">
        <v>34</v>
      </c>
      <c r="D1048" s="5" t="s">
        <v>35</v>
      </c>
      <c r="E1048" s="5"/>
      <c r="F1048" s="6" t="s">
        <v>6174</v>
      </c>
      <c r="G1048" s="6"/>
      <c r="H1048" s="6" t="s">
        <v>6175</v>
      </c>
      <c r="I1048" s="5" t="s">
        <v>38</v>
      </c>
      <c r="J1048" s="5" t="s">
        <v>52</v>
      </c>
      <c r="K1048" s="6" t="s">
        <v>6149</v>
      </c>
      <c r="L1048" s="6" t="s">
        <v>6150</v>
      </c>
      <c r="M1048" s="5" t="s">
        <v>63</v>
      </c>
      <c r="N1048" s="6"/>
      <c r="O1048" s="6"/>
      <c r="P1048" s="6"/>
      <c r="Q1048" s="6"/>
      <c r="R1048" s="6"/>
      <c r="S1048" s="6" t="s">
        <v>6176</v>
      </c>
      <c r="T1048" s="6" t="s">
        <v>6177</v>
      </c>
      <c r="U1048" s="6" t="s">
        <v>6153</v>
      </c>
      <c r="V1048" s="6" t="s">
        <v>6154</v>
      </c>
      <c r="W1048" s="6" t="s">
        <v>6162</v>
      </c>
      <c r="X1048" s="6"/>
      <c r="Y1048" s="5" t="s">
        <v>4093</v>
      </c>
      <c r="Z1048" s="10" t="str">
        <f aca="false">REPLACE(AA1048,SEARCH("M5-",AA1048),LEN(AB1048),AC1048)</f>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8" s="6" t="s">
        <v>6178</v>
      </c>
      <c r="AB1048" s="8" t="str">
        <f aca="false">IF(D1048&lt;&gt;"No hacer",CONCATENATE(A1048,"-",LEFT(C1048),"-",IF(A1047&lt;&gt;A1048,1,IF(C1047=C1048,RIGHT(AB1047)+1,1))))</f>
        <v>M5-NyO-53a-I-10</v>
      </c>
      <c r="AC1048" s="8" t="str">
        <f aca="false">CONCATENATE(AB1048,"-BR")</f>
        <v>M5-NyO-53a-I-10-BR</v>
      </c>
      <c r="AD1048" s="5" t="s">
        <v>46</v>
      </c>
      <c r="AE1048" s="5"/>
      <c r="AF1048" s="5" t="s">
        <v>47</v>
      </c>
    </row>
    <row r="1049" customFormat="false" ht="75" hidden="false" customHeight="true" outlineLevel="0" collapsed="false">
      <c r="A1049" s="5" t="s">
        <v>6179</v>
      </c>
      <c r="B1049" s="6" t="s">
        <v>6180</v>
      </c>
      <c r="C1049" s="5" t="s">
        <v>34</v>
      </c>
      <c r="D1049" s="5" t="s">
        <v>35</v>
      </c>
      <c r="E1049" s="5"/>
      <c r="F1049" s="6" t="s">
        <v>6181</v>
      </c>
      <c r="G1049" s="6"/>
      <c r="H1049" s="6" t="s">
        <v>6182</v>
      </c>
      <c r="I1049" s="5" t="s">
        <v>38</v>
      </c>
      <c r="J1049" s="5" t="s">
        <v>116</v>
      </c>
      <c r="K1049" s="6" t="s">
        <v>6183</v>
      </c>
      <c r="L1049" s="6" t="s">
        <v>6184</v>
      </c>
      <c r="M1049" s="5" t="s">
        <v>41</v>
      </c>
      <c r="N1049" s="6" t="s">
        <v>6087</v>
      </c>
      <c r="O1049" s="6" t="s">
        <v>6185</v>
      </c>
      <c r="P1049" s="6" t="s">
        <v>6186</v>
      </c>
      <c r="Q1049" s="5"/>
      <c r="R1049" s="8"/>
      <c r="S1049" s="8"/>
      <c r="T1049" s="8"/>
      <c r="U1049" s="8"/>
      <c r="V1049" s="8"/>
      <c r="W1049" s="8"/>
      <c r="X1049" s="8"/>
      <c r="Y1049" s="5" t="s">
        <v>4093</v>
      </c>
      <c r="Z1049" s="10" t="str">
        <f aca="false">REPLACE(AA1049,SEARCH("M5-",AA1049),LEN(AB1049),AC1049)</f>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AA1049" s="6" t="s">
        <v>6187</v>
      </c>
      <c r="AB1049" s="8" t="str">
        <f aca="false">IF(D1049&lt;&gt;"No hacer",CONCATENATE(A1049,"-",LEFT(C1049),"-",IF(A1048&lt;&gt;A1049,1,IF(C1048=C1049,RIGHT(AB1048)+1,1))))</f>
        <v>M5-NyO-35b-I-1</v>
      </c>
      <c r="AC1049" s="8" t="str">
        <f aca="false">CONCATENATE(AB1049,"-BR")</f>
        <v>M5-NyO-35b-I-1-BR</v>
      </c>
      <c r="AD1049" s="5" t="s">
        <v>46</v>
      </c>
      <c r="AE1049" s="5"/>
      <c r="AF1049" s="5" t="s">
        <v>47</v>
      </c>
    </row>
    <row r="1050" customFormat="false" ht="75" hidden="false" customHeight="true" outlineLevel="0" collapsed="false">
      <c r="A1050" s="5" t="s">
        <v>6179</v>
      </c>
      <c r="B1050" s="6" t="s">
        <v>6180</v>
      </c>
      <c r="C1050" s="5" t="s">
        <v>34</v>
      </c>
      <c r="D1050" s="5" t="s">
        <v>35</v>
      </c>
      <c r="E1050" s="5"/>
      <c r="F1050" s="6" t="s">
        <v>6188</v>
      </c>
      <c r="G1050" s="6"/>
      <c r="H1050" s="6" t="s">
        <v>6189</v>
      </c>
      <c r="I1050" s="5" t="s">
        <v>38</v>
      </c>
      <c r="J1050" s="5" t="s">
        <v>116</v>
      </c>
      <c r="K1050" s="6" t="s">
        <v>6149</v>
      </c>
      <c r="L1050" s="6" t="s">
        <v>6190</v>
      </c>
      <c r="M1050" s="5" t="s">
        <v>41</v>
      </c>
      <c r="N1050" s="6" t="s">
        <v>6087</v>
      </c>
      <c r="O1050" s="6" t="s">
        <v>6191</v>
      </c>
      <c r="P1050" s="6" t="s">
        <v>6192</v>
      </c>
      <c r="Q1050" s="5"/>
      <c r="R1050" s="8"/>
      <c r="S1050" s="8"/>
      <c r="T1050" s="8"/>
      <c r="U1050" s="8"/>
      <c r="V1050" s="8"/>
      <c r="W1050" s="8"/>
      <c r="X1050" s="8"/>
      <c r="Y1050" s="5" t="s">
        <v>4093</v>
      </c>
      <c r="Z1050" s="10" t="str">
        <f aca="false">REPLACE(AA1050,SEARCH("M5-",AA1050),LEN(AB1050),AC1050)</f>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AA1050" s="6" t="s">
        <v>6193</v>
      </c>
      <c r="AB1050" s="8" t="str">
        <f aca="false">IF(D1050&lt;&gt;"No hacer",CONCATENATE(A1050,"-",LEFT(C1050),"-",IF(A1049&lt;&gt;A1050,1,IF(C1049=C1050,RIGHT(AB1049)+1,1))))</f>
        <v>M5-NyO-35b-I-2</v>
      </c>
      <c r="AC1050" s="8" t="str">
        <f aca="false">CONCATENATE(AB1050,"-BR")</f>
        <v>M5-NyO-35b-I-2-BR</v>
      </c>
      <c r="AD1050" s="5" t="s">
        <v>46</v>
      </c>
      <c r="AE1050" s="5"/>
      <c r="AF1050" s="5" t="s">
        <v>47</v>
      </c>
    </row>
    <row r="1051" customFormat="false" ht="75" hidden="false" customHeight="true" outlineLevel="0" collapsed="false">
      <c r="A1051" s="5" t="s">
        <v>6179</v>
      </c>
      <c r="B1051" s="6" t="s">
        <v>6180</v>
      </c>
      <c r="C1051" s="5" t="s">
        <v>48</v>
      </c>
      <c r="D1051" s="5" t="s">
        <v>35</v>
      </c>
      <c r="E1051" s="5"/>
      <c r="F1051" s="6" t="s">
        <v>6194</v>
      </c>
      <c r="G1051" s="6"/>
      <c r="H1051" s="6" t="s">
        <v>6195</v>
      </c>
      <c r="I1051" s="5" t="s">
        <v>38</v>
      </c>
      <c r="J1051" s="5" t="s">
        <v>52</v>
      </c>
      <c r="K1051" s="6" t="s">
        <v>6183</v>
      </c>
      <c r="L1051" s="6" t="s">
        <v>6196</v>
      </c>
      <c r="M1051" s="5" t="s">
        <v>41</v>
      </c>
      <c r="N1051" s="6" t="s">
        <v>6087</v>
      </c>
      <c r="O1051" s="6" t="s">
        <v>6185</v>
      </c>
      <c r="P1051" s="6" t="s">
        <v>6197</v>
      </c>
      <c r="Q1051" s="6"/>
      <c r="R1051" s="6"/>
      <c r="S1051" s="6"/>
      <c r="T1051" s="6"/>
      <c r="U1051" s="33"/>
      <c r="V1051" s="6"/>
      <c r="W1051" s="6"/>
      <c r="X1051" s="6"/>
      <c r="Y1051" s="5" t="s">
        <v>4093</v>
      </c>
      <c r="Z1051" s="10" t="str">
        <f aca="false">REPLACE(AA1051,SEARCH("M5-",AA1051),LEN(AB1051),AC1051)</f>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1" s="6" t="s">
        <v>6198</v>
      </c>
      <c r="AB1051" s="8" t="str">
        <f aca="false">IF(D1051&lt;&gt;"No hacer",CONCATENATE(A1051,"-",LEFT(C1051),"-",IF(A1050&lt;&gt;A1051,1,IF(C1050=C1051,RIGHT(AB1050)+1,1))))</f>
        <v>M5-NyO-35b-E-1</v>
      </c>
      <c r="AC1051" s="8" t="str">
        <f aca="false">CONCATENATE(AB1051,"-BR")</f>
        <v>M5-NyO-35b-E-1-BR</v>
      </c>
      <c r="AD1051" s="5" t="s">
        <v>46</v>
      </c>
      <c r="AE1051" s="5"/>
      <c r="AF1051" s="5" t="s">
        <v>47</v>
      </c>
    </row>
    <row r="1052" customFormat="false" ht="75" hidden="false" customHeight="true" outlineLevel="0" collapsed="false">
      <c r="A1052" s="5" t="s">
        <v>6179</v>
      </c>
      <c r="B1052" s="6" t="s">
        <v>6180</v>
      </c>
      <c r="C1052" s="5" t="s">
        <v>48</v>
      </c>
      <c r="D1052" s="5" t="s">
        <v>35</v>
      </c>
      <c r="E1052" s="5"/>
      <c r="F1052" s="6" t="s">
        <v>6199</v>
      </c>
      <c r="G1052" s="6"/>
      <c r="H1052" s="6" t="s">
        <v>6200</v>
      </c>
      <c r="I1052" s="5" t="s">
        <v>38</v>
      </c>
      <c r="J1052" s="5" t="s">
        <v>52</v>
      </c>
      <c r="K1052" s="6" t="s">
        <v>6149</v>
      </c>
      <c r="L1052" s="6" t="s">
        <v>6150</v>
      </c>
      <c r="M1052" s="5" t="s">
        <v>41</v>
      </c>
      <c r="N1052" s="6" t="s">
        <v>6087</v>
      </c>
      <c r="O1052" s="6" t="s">
        <v>6201</v>
      </c>
      <c r="P1052" s="6" t="s">
        <v>6202</v>
      </c>
      <c r="Q1052" s="6"/>
      <c r="R1052" s="6"/>
      <c r="S1052" s="6"/>
      <c r="T1052" s="33"/>
      <c r="U1052" s="6"/>
      <c r="V1052" s="6"/>
      <c r="W1052" s="6"/>
      <c r="X1052" s="6"/>
      <c r="Y1052" s="5" t="s">
        <v>4093</v>
      </c>
      <c r="Z1052" s="10" t="str">
        <f aca="false">REPLACE(AA1052,SEARCH("M5-",AA1052),LEN(AB1052),AC1052)</f>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2" s="6" t="s">
        <v>6203</v>
      </c>
      <c r="AB1052" s="8" t="str">
        <f aca="false">IF(D1052&lt;&gt;"No hacer",CONCATENATE(A1052,"-",LEFT(C1052),"-",IF(A1051&lt;&gt;A1052,1,IF(C1051=C1052,RIGHT(AB1051)+1,1))))</f>
        <v>M5-NyO-35b-E-2</v>
      </c>
      <c r="AC1052" s="8" t="str">
        <f aca="false">CONCATENATE(AB1052,"-BR")</f>
        <v>M5-NyO-35b-E-2-BR</v>
      </c>
      <c r="AD1052" s="5" t="s">
        <v>46</v>
      </c>
      <c r="AE1052" s="5"/>
      <c r="AF1052" s="5" t="s">
        <v>47</v>
      </c>
    </row>
    <row r="1053" customFormat="false" ht="75" hidden="false" customHeight="true" outlineLevel="0" collapsed="false">
      <c r="A1053" s="5" t="s">
        <v>6204</v>
      </c>
      <c r="B1053" s="6" t="s">
        <v>6205</v>
      </c>
      <c r="C1053" s="5" t="s">
        <v>34</v>
      </c>
      <c r="D1053" s="5" t="s">
        <v>35</v>
      </c>
      <c r="E1053" s="5"/>
      <c r="F1053" s="6" t="s">
        <v>6206</v>
      </c>
      <c r="G1053" s="6"/>
      <c r="H1053" s="6" t="s">
        <v>6207</v>
      </c>
      <c r="I1053" s="5" t="s">
        <v>38</v>
      </c>
      <c r="J1053" s="5" t="s">
        <v>239</v>
      </c>
      <c r="K1053" s="6" t="s">
        <v>6208</v>
      </c>
      <c r="L1053" s="6" t="s">
        <v>6209</v>
      </c>
      <c r="M1053" s="11" t="s">
        <v>41</v>
      </c>
      <c r="N1053" s="7" t="s">
        <v>6210</v>
      </c>
      <c r="O1053" s="7" t="s">
        <v>6211</v>
      </c>
      <c r="P1053" s="8"/>
      <c r="Q1053" s="5"/>
      <c r="R1053" s="8"/>
      <c r="S1053" s="8"/>
      <c r="T1053" s="8"/>
      <c r="U1053" s="8"/>
      <c r="V1053" s="8"/>
      <c r="W1053" s="8"/>
      <c r="X1053" s="8"/>
      <c r="Y1053" s="5" t="s">
        <v>4093</v>
      </c>
      <c r="Z1053" s="10" t="str">
        <f aca="false">REPLACE(AA1053,SEARCH("M5-",AA1053),LEN(AB1053),AC1053)</f>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AA1053" s="6" t="s">
        <v>6212</v>
      </c>
      <c r="AB1053" s="8" t="str">
        <f aca="false">IF(D1053&lt;&gt;"No hacer",CONCATENATE(A1053,"-",LEFT(C1053),"-",IF(A1052&lt;&gt;A1053,1,IF(C1052=C1053,RIGHT(AB1052)+1,1))))</f>
        <v>M5-NyO-36a-I-1</v>
      </c>
      <c r="AC1053" s="8" t="str">
        <f aca="false">CONCATENATE(AB1053,"-BR")</f>
        <v>M5-NyO-36a-I-1-BR</v>
      </c>
      <c r="AD1053" s="5" t="s">
        <v>46</v>
      </c>
      <c r="AE1053" s="5"/>
      <c r="AF1053" s="5" t="s">
        <v>47</v>
      </c>
    </row>
    <row r="1054" customFormat="false" ht="75" hidden="false" customHeight="true" outlineLevel="0" collapsed="false">
      <c r="A1054" s="5" t="s">
        <v>6204</v>
      </c>
      <c r="B1054" s="6" t="s">
        <v>6205</v>
      </c>
      <c r="C1054" s="5" t="s">
        <v>48</v>
      </c>
      <c r="D1054" s="5" t="s">
        <v>35</v>
      </c>
      <c r="E1054" s="5"/>
      <c r="F1054" s="6" t="s">
        <v>6213</v>
      </c>
      <c r="G1054" s="6"/>
      <c r="H1054" s="6"/>
      <c r="I1054" s="11" t="s">
        <v>38</v>
      </c>
      <c r="J1054" s="5" t="s">
        <v>52</v>
      </c>
      <c r="K1054" s="6" t="s">
        <v>6208</v>
      </c>
      <c r="L1054" s="7" t="s">
        <v>6214</v>
      </c>
      <c r="M1054" s="11" t="s">
        <v>41</v>
      </c>
      <c r="N1054" s="7" t="s">
        <v>6210</v>
      </c>
      <c r="O1054" s="7" t="s">
        <v>6215</v>
      </c>
      <c r="P1054" s="8"/>
      <c r="Q1054" s="5"/>
      <c r="R1054" s="8"/>
      <c r="S1054" s="8"/>
      <c r="T1054" s="8"/>
      <c r="U1054" s="8"/>
      <c r="V1054" s="8"/>
      <c r="W1054" s="8"/>
      <c r="X1054" s="8"/>
      <c r="Y1054" s="5" t="s">
        <v>4093</v>
      </c>
      <c r="Z1054" s="10" t="str">
        <f aca="false">REPLACE(AA1054,SEARCH("M5-",AA1054),LEN(AB1054),AC1054)</f>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4" s="6" t="s">
        <v>6216</v>
      </c>
      <c r="AB1054" s="8" t="str">
        <f aca="false">IF(D1054&lt;&gt;"No hacer",CONCATENATE(A1054,"-",LEFT(C1054),"-",IF(A1053&lt;&gt;A1054,1,IF(C1053=C1054,RIGHT(AB1053)+1,1))))</f>
        <v>M5-NyO-36a-E-1</v>
      </c>
      <c r="AC1054" s="8" t="str">
        <f aca="false">CONCATENATE(AB1054,"-BR")</f>
        <v>M5-NyO-36a-E-1-BR</v>
      </c>
      <c r="AD1054" s="5" t="s">
        <v>46</v>
      </c>
      <c r="AE1054" s="5"/>
      <c r="AF1054" s="5" t="s">
        <v>47</v>
      </c>
    </row>
    <row r="1055" customFormat="false" ht="75" hidden="false" customHeight="true" outlineLevel="0" collapsed="false">
      <c r="A1055" s="5" t="s">
        <v>6217</v>
      </c>
      <c r="B1055" s="6" t="s">
        <v>6218</v>
      </c>
      <c r="C1055" s="5" t="s">
        <v>34</v>
      </c>
      <c r="D1055" s="5" t="s">
        <v>35</v>
      </c>
      <c r="E1055" s="5"/>
      <c r="F1055" s="6" t="s">
        <v>6219</v>
      </c>
      <c r="G1055" s="6"/>
      <c r="H1055" s="6" t="s">
        <v>6220</v>
      </c>
      <c r="I1055" s="11" t="s">
        <v>38</v>
      </c>
      <c r="J1055" s="5" t="s">
        <v>52</v>
      </c>
      <c r="K1055" s="6" t="s">
        <v>6208</v>
      </c>
      <c r="L1055" s="7" t="s">
        <v>6214</v>
      </c>
      <c r="M1055" s="5" t="s">
        <v>41</v>
      </c>
      <c r="N1055" s="6" t="s">
        <v>6210</v>
      </c>
      <c r="O1055" s="7" t="s">
        <v>6221</v>
      </c>
      <c r="P1055" s="8"/>
      <c r="Q1055" s="5"/>
      <c r="R1055" s="8"/>
      <c r="S1055" s="8"/>
      <c r="T1055" s="8"/>
      <c r="U1055" s="8"/>
      <c r="V1055" s="8"/>
      <c r="W1055" s="8"/>
      <c r="X1055" s="8"/>
      <c r="Y1055" s="5" t="s">
        <v>4093</v>
      </c>
      <c r="Z1055" s="10" t="str">
        <f aca="false">REPLACE(AA1055,SEARCH("M5-",AA1055),LEN(AB1055),AC1055)</f>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5" s="6" t="s">
        <v>6222</v>
      </c>
      <c r="AB1055" s="8" t="str">
        <f aca="false">IF(D1055&lt;&gt;"No hacer",CONCATENATE(A1055,"-",LEFT(C1055),"-",IF(A1054&lt;&gt;A1055,1,IF(C1054=C1055,RIGHT(AB1054)+1,1))))</f>
        <v>M5-NyO-56a-I-1</v>
      </c>
      <c r="AC1055" s="8" t="str">
        <f aca="false">CONCATENATE(AB1055,"-BR")</f>
        <v>M5-NyO-56a-I-1-BR</v>
      </c>
      <c r="AD1055" s="5" t="s">
        <v>46</v>
      </c>
      <c r="AE1055" s="5"/>
      <c r="AF1055" s="5" t="s">
        <v>47</v>
      </c>
    </row>
    <row r="1056" customFormat="false" ht="75" hidden="false" customHeight="true" outlineLevel="0" collapsed="false">
      <c r="A1056" s="5" t="s">
        <v>6217</v>
      </c>
      <c r="B1056" s="6" t="s">
        <v>6218</v>
      </c>
      <c r="C1056" s="5" t="s">
        <v>34</v>
      </c>
      <c r="D1056" s="5" t="s">
        <v>35</v>
      </c>
      <c r="E1056" s="5"/>
      <c r="F1056" s="6" t="s">
        <v>6223</v>
      </c>
      <c r="G1056" s="6"/>
      <c r="H1056" s="6" t="s">
        <v>6224</v>
      </c>
      <c r="I1056" s="11" t="s">
        <v>38</v>
      </c>
      <c r="J1056" s="5" t="s">
        <v>52</v>
      </c>
      <c r="K1056" s="6" t="s">
        <v>6208</v>
      </c>
      <c r="L1056" s="7" t="s">
        <v>6214</v>
      </c>
      <c r="M1056" s="5" t="s">
        <v>41</v>
      </c>
      <c r="N1056" s="6" t="s">
        <v>6210</v>
      </c>
      <c r="O1056" s="7" t="s">
        <v>6221</v>
      </c>
      <c r="P1056" s="8"/>
      <c r="Q1056" s="5"/>
      <c r="R1056" s="8"/>
      <c r="S1056" s="8"/>
      <c r="T1056" s="8"/>
      <c r="U1056" s="8"/>
      <c r="V1056" s="8"/>
      <c r="W1056" s="8"/>
      <c r="X1056" s="8"/>
      <c r="Y1056" s="5" t="s">
        <v>4093</v>
      </c>
      <c r="Z1056" s="10" t="str">
        <f aca="false">REPLACE(AA1056,SEARCH("M5-",AA1056),LEN(AB1056),AC1056)</f>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6" s="6" t="s">
        <v>6225</v>
      </c>
      <c r="AB1056" s="8" t="str">
        <f aca="false">IF(D1056&lt;&gt;"No hacer",CONCATENATE(A1056,"-",LEFT(C1056),"-",IF(A1055&lt;&gt;A1056,1,IF(C1055=C1056,RIGHT(AB1055)+1,1))))</f>
        <v>M5-NyO-56a-I-2</v>
      </c>
      <c r="AC1056" s="8" t="str">
        <f aca="false">CONCATENATE(AB1056,"-BR")</f>
        <v>M5-NyO-56a-I-2-BR</v>
      </c>
      <c r="AD1056" s="5" t="s">
        <v>46</v>
      </c>
      <c r="AE1056" s="5"/>
      <c r="AF1056" s="5" t="s">
        <v>47</v>
      </c>
    </row>
    <row r="1057" customFormat="false" ht="75" hidden="false" customHeight="true" outlineLevel="0" collapsed="false">
      <c r="A1057" s="5" t="s">
        <v>6217</v>
      </c>
      <c r="B1057" s="6" t="s">
        <v>6218</v>
      </c>
      <c r="C1057" s="5" t="s">
        <v>34</v>
      </c>
      <c r="D1057" s="5" t="s">
        <v>35</v>
      </c>
      <c r="E1057" s="5"/>
      <c r="F1057" s="6" t="s">
        <v>6226</v>
      </c>
      <c r="G1057" s="6"/>
      <c r="H1057" s="6" t="s">
        <v>6227</v>
      </c>
      <c r="I1057" s="11" t="s">
        <v>38</v>
      </c>
      <c r="J1057" s="5" t="s">
        <v>52</v>
      </c>
      <c r="K1057" s="6" t="s">
        <v>6208</v>
      </c>
      <c r="L1057" s="7" t="s">
        <v>6214</v>
      </c>
      <c r="M1057" s="5" t="s">
        <v>41</v>
      </c>
      <c r="N1057" s="6" t="s">
        <v>6210</v>
      </c>
      <c r="O1057" s="7" t="s">
        <v>6221</v>
      </c>
      <c r="P1057" s="8"/>
      <c r="Q1057" s="5"/>
      <c r="R1057" s="8"/>
      <c r="S1057" s="8"/>
      <c r="T1057" s="8"/>
      <c r="U1057" s="8"/>
      <c r="V1057" s="8"/>
      <c r="W1057" s="8"/>
      <c r="X1057" s="8"/>
      <c r="Y1057" s="5" t="s">
        <v>4093</v>
      </c>
      <c r="Z1057" s="10" t="str">
        <f aca="false">REPLACE(AA1057,SEARCH("M5-",AA1057),LEN(AB1057),AC1057)</f>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7" s="6" t="s">
        <v>6228</v>
      </c>
      <c r="AB1057" s="8" t="str">
        <f aca="false">IF(D1057&lt;&gt;"No hacer",CONCATENATE(A1057,"-",LEFT(C1057),"-",IF(A1056&lt;&gt;A1057,1,IF(C1056=C1057,RIGHT(AB1056)+1,1))))</f>
        <v>M5-NyO-56a-I-3</v>
      </c>
      <c r="AC1057" s="8" t="str">
        <f aca="false">CONCATENATE(AB1057,"-BR")</f>
        <v>M5-NyO-56a-I-3-BR</v>
      </c>
      <c r="AD1057" s="5" t="s">
        <v>46</v>
      </c>
      <c r="AE1057" s="5"/>
      <c r="AF1057" s="5" t="s">
        <v>47</v>
      </c>
    </row>
    <row r="1058" customFormat="false" ht="75" hidden="false" customHeight="true" outlineLevel="0" collapsed="false">
      <c r="A1058" s="5" t="s">
        <v>6217</v>
      </c>
      <c r="B1058" s="6" t="s">
        <v>6218</v>
      </c>
      <c r="C1058" s="5" t="s">
        <v>34</v>
      </c>
      <c r="D1058" s="5" t="s">
        <v>35</v>
      </c>
      <c r="E1058" s="5"/>
      <c r="F1058" s="8" t="s">
        <v>6229</v>
      </c>
      <c r="G1058" s="8"/>
      <c r="H1058" s="6" t="s">
        <v>6230</v>
      </c>
      <c r="I1058" s="11" t="s">
        <v>38</v>
      </c>
      <c r="J1058" s="5" t="s">
        <v>52</v>
      </c>
      <c r="K1058" s="6" t="s">
        <v>6208</v>
      </c>
      <c r="L1058" s="7" t="s">
        <v>6214</v>
      </c>
      <c r="M1058" s="5" t="s">
        <v>41</v>
      </c>
      <c r="N1058" s="6" t="s">
        <v>6210</v>
      </c>
      <c r="O1058" s="7" t="s">
        <v>6221</v>
      </c>
      <c r="P1058" s="8"/>
      <c r="Q1058" s="5"/>
      <c r="R1058" s="8"/>
      <c r="S1058" s="8"/>
      <c r="T1058" s="8"/>
      <c r="U1058" s="8"/>
      <c r="V1058" s="8"/>
      <c r="W1058" s="8"/>
      <c r="X1058" s="8"/>
      <c r="Y1058" s="5" t="s">
        <v>4093</v>
      </c>
      <c r="Z1058" s="10" t="str">
        <f aca="false">REPLACE(AA1058,SEARCH("M5-",AA1058),LEN(AB1058),AC1058)</f>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8" s="6" t="s">
        <v>6231</v>
      </c>
      <c r="AB1058" s="8" t="str">
        <f aca="false">IF(D1058&lt;&gt;"No hacer",CONCATENATE(A1058,"-",LEFT(C1058),"-",IF(A1057&lt;&gt;A1058,1,IF(C1057=C1058,RIGHT(AB1057)+1,1))))</f>
        <v>M5-NyO-56a-I-4</v>
      </c>
      <c r="AC1058" s="8" t="str">
        <f aca="false">CONCATENATE(AB1058,"-BR")</f>
        <v>M5-NyO-56a-I-4-BR</v>
      </c>
      <c r="AD1058" s="5" t="s">
        <v>46</v>
      </c>
      <c r="AE1058" s="5"/>
      <c r="AF1058" s="5" t="s">
        <v>47</v>
      </c>
    </row>
    <row r="1059" customFormat="false" ht="75" hidden="false" customHeight="true" outlineLevel="0" collapsed="false">
      <c r="A1059" s="5" t="s">
        <v>6217</v>
      </c>
      <c r="B1059" s="6" t="s">
        <v>6218</v>
      </c>
      <c r="C1059" s="5" t="s">
        <v>34</v>
      </c>
      <c r="D1059" s="5" t="s">
        <v>35</v>
      </c>
      <c r="E1059" s="5"/>
      <c r="F1059" s="6" t="s">
        <v>6232</v>
      </c>
      <c r="G1059" s="6"/>
      <c r="H1059" s="6" t="s">
        <v>6233</v>
      </c>
      <c r="I1059" s="11" t="s">
        <v>38</v>
      </c>
      <c r="J1059" s="5" t="s">
        <v>52</v>
      </c>
      <c r="K1059" s="6" t="s">
        <v>6208</v>
      </c>
      <c r="L1059" s="6" t="s">
        <v>6214</v>
      </c>
      <c r="M1059" s="5" t="s">
        <v>41</v>
      </c>
      <c r="N1059" s="6" t="s">
        <v>6210</v>
      </c>
      <c r="O1059" s="7" t="s">
        <v>6221</v>
      </c>
      <c r="P1059" s="8"/>
      <c r="Q1059" s="5"/>
      <c r="R1059" s="8"/>
      <c r="S1059" s="8"/>
      <c r="T1059" s="8"/>
      <c r="U1059" s="8"/>
      <c r="V1059" s="8"/>
      <c r="W1059" s="8"/>
      <c r="X1059" s="8"/>
      <c r="Y1059" s="5" t="s">
        <v>4093</v>
      </c>
      <c r="Z1059" s="10" t="str">
        <f aca="false">REPLACE(AA1059,SEARCH("M5-",AA1059),LEN(AB1059),AC1059)</f>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9" s="6" t="s">
        <v>6234</v>
      </c>
      <c r="AB1059" s="8" t="str">
        <f aca="false">IF(D1059&lt;&gt;"No hacer",CONCATENATE(A1059,"-",LEFT(C1059),"-",IF(A1058&lt;&gt;A1059,1,IF(C1058=C1059,RIGHT(AB1058)+1,1))))</f>
        <v>M5-NyO-56a-I-5</v>
      </c>
      <c r="AC1059" s="8" t="str">
        <f aca="false">CONCATENATE(AB1059,"-BR")</f>
        <v>M5-NyO-56a-I-5-BR</v>
      </c>
      <c r="AD1059" s="5" t="s">
        <v>46</v>
      </c>
      <c r="AE1059" s="5"/>
      <c r="AF1059" s="5" t="s">
        <v>47</v>
      </c>
    </row>
    <row r="1060" customFormat="false" ht="75" hidden="false" customHeight="true" outlineLevel="0" collapsed="false">
      <c r="A1060" s="5" t="s">
        <v>6217</v>
      </c>
      <c r="B1060" s="6" t="s">
        <v>6218</v>
      </c>
      <c r="C1060" s="5" t="s">
        <v>34</v>
      </c>
      <c r="D1060" s="5" t="s">
        <v>35</v>
      </c>
      <c r="E1060" s="5"/>
      <c r="F1060" s="6" t="s">
        <v>6235</v>
      </c>
      <c r="G1060" s="6"/>
      <c r="H1060" s="6"/>
      <c r="I1060" s="11" t="s">
        <v>38</v>
      </c>
      <c r="J1060" s="5" t="s">
        <v>52</v>
      </c>
      <c r="K1060" s="9" t="s">
        <v>6236</v>
      </c>
      <c r="L1060" s="6" t="s">
        <v>5639</v>
      </c>
      <c r="M1060" s="11" t="s">
        <v>41</v>
      </c>
      <c r="N1060" s="6" t="s">
        <v>6237</v>
      </c>
      <c r="O1060" s="6" t="s">
        <v>6238</v>
      </c>
      <c r="P1060" s="8"/>
      <c r="Q1060" s="5"/>
      <c r="R1060" s="8"/>
      <c r="S1060" s="8"/>
      <c r="T1060" s="8"/>
      <c r="U1060" s="8"/>
      <c r="V1060" s="8"/>
      <c r="W1060" s="8"/>
      <c r="X1060" s="8"/>
      <c r="Y1060" s="5" t="s">
        <v>4093</v>
      </c>
      <c r="Z1060" s="10" t="str">
        <f aca="false">REPLACE(AA1060,SEARCH("M5-",AA1060),LEN(AB1060),AC1060)</f>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0" s="6" t="s">
        <v>6239</v>
      </c>
      <c r="AB1060" s="8" t="str">
        <f aca="false">IF(D1060&lt;&gt;"No hacer",CONCATENATE(A1060,"-",LEFT(C1060),"-",IF(A1059&lt;&gt;A1060,1,IF(C1059=C1060,RIGHT(AB1059)+1,1))))</f>
        <v>M5-NyO-56a-I-6</v>
      </c>
      <c r="AC1060" s="8" t="str">
        <f aca="false">CONCATENATE(AB1060,"-BR")</f>
        <v>M5-NyO-56a-I-6-BR</v>
      </c>
      <c r="AD1060" s="5" t="s">
        <v>46</v>
      </c>
      <c r="AE1060" s="5"/>
      <c r="AF1060" s="5" t="s">
        <v>47</v>
      </c>
    </row>
    <row r="1061" customFormat="false" ht="75" hidden="false" customHeight="true" outlineLevel="0" collapsed="false">
      <c r="A1061" s="5" t="s">
        <v>6217</v>
      </c>
      <c r="B1061" s="6" t="s">
        <v>6218</v>
      </c>
      <c r="C1061" s="5" t="s">
        <v>34</v>
      </c>
      <c r="D1061" s="5" t="s">
        <v>35</v>
      </c>
      <c r="E1061" s="5"/>
      <c r="F1061" s="6" t="s">
        <v>6240</v>
      </c>
      <c r="G1061" s="6"/>
      <c r="H1061" s="6" t="s">
        <v>6241</v>
      </c>
      <c r="I1061" s="11" t="s">
        <v>38</v>
      </c>
      <c r="J1061" s="5" t="s">
        <v>52</v>
      </c>
      <c r="K1061" s="9" t="s">
        <v>6242</v>
      </c>
      <c r="L1061" s="6" t="s">
        <v>5639</v>
      </c>
      <c r="M1061" s="11" t="s">
        <v>41</v>
      </c>
      <c r="N1061" s="6" t="s">
        <v>6237</v>
      </c>
      <c r="O1061" s="6" t="s">
        <v>6243</v>
      </c>
      <c r="P1061" s="8"/>
      <c r="Q1061" s="5"/>
      <c r="R1061" s="8"/>
      <c r="S1061" s="8"/>
      <c r="T1061" s="8"/>
      <c r="U1061" s="8"/>
      <c r="V1061" s="8"/>
      <c r="W1061" s="8"/>
      <c r="X1061" s="8"/>
      <c r="Y1061" s="5" t="s">
        <v>4093</v>
      </c>
      <c r="Z1061" s="10" t="str">
        <f aca="false">REPLACE(AA1061,SEARCH("M5-",AA1061),LEN(AB1061),AC1061)</f>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AA1061" s="6" t="s">
        <v>6244</v>
      </c>
      <c r="AB1061" s="8" t="str">
        <f aca="false">IF(D1061&lt;&gt;"No hacer",CONCATENATE(A1061,"-",LEFT(C1061),"-",IF(A1060&lt;&gt;A1061,1,IF(C1060=C1061,RIGHT(AB1060)+1,1))))</f>
        <v>M5-NyO-56a-I-7</v>
      </c>
      <c r="AC1061" s="8" t="str">
        <f aca="false">CONCATENATE(AB1061,"-BR")</f>
        <v>M5-NyO-56a-I-7-BR</v>
      </c>
      <c r="AD1061" s="5" t="s">
        <v>46</v>
      </c>
      <c r="AE1061" s="5"/>
      <c r="AF1061" s="5" t="s">
        <v>47</v>
      </c>
    </row>
    <row r="1062" customFormat="false" ht="75" hidden="false" customHeight="true" outlineLevel="0" collapsed="false">
      <c r="A1062" s="5" t="s">
        <v>6217</v>
      </c>
      <c r="B1062" s="6" t="s">
        <v>6218</v>
      </c>
      <c r="C1062" s="5" t="s">
        <v>34</v>
      </c>
      <c r="D1062" s="5" t="s">
        <v>35</v>
      </c>
      <c r="E1062" s="5"/>
      <c r="F1062" s="6" t="s">
        <v>6245</v>
      </c>
      <c r="G1062" s="6"/>
      <c r="H1062" s="6" t="s">
        <v>6246</v>
      </c>
      <c r="I1062" s="11" t="s">
        <v>38</v>
      </c>
      <c r="J1062" s="5" t="s">
        <v>52</v>
      </c>
      <c r="K1062" s="9" t="s">
        <v>6247</v>
      </c>
      <c r="L1062" s="6" t="s">
        <v>5639</v>
      </c>
      <c r="M1062" s="11" t="s">
        <v>41</v>
      </c>
      <c r="N1062" s="6" t="s">
        <v>6237</v>
      </c>
      <c r="O1062" s="6" t="s">
        <v>6248</v>
      </c>
      <c r="P1062" s="8"/>
      <c r="Q1062" s="5"/>
      <c r="R1062" s="8"/>
      <c r="S1062" s="8"/>
      <c r="T1062" s="8"/>
      <c r="U1062" s="8"/>
      <c r="V1062" s="8"/>
      <c r="W1062" s="8"/>
      <c r="X1062" s="8"/>
      <c r="Y1062" s="5" t="s">
        <v>4093</v>
      </c>
      <c r="Z1062" s="10" t="str">
        <f aca="false">REPLACE(AA1062,SEARCH("M5-",AA1062),LEN(AB1062),AC1062)</f>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AA1062" s="6" t="s">
        <v>6249</v>
      </c>
      <c r="AB1062" s="8" t="str">
        <f aca="false">IF(D1062&lt;&gt;"No hacer",CONCATENATE(A1062,"-",LEFT(C1062),"-",IF(A1061&lt;&gt;A1062,1,IF(C1061=C1062,RIGHT(AB1061)+1,1))))</f>
        <v>M5-NyO-56a-I-8</v>
      </c>
      <c r="AC1062" s="8" t="str">
        <f aca="false">CONCATENATE(AB1062,"-BR")</f>
        <v>M5-NyO-56a-I-8-BR</v>
      </c>
      <c r="AD1062" s="5" t="s">
        <v>46</v>
      </c>
      <c r="AE1062" s="5"/>
      <c r="AF1062" s="5" t="s">
        <v>47</v>
      </c>
    </row>
    <row r="1063" customFormat="false" ht="75" hidden="false" customHeight="true" outlineLevel="0" collapsed="false">
      <c r="A1063" s="5" t="s">
        <v>6217</v>
      </c>
      <c r="B1063" s="6" t="s">
        <v>6218</v>
      </c>
      <c r="C1063" s="5" t="s">
        <v>34</v>
      </c>
      <c r="D1063" s="5" t="s">
        <v>35</v>
      </c>
      <c r="E1063" s="5"/>
      <c r="F1063" s="6" t="s">
        <v>6250</v>
      </c>
      <c r="G1063" s="6"/>
      <c r="H1063" s="6" t="s">
        <v>6251</v>
      </c>
      <c r="I1063" s="11" t="s">
        <v>38</v>
      </c>
      <c r="J1063" s="5" t="s">
        <v>52</v>
      </c>
      <c r="K1063" s="9" t="s">
        <v>6236</v>
      </c>
      <c r="L1063" s="6" t="s">
        <v>5639</v>
      </c>
      <c r="M1063" s="11" t="s">
        <v>41</v>
      </c>
      <c r="N1063" s="6" t="s">
        <v>6237</v>
      </c>
      <c r="O1063" s="6" t="s">
        <v>6252</v>
      </c>
      <c r="P1063" s="8"/>
      <c r="Q1063" s="5"/>
      <c r="R1063" s="8"/>
      <c r="S1063" s="8"/>
      <c r="T1063" s="8"/>
      <c r="U1063" s="8"/>
      <c r="V1063" s="8"/>
      <c r="W1063" s="8"/>
      <c r="X1063" s="8"/>
      <c r="Y1063" s="5" t="s">
        <v>4093</v>
      </c>
      <c r="Z1063" s="10" t="str">
        <f aca="false">REPLACE(AA1063,SEARCH("M5-",AA1063),LEN(AB1063),AC1063)</f>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3" s="6" t="s">
        <v>6253</v>
      </c>
      <c r="AB1063" s="8" t="str">
        <f aca="false">IF(D1063&lt;&gt;"No hacer",CONCATENATE(A1063,"-",LEFT(C1063),"-",IF(A1062&lt;&gt;A1063,1,IF(C1062=C1063,RIGHT(AB1062)+1,1))))</f>
        <v>M5-NyO-56a-I-9</v>
      </c>
      <c r="AC1063" s="8" t="str">
        <f aca="false">CONCATENATE(AB1063,"-BR")</f>
        <v>M5-NyO-56a-I-9-BR</v>
      </c>
      <c r="AD1063" s="5" t="s">
        <v>46</v>
      </c>
      <c r="AE1063" s="5"/>
      <c r="AF1063" s="5" t="s">
        <v>47</v>
      </c>
    </row>
    <row r="1064" customFormat="false" ht="75" hidden="false" customHeight="true" outlineLevel="0" collapsed="false">
      <c r="A1064" s="5" t="s">
        <v>6217</v>
      </c>
      <c r="B1064" s="6" t="s">
        <v>6218</v>
      </c>
      <c r="C1064" s="5" t="s">
        <v>34</v>
      </c>
      <c r="D1064" s="5" t="s">
        <v>35</v>
      </c>
      <c r="E1064" s="5"/>
      <c r="F1064" s="6" t="s">
        <v>6254</v>
      </c>
      <c r="G1064" s="6"/>
      <c r="H1064" s="6"/>
      <c r="I1064" s="11" t="s">
        <v>38</v>
      </c>
      <c r="J1064" s="5" t="s">
        <v>52</v>
      </c>
      <c r="K1064" s="9" t="s">
        <v>6236</v>
      </c>
      <c r="L1064" s="6" t="s">
        <v>5639</v>
      </c>
      <c r="M1064" s="11" t="s">
        <v>41</v>
      </c>
      <c r="N1064" s="6" t="s">
        <v>6237</v>
      </c>
      <c r="O1064" s="6" t="s">
        <v>6255</v>
      </c>
      <c r="P1064" s="8"/>
      <c r="Q1064" s="5"/>
      <c r="R1064" s="8"/>
      <c r="S1064" s="8"/>
      <c r="T1064" s="8"/>
      <c r="U1064" s="8"/>
      <c r="V1064" s="8"/>
      <c r="W1064" s="8"/>
      <c r="X1064" s="8"/>
      <c r="Y1064" s="5" t="s">
        <v>4093</v>
      </c>
      <c r="Z1064" s="10" t="str">
        <f aca="false">REPLACE(AA1064,SEARCH("M5-",AA1064),LEN(AB1064),AC1064)</f>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4" s="6" t="s">
        <v>6256</v>
      </c>
      <c r="AB1064" s="8" t="str">
        <f aca="false">IF(D1064&lt;&gt;"No hacer",CONCATENATE(A1064,"-",LEFT(C1064),"-",IF(A1063&lt;&gt;A1064,1,IF(C1063=C1064,RIGHT(AB1063)+1,1))))</f>
        <v>M5-NyO-56a-I-10</v>
      </c>
      <c r="AC1064" s="8" t="str">
        <f aca="false">CONCATENATE(AB1064,"-BR")</f>
        <v>M5-NyO-56a-I-10-BR</v>
      </c>
      <c r="AD1064" s="5" t="s">
        <v>46</v>
      </c>
      <c r="AE1064" s="5"/>
      <c r="AF1064" s="5" t="s">
        <v>47</v>
      </c>
    </row>
    <row r="1065" customFormat="false" ht="75" hidden="false" customHeight="true" outlineLevel="0" collapsed="false">
      <c r="A1065" s="5" t="s">
        <v>6257</v>
      </c>
      <c r="B1065" s="6" t="s">
        <v>6258</v>
      </c>
      <c r="C1065" s="5" t="s">
        <v>34</v>
      </c>
      <c r="D1065" s="5" t="s">
        <v>35</v>
      </c>
      <c r="E1065" s="5"/>
      <c r="F1065" s="6" t="s">
        <v>6259</v>
      </c>
      <c r="G1065" s="6"/>
      <c r="H1065" s="6"/>
      <c r="I1065" s="11" t="s">
        <v>38</v>
      </c>
      <c r="J1065" s="5" t="s">
        <v>297</v>
      </c>
      <c r="K1065" s="8" t="s">
        <v>6260</v>
      </c>
      <c r="L1065" s="7" t="s">
        <v>6261</v>
      </c>
      <c r="M1065" s="11" t="s">
        <v>41</v>
      </c>
      <c r="N1065" s="6" t="s">
        <v>6237</v>
      </c>
      <c r="O1065" s="7" t="s">
        <v>6262</v>
      </c>
      <c r="P1065" s="6" t="s">
        <v>6263</v>
      </c>
      <c r="Q1065" s="5"/>
      <c r="R1065" s="8"/>
      <c r="S1065" s="8"/>
      <c r="T1065" s="8"/>
      <c r="U1065" s="8"/>
      <c r="V1065" s="8"/>
      <c r="W1065" s="8"/>
      <c r="X1065" s="8"/>
      <c r="Y1065" s="5" t="s">
        <v>4093</v>
      </c>
      <c r="Z1065" s="10" t="str">
        <f aca="false">REPLACE(AA1065,SEARCH("M5-",AA1065),LEN(AB1065),AC1065)</f>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AA1065" s="6" t="s">
        <v>6264</v>
      </c>
      <c r="AB1065" s="8" t="str">
        <f aca="false">IF(D1065&lt;&gt;"No hacer",CONCATENATE(A1065,"-",LEFT(C1065),"-",IF(A1064&lt;&gt;A1065,1,IF(C1064=C1065,RIGHT(AB1064)+1,1))))</f>
        <v>M5-NyO-36b-I-1</v>
      </c>
      <c r="AC1065" s="8" t="str">
        <f aca="false">CONCATENATE(AB1065,"-BR")</f>
        <v>M5-NyO-36b-I-1-BR</v>
      </c>
      <c r="AD1065" s="5" t="s">
        <v>46</v>
      </c>
      <c r="AE1065" s="5"/>
      <c r="AF1065" s="5" t="s">
        <v>47</v>
      </c>
    </row>
    <row r="1066" customFormat="false" ht="75" hidden="false" customHeight="true" outlineLevel="0" collapsed="false">
      <c r="A1066" s="5" t="s">
        <v>6257</v>
      </c>
      <c r="B1066" s="6" t="s">
        <v>6258</v>
      </c>
      <c r="C1066" s="5" t="s">
        <v>48</v>
      </c>
      <c r="D1066" s="5" t="s">
        <v>35</v>
      </c>
      <c r="E1066" s="5"/>
      <c r="F1066" s="6" t="s">
        <v>6265</v>
      </c>
      <c r="G1066" s="6"/>
      <c r="H1066" s="6"/>
      <c r="I1066" s="11" t="s">
        <v>38</v>
      </c>
      <c r="J1066" s="5" t="s">
        <v>52</v>
      </c>
      <c r="K1066" s="9" t="s">
        <v>6266</v>
      </c>
      <c r="L1066" s="6" t="s">
        <v>5639</v>
      </c>
      <c r="M1066" s="11" t="s">
        <v>41</v>
      </c>
      <c r="N1066" s="6" t="s">
        <v>6237</v>
      </c>
      <c r="O1066" s="6" t="s">
        <v>6267</v>
      </c>
      <c r="P1066" s="8"/>
      <c r="Q1066" s="5"/>
      <c r="R1066" s="8"/>
      <c r="S1066" s="8"/>
      <c r="T1066" s="8"/>
      <c r="U1066" s="8"/>
      <c r="V1066" s="8"/>
      <c r="W1066" s="8"/>
      <c r="X1066" s="8"/>
      <c r="Y1066" s="5" t="s">
        <v>4093</v>
      </c>
      <c r="Z1066" s="10" t="str">
        <f aca="false">REPLACE(AA1066,SEARCH("M5-",AA1066),LEN(AB1066),AC1066)</f>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6" s="6" t="s">
        <v>6268</v>
      </c>
      <c r="AB1066" s="8" t="str">
        <f aca="false">IF(D1066&lt;&gt;"No hacer",CONCATENATE(A1066,"-",LEFT(C1066),"-",IF(A1065&lt;&gt;A1066,1,IF(C1065=C1066,RIGHT(AB1065)+1,1))))</f>
        <v>M5-NyO-36b-E-1</v>
      </c>
      <c r="AC1066" s="8" t="str">
        <f aca="false">CONCATENATE(AB1066,"-BR")</f>
        <v>M5-NyO-36b-E-1-BR</v>
      </c>
      <c r="AD1066" s="5" t="s">
        <v>46</v>
      </c>
      <c r="AE1066" s="5"/>
      <c r="AF1066" s="5" t="s">
        <v>47</v>
      </c>
    </row>
    <row r="1067" customFormat="false" ht="75" hidden="false" customHeight="true" outlineLevel="0" collapsed="false">
      <c r="A1067" s="5" t="s">
        <v>6269</v>
      </c>
      <c r="B1067" s="6" t="s">
        <v>6270</v>
      </c>
      <c r="C1067" s="5" t="s">
        <v>34</v>
      </c>
      <c r="D1067" s="5" t="s">
        <v>35</v>
      </c>
      <c r="E1067" s="5"/>
      <c r="F1067" s="6" t="s">
        <v>6271</v>
      </c>
      <c r="G1067" s="6"/>
      <c r="H1067" s="6"/>
      <c r="I1067" s="11" t="s">
        <v>38</v>
      </c>
      <c r="J1067" s="5" t="s">
        <v>297</v>
      </c>
      <c r="K1067" s="6" t="s">
        <v>6272</v>
      </c>
      <c r="L1067" s="7" t="s">
        <v>6273</v>
      </c>
      <c r="M1067" s="11" t="s">
        <v>41</v>
      </c>
      <c r="N1067" s="6" t="s">
        <v>6274</v>
      </c>
      <c r="O1067" s="6" t="s">
        <v>6275</v>
      </c>
      <c r="P1067" s="8"/>
      <c r="Q1067" s="5"/>
      <c r="R1067" s="8"/>
      <c r="S1067" s="8"/>
      <c r="T1067" s="8"/>
      <c r="U1067" s="8"/>
      <c r="V1067" s="8"/>
      <c r="W1067" s="8"/>
      <c r="X1067" s="8"/>
      <c r="Y1067" s="5" t="s">
        <v>4093</v>
      </c>
      <c r="Z1067" s="10" t="str">
        <f aca="false">REPLACE(AA1067,SEARCH("M5-",AA1067),LEN(AB1067),AC1067)</f>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AA1067" s="6" t="s">
        <v>6276</v>
      </c>
      <c r="AB1067" s="8" t="str">
        <f aca="false">IF(D1067&lt;&gt;"No hacer",CONCATENATE(A1067,"-",LEFT(C1067),"-",IF(A1066&lt;&gt;A1067,1,IF(C1066=C1067,RIGHT(AB1066)+1,1))))</f>
        <v>M5-NyO-36c-I-1</v>
      </c>
      <c r="AC1067" s="8" t="str">
        <f aca="false">CONCATENATE(AB1067,"-BR")</f>
        <v>M5-NyO-36c-I-1-BR</v>
      </c>
      <c r="AD1067" s="5" t="s">
        <v>46</v>
      </c>
      <c r="AE1067" s="5"/>
      <c r="AF1067" s="5" t="s">
        <v>47</v>
      </c>
    </row>
    <row r="1068" customFormat="false" ht="75" hidden="false" customHeight="true" outlineLevel="0" collapsed="false">
      <c r="A1068" s="5" t="s">
        <v>6269</v>
      </c>
      <c r="B1068" s="6" t="s">
        <v>6270</v>
      </c>
      <c r="C1068" s="5" t="s">
        <v>48</v>
      </c>
      <c r="D1068" s="5" t="s">
        <v>35</v>
      </c>
      <c r="E1068" s="5"/>
      <c r="F1068" s="6" t="s">
        <v>6277</v>
      </c>
      <c r="G1068" s="6"/>
      <c r="H1068" s="6"/>
      <c r="I1068" s="11" t="s">
        <v>38</v>
      </c>
      <c r="J1068" s="5" t="s">
        <v>52</v>
      </c>
      <c r="K1068" s="6" t="s">
        <v>6272</v>
      </c>
      <c r="L1068" s="6" t="s">
        <v>6278</v>
      </c>
      <c r="M1068" s="5" t="s">
        <v>41</v>
      </c>
      <c r="N1068" s="6" t="s">
        <v>6274</v>
      </c>
      <c r="O1068" s="7" t="s">
        <v>6275</v>
      </c>
      <c r="P1068" s="6"/>
      <c r="Q1068" s="6"/>
      <c r="R1068" s="6"/>
      <c r="S1068" s="6"/>
      <c r="T1068" s="6"/>
      <c r="U1068" s="6"/>
      <c r="V1068" s="6"/>
      <c r="W1068" s="6"/>
      <c r="X1068" s="6"/>
      <c r="Y1068" s="5" t="s">
        <v>4093</v>
      </c>
      <c r="Z1068" s="10" t="str">
        <f aca="false">REPLACE(AA1068,SEARCH("M5-",AA1068),LEN(AB1068),AC1068)</f>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AA1068" s="6" t="s">
        <v>6279</v>
      </c>
      <c r="AB1068" s="8" t="str">
        <f aca="false">IF(D1068&lt;&gt;"No hacer",CONCATENATE(A1068,"-",LEFT(C1068),"-",IF(A1067&lt;&gt;A1068,1,IF(C1067=C1068,RIGHT(AB1067)+1,1))))</f>
        <v>M5-NyO-36c-E-1</v>
      </c>
      <c r="AC1068" s="8" t="str">
        <f aca="false">CONCATENATE(AB1068,"-BR")</f>
        <v>M5-NyO-36c-E-1-BR</v>
      </c>
      <c r="AD1068" s="5" t="s">
        <v>46</v>
      </c>
      <c r="AE1068" s="5"/>
      <c r="AF1068" s="5" t="s">
        <v>47</v>
      </c>
    </row>
    <row r="1069" customFormat="false" ht="75" hidden="false" customHeight="true" outlineLevel="0" collapsed="false">
      <c r="A1069" s="5" t="s">
        <v>6269</v>
      </c>
      <c r="B1069" s="6" t="s">
        <v>6270</v>
      </c>
      <c r="C1069" s="5" t="s">
        <v>58</v>
      </c>
      <c r="D1069" s="5" t="s">
        <v>35</v>
      </c>
      <c r="E1069" s="5"/>
      <c r="F1069" s="6" t="s">
        <v>6280</v>
      </c>
      <c r="G1069" s="6"/>
      <c r="H1069" s="6"/>
      <c r="I1069" s="11" t="s">
        <v>38</v>
      </c>
      <c r="J1069" s="5" t="s">
        <v>52</v>
      </c>
      <c r="K1069" s="7" t="s">
        <v>6281</v>
      </c>
      <c r="L1069" s="7" t="s">
        <v>6282</v>
      </c>
      <c r="M1069" s="5" t="s">
        <v>63</v>
      </c>
      <c r="N1069" s="6"/>
      <c r="O1069" s="6"/>
      <c r="P1069" s="6"/>
      <c r="Q1069" s="6"/>
      <c r="R1069" s="6"/>
      <c r="S1069" s="6" t="s">
        <v>6283</v>
      </c>
      <c r="T1069" s="6" t="s">
        <v>6284</v>
      </c>
      <c r="U1069" s="6" t="s">
        <v>6285</v>
      </c>
      <c r="V1069" s="6"/>
      <c r="W1069" s="6"/>
      <c r="X1069" s="6"/>
      <c r="Y1069" s="5" t="s">
        <v>4093</v>
      </c>
      <c r="Z1069" s="10" t="str">
        <f aca="false">REPLACE(AA1069,SEARCH("M5-",AA1069),LEN(AB1069),AC1069)</f>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69" s="6" t="s">
        <v>6286</v>
      </c>
      <c r="AB1069" s="8" t="str">
        <f aca="false">IF(D1069&lt;&gt;"No hacer",CONCATENATE(A1069,"-",LEFT(C1069),"-",IF(A1068&lt;&gt;A1069,1,IF(C1068=C1069,RIGHT(AB1068)+1,1))))</f>
        <v>M5-NyO-36c-A-1</v>
      </c>
      <c r="AC1069" s="8" t="str">
        <f aca="false">CONCATENATE(AB1069,"-BR")</f>
        <v>M5-NyO-36c-A-1-BR</v>
      </c>
      <c r="AD1069" s="5" t="s">
        <v>46</v>
      </c>
      <c r="AE1069" s="5"/>
      <c r="AF1069" s="5" t="s">
        <v>47</v>
      </c>
    </row>
    <row r="1070" customFormat="false" ht="75" hidden="false" customHeight="true" outlineLevel="0" collapsed="false">
      <c r="A1070" s="5" t="s">
        <v>6269</v>
      </c>
      <c r="B1070" s="6" t="s">
        <v>6270</v>
      </c>
      <c r="C1070" s="5" t="s">
        <v>58</v>
      </c>
      <c r="D1070" s="5" t="s">
        <v>35</v>
      </c>
      <c r="E1070" s="5"/>
      <c r="F1070" s="6" t="s">
        <v>6287</v>
      </c>
      <c r="G1070" s="6"/>
      <c r="H1070" s="6"/>
      <c r="I1070" s="5" t="s">
        <v>38</v>
      </c>
      <c r="J1070" s="5" t="s">
        <v>52</v>
      </c>
      <c r="K1070" s="7" t="s">
        <v>6281</v>
      </c>
      <c r="L1070" s="7" t="s">
        <v>6282</v>
      </c>
      <c r="M1070" s="5" t="s">
        <v>63</v>
      </c>
      <c r="N1070" s="6"/>
      <c r="O1070" s="6"/>
      <c r="P1070" s="6"/>
      <c r="Q1070" s="6"/>
      <c r="R1070" s="6"/>
      <c r="S1070" s="6" t="s">
        <v>6288</v>
      </c>
      <c r="T1070" s="6" t="s">
        <v>6284</v>
      </c>
      <c r="U1070" s="6" t="s">
        <v>6289</v>
      </c>
      <c r="V1070" s="6"/>
      <c r="W1070" s="6"/>
      <c r="X1070" s="6"/>
      <c r="Y1070" s="5" t="s">
        <v>4093</v>
      </c>
      <c r="Z1070" s="10" t="str">
        <f aca="false">REPLACE(AA1070,SEARCH("M5-",AA1070),LEN(AB1070),AC1070)</f>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0" s="6" t="s">
        <v>6290</v>
      </c>
      <c r="AB1070" s="8" t="str">
        <f aca="false">IF(D1070&lt;&gt;"No hacer",CONCATENATE(A1070,"-",LEFT(C1070),"-",IF(A1069&lt;&gt;A1070,1,IF(C1069=C1070,RIGHT(AB1069)+1,1))))</f>
        <v>M5-NyO-36c-A-2</v>
      </c>
      <c r="AC1070" s="8" t="str">
        <f aca="false">CONCATENATE(AB1070,"-BR")</f>
        <v>M5-NyO-36c-A-2-BR</v>
      </c>
      <c r="AD1070" s="5" t="s">
        <v>46</v>
      </c>
      <c r="AE1070" s="5"/>
      <c r="AF1070" s="5" t="s">
        <v>47</v>
      </c>
    </row>
    <row r="1071" customFormat="false" ht="75" hidden="false" customHeight="true" outlineLevel="0" collapsed="false">
      <c r="A1071" s="5" t="s">
        <v>6269</v>
      </c>
      <c r="B1071" s="6" t="s">
        <v>6270</v>
      </c>
      <c r="C1071" s="5" t="s">
        <v>58</v>
      </c>
      <c r="D1071" s="5" t="s">
        <v>35</v>
      </c>
      <c r="E1071" s="5"/>
      <c r="F1071" s="6" t="s">
        <v>6291</v>
      </c>
      <c r="G1071" s="6"/>
      <c r="H1071" s="6"/>
      <c r="I1071" s="11" t="s">
        <v>38</v>
      </c>
      <c r="J1071" s="5" t="s">
        <v>52</v>
      </c>
      <c r="K1071" s="7" t="s">
        <v>6281</v>
      </c>
      <c r="L1071" s="7" t="s">
        <v>6282</v>
      </c>
      <c r="M1071" s="5" t="s">
        <v>63</v>
      </c>
      <c r="N1071" s="6"/>
      <c r="O1071" s="6"/>
      <c r="P1071" s="6"/>
      <c r="Q1071" s="6"/>
      <c r="R1071" s="6"/>
      <c r="S1071" s="6" t="s">
        <v>6292</v>
      </c>
      <c r="T1071" s="6" t="s">
        <v>6284</v>
      </c>
      <c r="U1071" s="6" t="s">
        <v>6293</v>
      </c>
      <c r="V1071" s="6"/>
      <c r="W1071" s="6"/>
      <c r="X1071" s="6"/>
      <c r="Y1071" s="5" t="s">
        <v>4093</v>
      </c>
      <c r="Z1071" s="10" t="str">
        <f aca="false">REPLACE(AA1071,SEARCH("M5-",AA1071),LEN(AB1071),AC1071)</f>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1" s="6" t="s">
        <v>6294</v>
      </c>
      <c r="AB1071" s="8" t="str">
        <f aca="false">IF(D1071&lt;&gt;"No hacer",CONCATENATE(A1071,"-",LEFT(C1071),"-",IF(A1070&lt;&gt;A1071,1,IF(C1070=C1071,RIGHT(AB1070)+1,1))))</f>
        <v>M5-NyO-36c-A-3</v>
      </c>
      <c r="AC1071" s="8" t="str">
        <f aca="false">CONCATENATE(AB1071,"-BR")</f>
        <v>M5-NyO-36c-A-3-BR</v>
      </c>
      <c r="AD1071" s="5" t="s">
        <v>46</v>
      </c>
      <c r="AE1071" s="5"/>
      <c r="AF1071" s="5" t="s">
        <v>47</v>
      </c>
    </row>
    <row r="1072" customFormat="false" ht="75" hidden="false" customHeight="true" outlineLevel="0" collapsed="false">
      <c r="A1072" s="5" t="s">
        <v>6269</v>
      </c>
      <c r="B1072" s="6" t="s">
        <v>6270</v>
      </c>
      <c r="C1072" s="5" t="s">
        <v>58</v>
      </c>
      <c r="D1072" s="5" t="s">
        <v>35</v>
      </c>
      <c r="E1072" s="5"/>
      <c r="F1072" s="6" t="s">
        <v>6295</v>
      </c>
      <c r="G1072" s="6"/>
      <c r="H1072" s="6"/>
      <c r="I1072" s="11" t="s">
        <v>38</v>
      </c>
      <c r="J1072" s="5" t="s">
        <v>52</v>
      </c>
      <c r="K1072" s="7" t="s">
        <v>6281</v>
      </c>
      <c r="L1072" s="7" t="s">
        <v>6282</v>
      </c>
      <c r="M1072" s="5" t="s">
        <v>63</v>
      </c>
      <c r="N1072" s="6"/>
      <c r="O1072" s="6"/>
      <c r="P1072" s="6"/>
      <c r="Q1072" s="6"/>
      <c r="R1072" s="6"/>
      <c r="S1072" s="6" t="s">
        <v>6296</v>
      </c>
      <c r="T1072" s="6" t="s">
        <v>6284</v>
      </c>
      <c r="U1072" s="6" t="s">
        <v>6297</v>
      </c>
      <c r="V1072" s="6"/>
      <c r="W1072" s="6"/>
      <c r="X1072" s="6"/>
      <c r="Y1072" s="5" t="s">
        <v>4093</v>
      </c>
      <c r="Z1072" s="10" t="str">
        <f aca="false">REPLACE(AA1072,SEARCH("M5-",AA1072),LEN(AB1072),AC1072)</f>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2" s="6" t="s">
        <v>6298</v>
      </c>
      <c r="AB1072" s="8" t="str">
        <f aca="false">IF(D1072&lt;&gt;"No hacer",CONCATENATE(A1072,"-",LEFT(C1072),"-",IF(A1071&lt;&gt;A1072,1,IF(C1071=C1072,RIGHT(AB1071)+1,1))))</f>
        <v>M5-NyO-36c-A-4</v>
      </c>
      <c r="AC1072" s="8" t="str">
        <f aca="false">CONCATENATE(AB1072,"-BR")</f>
        <v>M5-NyO-36c-A-4-BR</v>
      </c>
      <c r="AD1072" s="5" t="s">
        <v>46</v>
      </c>
      <c r="AE1072" s="5"/>
      <c r="AF1072" s="5" t="s">
        <v>47</v>
      </c>
    </row>
    <row r="1073" customFormat="false" ht="75" hidden="false" customHeight="true" outlineLevel="0" collapsed="false">
      <c r="A1073" s="5" t="s">
        <v>6269</v>
      </c>
      <c r="B1073" s="6" t="s">
        <v>6270</v>
      </c>
      <c r="C1073" s="5" t="s">
        <v>58</v>
      </c>
      <c r="D1073" s="5" t="s">
        <v>35</v>
      </c>
      <c r="E1073" s="5"/>
      <c r="F1073" s="6" t="s">
        <v>6299</v>
      </c>
      <c r="G1073" s="6"/>
      <c r="H1073" s="6"/>
      <c r="I1073" s="11" t="s">
        <v>38</v>
      </c>
      <c r="J1073" s="5" t="s">
        <v>52</v>
      </c>
      <c r="K1073" s="7" t="s">
        <v>6281</v>
      </c>
      <c r="L1073" s="7" t="s">
        <v>6282</v>
      </c>
      <c r="M1073" s="5" t="s">
        <v>63</v>
      </c>
      <c r="N1073" s="6"/>
      <c r="O1073" s="6"/>
      <c r="P1073" s="6"/>
      <c r="Q1073" s="6"/>
      <c r="R1073" s="6"/>
      <c r="S1073" s="6" t="s">
        <v>6300</v>
      </c>
      <c r="T1073" s="6" t="s">
        <v>6284</v>
      </c>
      <c r="U1073" s="6" t="s">
        <v>6301</v>
      </c>
      <c r="V1073" s="6"/>
      <c r="W1073" s="6"/>
      <c r="X1073" s="6"/>
      <c r="Y1073" s="5" t="s">
        <v>4093</v>
      </c>
      <c r="Z1073" s="10" t="str">
        <f aca="false">REPLACE(AA1073,SEARCH("M5-",AA1073),LEN(AB1073),AC1073)</f>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3" s="6" t="s">
        <v>6302</v>
      </c>
      <c r="AB1073" s="8" t="str">
        <f aca="false">IF(D1073&lt;&gt;"No hacer",CONCATENATE(A1073,"-",LEFT(C1073),"-",IF(A1072&lt;&gt;A1073,1,IF(C1072=C1073,RIGHT(AB1072)+1,1))))</f>
        <v>M5-NyO-36c-A-5</v>
      </c>
      <c r="AC1073" s="8" t="str">
        <f aca="false">CONCATENATE(AB1073,"-BR")</f>
        <v>M5-NyO-36c-A-5-BR</v>
      </c>
      <c r="AD1073" s="5" t="s">
        <v>46</v>
      </c>
      <c r="AE1073" s="5"/>
      <c r="AF1073" s="5" t="s">
        <v>47</v>
      </c>
    </row>
    <row r="1074" customFormat="false" ht="75" hidden="false" customHeight="true" outlineLevel="0" collapsed="false">
      <c r="A1074" s="5" t="s">
        <v>6303</v>
      </c>
      <c r="B1074" s="6" t="s">
        <v>6304</v>
      </c>
      <c r="C1074" s="5" t="s">
        <v>34</v>
      </c>
      <c r="D1074" s="5" t="s">
        <v>35</v>
      </c>
      <c r="E1074" s="5"/>
      <c r="F1074" s="6" t="s">
        <v>6305</v>
      </c>
      <c r="G1074" s="6"/>
      <c r="H1074" s="6"/>
      <c r="I1074" s="5" t="s">
        <v>38</v>
      </c>
      <c r="J1074" s="5" t="s">
        <v>297</v>
      </c>
      <c r="K1074" s="6" t="s">
        <v>6306</v>
      </c>
      <c r="L1074" s="6" t="s">
        <v>6307</v>
      </c>
      <c r="M1074" s="5" t="s">
        <v>41</v>
      </c>
      <c r="N1074" s="6" t="s">
        <v>6308</v>
      </c>
      <c r="O1074" s="6" t="s">
        <v>6309</v>
      </c>
      <c r="P1074" s="8"/>
      <c r="Q1074" s="5"/>
      <c r="R1074" s="8"/>
      <c r="S1074" s="8"/>
      <c r="T1074" s="8"/>
      <c r="U1074" s="8"/>
      <c r="V1074" s="8"/>
      <c r="W1074" s="8"/>
      <c r="X1074" s="8"/>
      <c r="Y1074" s="5" t="s">
        <v>4093</v>
      </c>
      <c r="Z1074" s="10" t="str">
        <f aca="false">REPLACE(AA1074,SEARCH("M5-",AA1074),LEN(AB1074),AC1074)</f>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AA1074" s="6" t="s">
        <v>6310</v>
      </c>
      <c r="AB1074" s="8" t="str">
        <f aca="false">IF(D1074&lt;&gt;"No hacer",CONCATENATE(A1074,"-",LEFT(C1074),"-",IF(A1073&lt;&gt;A1074,1,IF(C1073=C1074,RIGHT(AB1073)+1,1))))</f>
        <v>M5-NyO-55a-I-1</v>
      </c>
      <c r="AC1074" s="8" t="str">
        <f aca="false">CONCATENATE(AB1074,"-BR")</f>
        <v>M5-NyO-55a-I-1-BR</v>
      </c>
      <c r="AD1074" s="5" t="s">
        <v>46</v>
      </c>
      <c r="AE1074" s="5"/>
      <c r="AF1074" s="5" t="s">
        <v>47</v>
      </c>
    </row>
    <row r="1075" customFormat="false" ht="75" hidden="false" customHeight="true" outlineLevel="0" collapsed="false">
      <c r="A1075" s="5" t="s">
        <v>6303</v>
      </c>
      <c r="B1075" s="6" t="s">
        <v>6304</v>
      </c>
      <c r="C1075" s="5" t="s">
        <v>34</v>
      </c>
      <c r="D1075" s="5" t="s">
        <v>35</v>
      </c>
      <c r="E1075" s="5"/>
      <c r="F1075" s="6" t="s">
        <v>6311</v>
      </c>
      <c r="G1075" s="6"/>
      <c r="H1075" s="6" t="s">
        <v>6312</v>
      </c>
      <c r="I1075" s="5" t="s">
        <v>38</v>
      </c>
      <c r="J1075" s="5" t="s">
        <v>239</v>
      </c>
      <c r="K1075" s="6" t="s">
        <v>6313</v>
      </c>
      <c r="L1075" s="6" t="s">
        <v>6314</v>
      </c>
      <c r="M1075" s="5" t="s">
        <v>41</v>
      </c>
      <c r="N1075" s="6" t="s">
        <v>6308</v>
      </c>
      <c r="O1075" s="6" t="s">
        <v>6315</v>
      </c>
      <c r="P1075" s="8"/>
      <c r="Q1075" s="5"/>
      <c r="R1075" s="8"/>
      <c r="S1075" s="8"/>
      <c r="T1075" s="8"/>
      <c r="U1075" s="8"/>
      <c r="V1075" s="8"/>
      <c r="W1075" s="8"/>
      <c r="X1075" s="8"/>
      <c r="Y1075" s="5" t="s">
        <v>4093</v>
      </c>
      <c r="Z1075" s="10" t="str">
        <f aca="false">REPLACE(AA1075,SEARCH("M5-",AA1075),LEN(AB1075),AC1075)</f>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AA1075" s="6" t="s">
        <v>6316</v>
      </c>
      <c r="AB1075" s="8" t="str">
        <f aca="false">IF(D1075&lt;&gt;"No hacer",CONCATENATE(A1075,"-",LEFT(C1075),"-",IF(A1074&lt;&gt;A1075,1,IF(C1074=C1075,RIGHT(AB1074)+1,1))))</f>
        <v>M5-NyO-55a-I-2</v>
      </c>
      <c r="AC1075" s="8" t="str">
        <f aca="false">CONCATENATE(AB1075,"-BR")</f>
        <v>M5-NyO-55a-I-2-BR</v>
      </c>
      <c r="AD1075" s="5" t="s">
        <v>46</v>
      </c>
      <c r="AE1075" s="5"/>
      <c r="AF1075" s="5" t="s">
        <v>47</v>
      </c>
    </row>
    <row r="1076" customFormat="false" ht="75" hidden="false" customHeight="true" outlineLevel="0" collapsed="false">
      <c r="A1076" s="5" t="s">
        <v>6303</v>
      </c>
      <c r="B1076" s="6" t="s">
        <v>6304</v>
      </c>
      <c r="C1076" s="5" t="s">
        <v>34</v>
      </c>
      <c r="D1076" s="5" t="s">
        <v>35</v>
      </c>
      <c r="E1076" s="5"/>
      <c r="F1076" s="6" t="s">
        <v>6311</v>
      </c>
      <c r="G1076" s="6"/>
      <c r="H1076" s="6" t="s">
        <v>6312</v>
      </c>
      <c r="I1076" s="5" t="s">
        <v>38</v>
      </c>
      <c r="J1076" s="5" t="s">
        <v>239</v>
      </c>
      <c r="K1076" s="6" t="s">
        <v>6313</v>
      </c>
      <c r="L1076" s="6" t="s">
        <v>6317</v>
      </c>
      <c r="M1076" s="5" t="s">
        <v>41</v>
      </c>
      <c r="N1076" s="6" t="s">
        <v>6308</v>
      </c>
      <c r="O1076" s="6" t="s">
        <v>6315</v>
      </c>
      <c r="P1076" s="8"/>
      <c r="Q1076" s="5"/>
      <c r="R1076" s="8"/>
      <c r="S1076" s="8"/>
      <c r="T1076" s="8"/>
      <c r="U1076" s="8"/>
      <c r="V1076" s="8"/>
      <c r="W1076" s="8"/>
      <c r="X1076" s="8"/>
      <c r="Y1076" s="5" t="s">
        <v>4093</v>
      </c>
      <c r="Z1076" s="10" t="str">
        <f aca="false">REPLACE(AA1076,SEARCH("M5-",AA1076),LEN(AB1076),AC1076)</f>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AA1076" s="6" t="s">
        <v>6318</v>
      </c>
      <c r="AB1076" s="8" t="str">
        <f aca="false">IF(D1076&lt;&gt;"No hacer",CONCATENATE(A1076,"-",LEFT(C1076),"-",IF(A1075&lt;&gt;A1076,1,IF(C1075=C1076,RIGHT(AB1075)+1,1))))</f>
        <v>M5-NyO-55a-I-3</v>
      </c>
      <c r="AC1076" s="8" t="str">
        <f aca="false">CONCATENATE(AB1076,"-BR")</f>
        <v>M5-NyO-55a-I-3-BR</v>
      </c>
      <c r="AD1076" s="5" t="s">
        <v>46</v>
      </c>
      <c r="AE1076" s="5"/>
      <c r="AF1076" s="5" t="s">
        <v>47</v>
      </c>
    </row>
    <row r="1077" customFormat="false" ht="75" hidden="false" customHeight="true" outlineLevel="0" collapsed="false">
      <c r="A1077" s="5" t="s">
        <v>6319</v>
      </c>
      <c r="B1077" s="6" t="s">
        <v>6320</v>
      </c>
      <c r="C1077" s="5" t="s">
        <v>34</v>
      </c>
      <c r="D1077" s="5" t="s">
        <v>35</v>
      </c>
      <c r="E1077" s="5"/>
      <c r="F1077" s="6" t="s">
        <v>6321</v>
      </c>
      <c r="G1077" s="6"/>
      <c r="H1077" s="6"/>
      <c r="I1077" s="11" t="s">
        <v>38</v>
      </c>
      <c r="J1077" s="5" t="s">
        <v>297</v>
      </c>
      <c r="K1077" s="6" t="s">
        <v>6322</v>
      </c>
      <c r="L1077" s="6" t="s">
        <v>6323</v>
      </c>
      <c r="M1077" s="5" t="s">
        <v>41</v>
      </c>
      <c r="N1077" s="6" t="s">
        <v>6324</v>
      </c>
      <c r="O1077" s="6" t="s">
        <v>6325</v>
      </c>
      <c r="P1077" s="6" t="s">
        <v>6326</v>
      </c>
      <c r="Q1077" s="5"/>
      <c r="R1077" s="8"/>
      <c r="S1077" s="8"/>
      <c r="T1077" s="8"/>
      <c r="U1077" s="8"/>
      <c r="V1077" s="8"/>
      <c r="W1077" s="8"/>
      <c r="X1077" s="8"/>
      <c r="Y1077" s="5" t="s">
        <v>4093</v>
      </c>
      <c r="Z1077" s="10" t="str">
        <f aca="false">REPLACE(AA1077,SEARCH("M5-",AA1077),LEN(AB1077),AC1077)</f>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AA1077" s="8" t="s">
        <v>6327</v>
      </c>
      <c r="AB1077" s="8" t="str">
        <f aca="false">IF(D1077&lt;&gt;"No hacer",CONCATENATE(A1077,"-",LEFT(C1077),"-",IF(A1076&lt;&gt;A1077,1,IF(C1076=C1077,RIGHT(AB1076)+1,1))))</f>
        <v>M5-NyO-37a-I-1</v>
      </c>
      <c r="AC1077" s="8" t="str">
        <f aca="false">CONCATENATE(AB1077,"-BR")</f>
        <v>M5-NyO-37a-I-1-BR</v>
      </c>
      <c r="AD1077" s="5" t="s">
        <v>46</v>
      </c>
      <c r="AE1077" s="5"/>
      <c r="AF1077" s="5" t="s">
        <v>47</v>
      </c>
    </row>
    <row r="1078" customFormat="false" ht="75" hidden="false" customHeight="true" outlineLevel="0" collapsed="false">
      <c r="A1078" s="5" t="s">
        <v>6319</v>
      </c>
      <c r="B1078" s="6" t="s">
        <v>6320</v>
      </c>
      <c r="C1078" s="5" t="s">
        <v>48</v>
      </c>
      <c r="D1078" s="5" t="s">
        <v>35</v>
      </c>
      <c r="E1078" s="5"/>
      <c r="F1078" s="6" t="s">
        <v>6328</v>
      </c>
      <c r="G1078" s="6"/>
      <c r="H1078" s="6"/>
      <c r="I1078" s="11" t="s">
        <v>38</v>
      </c>
      <c r="J1078" s="5" t="s">
        <v>52</v>
      </c>
      <c r="K1078" s="6" t="s">
        <v>6329</v>
      </c>
      <c r="L1078" s="6" t="s">
        <v>6330</v>
      </c>
      <c r="M1078" s="5" t="s">
        <v>41</v>
      </c>
      <c r="N1078" s="6" t="s">
        <v>6324</v>
      </c>
      <c r="O1078" s="8" t="s">
        <v>6331</v>
      </c>
      <c r="P1078" s="8" t="s">
        <v>6326</v>
      </c>
      <c r="Q1078" s="5"/>
      <c r="R1078" s="6"/>
      <c r="S1078" s="6"/>
      <c r="T1078" s="6"/>
      <c r="U1078" s="6"/>
      <c r="V1078" s="6"/>
      <c r="W1078" s="8"/>
      <c r="X1078" s="8"/>
      <c r="Y1078" s="5" t="s">
        <v>4093</v>
      </c>
      <c r="Z1078" s="10" t="str">
        <f aca="false">REPLACE(AA1078,SEARCH("M5-",AA1078),LEN(AB1078),AC1078)</f>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AA1078" s="6" t="s">
        <v>6332</v>
      </c>
      <c r="AB1078" s="8" t="str">
        <f aca="false">IF(D1078&lt;&gt;"No hacer",CONCATENATE(A1078,"-",LEFT(C1078),"-",IF(A1077&lt;&gt;A1078,1,IF(C1077=C1078,RIGHT(AB1077)+1,1))))</f>
        <v>M5-NyO-37a-E-1</v>
      </c>
      <c r="AC1078" s="8" t="str">
        <f aca="false">CONCATENATE(AB1078,"-BR")</f>
        <v>M5-NyO-37a-E-1-BR</v>
      </c>
      <c r="AD1078" s="5" t="s">
        <v>46</v>
      </c>
      <c r="AE1078" s="5"/>
      <c r="AF1078" s="5" t="s">
        <v>47</v>
      </c>
    </row>
    <row r="1079" customFormat="false" ht="75" hidden="false" customHeight="true" outlineLevel="0" collapsed="false">
      <c r="A1079" s="5" t="s">
        <v>6319</v>
      </c>
      <c r="B1079" s="6" t="s">
        <v>6320</v>
      </c>
      <c r="C1079" s="5" t="s">
        <v>58</v>
      </c>
      <c r="D1079" s="5" t="s">
        <v>35</v>
      </c>
      <c r="E1079" s="5"/>
      <c r="F1079" s="6" t="s">
        <v>6333</v>
      </c>
      <c r="G1079" s="6"/>
      <c r="H1079" s="6" t="s">
        <v>6334</v>
      </c>
      <c r="I1079" s="11" t="s">
        <v>38</v>
      </c>
      <c r="J1079" s="5" t="s">
        <v>52</v>
      </c>
      <c r="K1079" s="6" t="s">
        <v>6335</v>
      </c>
      <c r="L1079" s="6" t="s">
        <v>6336</v>
      </c>
      <c r="M1079" s="5" t="s">
        <v>63</v>
      </c>
      <c r="N1079" s="8"/>
      <c r="O1079" s="8"/>
      <c r="P1079" s="8"/>
      <c r="Q1079" s="5"/>
      <c r="R1079" s="8"/>
      <c r="S1079" s="8" t="s">
        <v>6337</v>
      </c>
      <c r="T1079" s="8" t="s">
        <v>6338</v>
      </c>
      <c r="U1079" s="8" t="s">
        <v>6339</v>
      </c>
      <c r="V1079" s="8" t="s">
        <v>6340</v>
      </c>
      <c r="W1079" s="8" t="s">
        <v>6341</v>
      </c>
      <c r="X1079" s="8"/>
      <c r="Y1079" s="5" t="s">
        <v>4093</v>
      </c>
      <c r="Z1079" s="10" t="str">
        <f aca="false">REPLACE(AA1079,SEARCH("M5-",AA1079),LEN(AB1079),AC1079)</f>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79" s="8" t="s">
        <v>6342</v>
      </c>
      <c r="AB1079" s="8" t="str">
        <f aca="false">IF(D1079&lt;&gt;"No hacer",CONCATENATE(A1079,"-",LEFT(C1079),"-",IF(A1078&lt;&gt;A1079,1,IF(C1078=C1079,RIGHT(AB1078)+1,1))))</f>
        <v>M5-NyO-37a-A-1</v>
      </c>
      <c r="AC1079" s="8" t="str">
        <f aca="false">CONCATENATE(AB1079,"-BR")</f>
        <v>M5-NyO-37a-A-1-BR</v>
      </c>
      <c r="AD1079" s="5" t="s">
        <v>46</v>
      </c>
      <c r="AE1079" s="5"/>
      <c r="AF1079" s="5" t="s">
        <v>47</v>
      </c>
    </row>
    <row r="1080" customFormat="false" ht="75" hidden="false" customHeight="true" outlineLevel="0" collapsed="false">
      <c r="A1080" s="5" t="s">
        <v>6319</v>
      </c>
      <c r="B1080" s="6" t="s">
        <v>6320</v>
      </c>
      <c r="C1080" s="5" t="s">
        <v>58</v>
      </c>
      <c r="D1080" s="5" t="s">
        <v>35</v>
      </c>
      <c r="E1080" s="5"/>
      <c r="F1080" s="6" t="s">
        <v>6343</v>
      </c>
      <c r="G1080" s="6"/>
      <c r="H1080" s="6" t="s">
        <v>6344</v>
      </c>
      <c r="I1080" s="11" t="s">
        <v>38</v>
      </c>
      <c r="J1080" s="5" t="s">
        <v>52</v>
      </c>
      <c r="K1080" s="6" t="s">
        <v>6335</v>
      </c>
      <c r="L1080" s="6" t="s">
        <v>6336</v>
      </c>
      <c r="M1080" s="5" t="s">
        <v>63</v>
      </c>
      <c r="N1080" s="8"/>
      <c r="O1080" s="8"/>
      <c r="P1080" s="8"/>
      <c r="Q1080" s="5"/>
      <c r="R1080" s="8"/>
      <c r="S1080" s="8" t="s">
        <v>6345</v>
      </c>
      <c r="T1080" s="8" t="s">
        <v>6346</v>
      </c>
      <c r="U1080" s="8" t="s">
        <v>6347</v>
      </c>
      <c r="V1080" s="8" t="s">
        <v>6348</v>
      </c>
      <c r="W1080" s="8" t="s">
        <v>6349</v>
      </c>
      <c r="X1080" s="8"/>
      <c r="Y1080" s="5" t="s">
        <v>4093</v>
      </c>
      <c r="Z1080" s="10" t="str">
        <f aca="false">REPLACE(AA1080,SEARCH("M5-",AA1080),LEN(AB1080),AC1080)</f>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0" s="8" t="s">
        <v>6350</v>
      </c>
      <c r="AB1080" s="8" t="str">
        <f aca="false">IF(D1080&lt;&gt;"No hacer",CONCATENATE(A1080,"-",LEFT(C1080),"-",IF(A1079&lt;&gt;A1080,1,IF(C1079=C1080,RIGHT(AB1079)+1,1))))</f>
        <v>M5-NyO-37a-A-2</v>
      </c>
      <c r="AC1080" s="8" t="str">
        <f aca="false">CONCATENATE(AB1080,"-BR")</f>
        <v>M5-NyO-37a-A-2-BR</v>
      </c>
      <c r="AD1080" s="5" t="s">
        <v>46</v>
      </c>
      <c r="AE1080" s="5"/>
      <c r="AF1080" s="5" t="s">
        <v>47</v>
      </c>
    </row>
    <row r="1081" customFormat="false" ht="75" hidden="false" customHeight="true" outlineLevel="0" collapsed="false">
      <c r="A1081" s="5" t="s">
        <v>6319</v>
      </c>
      <c r="B1081" s="6" t="s">
        <v>6320</v>
      </c>
      <c r="C1081" s="5" t="s">
        <v>58</v>
      </c>
      <c r="D1081" s="5" t="s">
        <v>35</v>
      </c>
      <c r="E1081" s="5"/>
      <c r="F1081" s="6" t="s">
        <v>6351</v>
      </c>
      <c r="G1081" s="6"/>
      <c r="H1081" s="6" t="s">
        <v>6352</v>
      </c>
      <c r="I1081" s="11" t="s">
        <v>38</v>
      </c>
      <c r="J1081" s="5" t="s">
        <v>52</v>
      </c>
      <c r="K1081" s="6" t="s">
        <v>6335</v>
      </c>
      <c r="L1081" s="6" t="s">
        <v>6336</v>
      </c>
      <c r="M1081" s="5" t="s">
        <v>63</v>
      </c>
      <c r="N1081" s="8"/>
      <c r="O1081" s="8"/>
      <c r="P1081" s="8"/>
      <c r="Q1081" s="5"/>
      <c r="R1081" s="8"/>
      <c r="S1081" s="8" t="s">
        <v>6353</v>
      </c>
      <c r="T1081" s="8" t="s">
        <v>6354</v>
      </c>
      <c r="U1081" s="8" t="s">
        <v>6355</v>
      </c>
      <c r="V1081" s="8" t="s">
        <v>6356</v>
      </c>
      <c r="W1081" s="6"/>
      <c r="X1081" s="8"/>
      <c r="Y1081" s="5" t="s">
        <v>4093</v>
      </c>
      <c r="Z1081" s="10" t="str">
        <f aca="false">REPLACE(AA1081,SEARCH("M5-",AA1081),LEN(AB1081),AC1081)</f>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1" s="8" t="s">
        <v>6357</v>
      </c>
      <c r="AB1081" s="8" t="str">
        <f aca="false">IF(D1081&lt;&gt;"No hacer",CONCATENATE(A1081,"-",LEFT(C1081),"-",IF(A1080&lt;&gt;A1081,1,IF(C1080=C1081,RIGHT(AB1080)+1,1))))</f>
        <v>M5-NyO-37a-A-3</v>
      </c>
      <c r="AC1081" s="8" t="str">
        <f aca="false">CONCATENATE(AB1081,"-BR")</f>
        <v>M5-NyO-37a-A-3-BR</v>
      </c>
      <c r="AD1081" s="5" t="s">
        <v>46</v>
      </c>
      <c r="AE1081" s="5"/>
      <c r="AF1081" s="5" t="s">
        <v>47</v>
      </c>
    </row>
    <row r="1082" customFormat="false" ht="75" hidden="false" customHeight="true" outlineLevel="0" collapsed="false">
      <c r="A1082" s="5" t="s">
        <v>6319</v>
      </c>
      <c r="B1082" s="6" t="s">
        <v>6320</v>
      </c>
      <c r="C1082" s="5" t="s">
        <v>58</v>
      </c>
      <c r="D1082" s="5" t="s">
        <v>35</v>
      </c>
      <c r="E1082" s="5"/>
      <c r="F1082" s="6" t="s">
        <v>6358</v>
      </c>
      <c r="G1082" s="6"/>
      <c r="H1082" s="6" t="s">
        <v>6359</v>
      </c>
      <c r="I1082" s="11" t="s">
        <v>38</v>
      </c>
      <c r="J1082" s="5" t="s">
        <v>52</v>
      </c>
      <c r="K1082" s="6" t="s">
        <v>6335</v>
      </c>
      <c r="L1082" s="6" t="s">
        <v>6336</v>
      </c>
      <c r="M1082" s="5" t="s">
        <v>63</v>
      </c>
      <c r="N1082" s="8"/>
      <c r="O1082" s="8"/>
      <c r="P1082" s="8"/>
      <c r="Q1082" s="5"/>
      <c r="R1082" s="8"/>
      <c r="S1082" s="8" t="s">
        <v>6360</v>
      </c>
      <c r="T1082" s="8" t="s">
        <v>6361</v>
      </c>
      <c r="U1082" s="8" t="s">
        <v>6362</v>
      </c>
      <c r="V1082" s="8" t="s">
        <v>6363</v>
      </c>
      <c r="W1082" s="8"/>
      <c r="X1082" s="8"/>
      <c r="Y1082" s="5" t="s">
        <v>4093</v>
      </c>
      <c r="Z1082" s="10" t="str">
        <f aca="false">REPLACE(AA1082,SEARCH("M5-",AA1082),LEN(AB1082),AC1082)</f>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2" s="8" t="s">
        <v>6364</v>
      </c>
      <c r="AB1082" s="8" t="str">
        <f aca="false">IF(D1082&lt;&gt;"No hacer",CONCATENATE(A1082,"-",LEFT(C1082),"-",IF(A1081&lt;&gt;A1082,1,IF(C1081=C1082,RIGHT(AB1081)+1,1))))</f>
        <v>M5-NyO-37a-A-4</v>
      </c>
      <c r="AC1082" s="8" t="str">
        <f aca="false">CONCATENATE(AB1082,"-BR")</f>
        <v>M5-NyO-37a-A-4-BR</v>
      </c>
      <c r="AD1082" s="5" t="s">
        <v>46</v>
      </c>
      <c r="AE1082" s="5"/>
      <c r="AF1082" s="5" t="s">
        <v>47</v>
      </c>
    </row>
    <row r="1083" customFormat="false" ht="75" hidden="false" customHeight="true" outlineLevel="0" collapsed="false">
      <c r="A1083" s="5" t="s">
        <v>6319</v>
      </c>
      <c r="B1083" s="6" t="s">
        <v>6320</v>
      </c>
      <c r="C1083" s="5" t="s">
        <v>58</v>
      </c>
      <c r="D1083" s="5" t="s">
        <v>35</v>
      </c>
      <c r="E1083" s="5"/>
      <c r="F1083" s="7" t="s">
        <v>6365</v>
      </c>
      <c r="G1083" s="7"/>
      <c r="H1083" s="7" t="s">
        <v>6366</v>
      </c>
      <c r="I1083" s="11" t="s">
        <v>38</v>
      </c>
      <c r="J1083" s="5" t="s">
        <v>52</v>
      </c>
      <c r="K1083" s="7" t="s">
        <v>6335</v>
      </c>
      <c r="L1083" s="7" t="s">
        <v>6336</v>
      </c>
      <c r="M1083" s="11" t="s">
        <v>63</v>
      </c>
      <c r="N1083" s="8"/>
      <c r="O1083" s="8"/>
      <c r="P1083" s="8"/>
      <c r="Q1083" s="5"/>
      <c r="R1083" s="8"/>
      <c r="S1083" s="8" t="s">
        <v>6367</v>
      </c>
      <c r="T1083" s="8" t="s">
        <v>6368</v>
      </c>
      <c r="U1083" s="8" t="s">
        <v>6369</v>
      </c>
      <c r="V1083" s="8" t="s">
        <v>6370</v>
      </c>
      <c r="W1083" s="8" t="s">
        <v>6371</v>
      </c>
      <c r="X1083" s="8"/>
      <c r="Y1083" s="5" t="s">
        <v>4093</v>
      </c>
      <c r="Z1083" s="10" t="str">
        <f aca="false">REPLACE(AA1083,SEARCH("M5-",AA1083),LEN(AB1083),AC1083)</f>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3" s="8" t="s">
        <v>6372</v>
      </c>
      <c r="AB1083" s="8" t="str">
        <f aca="false">IF(D1083&lt;&gt;"No hacer",CONCATENATE(A1083,"-",LEFT(C1083),"-",IF(A1082&lt;&gt;A1083,1,IF(C1082=C1083,RIGHT(AB1082)+1,1))))</f>
        <v>M5-NyO-37a-A-5</v>
      </c>
      <c r="AC1083" s="8" t="str">
        <f aca="false">CONCATENATE(AB1083,"-BR")</f>
        <v>M5-NyO-37a-A-5-BR</v>
      </c>
      <c r="AD1083" s="5" t="s">
        <v>46</v>
      </c>
      <c r="AE1083" s="5"/>
      <c r="AF1083" s="5" t="s">
        <v>47</v>
      </c>
    </row>
    <row r="1084" customFormat="false" ht="75" hidden="false" customHeight="true" outlineLevel="0" collapsed="false">
      <c r="A1084" s="5" t="s">
        <v>6373</v>
      </c>
      <c r="B1084" s="6" t="s">
        <v>6374</v>
      </c>
      <c r="C1084" s="5" t="s">
        <v>34</v>
      </c>
      <c r="D1084" s="5" t="s">
        <v>35</v>
      </c>
      <c r="E1084" s="5"/>
      <c r="F1084" s="6" t="s">
        <v>6375</v>
      </c>
      <c r="G1084" s="6"/>
      <c r="H1084" s="6" t="s">
        <v>6376</v>
      </c>
      <c r="I1084" s="5" t="s">
        <v>38</v>
      </c>
      <c r="J1084" s="5" t="s">
        <v>297</v>
      </c>
      <c r="K1084" s="6" t="s">
        <v>6377</v>
      </c>
      <c r="L1084" s="6" t="s">
        <v>6378</v>
      </c>
      <c r="M1084" s="5" t="s">
        <v>41</v>
      </c>
      <c r="N1084" s="6" t="s">
        <v>6379</v>
      </c>
      <c r="O1084" s="6" t="s">
        <v>6380</v>
      </c>
      <c r="P1084" s="8"/>
      <c r="Q1084" s="5"/>
      <c r="R1084" s="8"/>
      <c r="S1084" s="8"/>
      <c r="T1084" s="8"/>
      <c r="U1084" s="8"/>
      <c r="V1084" s="8"/>
      <c r="W1084" s="8"/>
      <c r="X1084" s="8"/>
      <c r="Y1084" s="5" t="s">
        <v>4093</v>
      </c>
      <c r="Z1084" s="10" t="str">
        <f aca="false">REPLACE(AA1084,SEARCH("M5-",AA1084),LEN(AB1084),AC1084)</f>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AA1084" s="6" t="s">
        <v>6381</v>
      </c>
      <c r="AB1084" s="8" t="str">
        <f aca="false">IF(D1084&lt;&gt;"No hacer",CONCATENATE(A1084,"-",LEFT(C1084),"-",IF(A1083&lt;&gt;A1084,1,IF(C1083=C1084,RIGHT(AB1083)+1,1))))</f>
        <v>M5-NyO-37b-I-1</v>
      </c>
      <c r="AC1084" s="8" t="str">
        <f aca="false">CONCATENATE(AB1084,"-BR")</f>
        <v>M5-NyO-37b-I-1-BR</v>
      </c>
      <c r="AD1084" s="5" t="s">
        <v>46</v>
      </c>
      <c r="AE1084" s="5"/>
      <c r="AF1084" s="5" t="s">
        <v>47</v>
      </c>
    </row>
    <row r="1085" customFormat="false" ht="75" hidden="false" customHeight="true" outlineLevel="0" collapsed="false">
      <c r="A1085" s="5" t="s">
        <v>6373</v>
      </c>
      <c r="B1085" s="6" t="s">
        <v>6374</v>
      </c>
      <c r="C1085" s="5" t="s">
        <v>48</v>
      </c>
      <c r="D1085" s="5" t="s">
        <v>35</v>
      </c>
      <c r="E1085" s="5"/>
      <c r="F1085" s="6" t="s">
        <v>6382</v>
      </c>
      <c r="G1085" s="6"/>
      <c r="H1085" s="6" t="s">
        <v>6383</v>
      </c>
      <c r="I1085" s="11" t="s">
        <v>38</v>
      </c>
      <c r="J1085" s="5" t="s">
        <v>52</v>
      </c>
      <c r="K1085" s="6" t="s">
        <v>6384</v>
      </c>
      <c r="L1085" s="6" t="s">
        <v>6385</v>
      </c>
      <c r="M1085" s="5" t="s">
        <v>41</v>
      </c>
      <c r="N1085" s="6" t="s">
        <v>6379</v>
      </c>
      <c r="O1085" s="6" t="s">
        <v>6380</v>
      </c>
      <c r="P1085" s="8"/>
      <c r="Q1085" s="5"/>
      <c r="R1085" s="8"/>
      <c r="S1085" s="8"/>
      <c r="T1085" s="8"/>
      <c r="U1085" s="8"/>
      <c r="V1085" s="8"/>
      <c r="W1085" s="8"/>
      <c r="X1085" s="8"/>
      <c r="Y1085" s="5" t="s">
        <v>4093</v>
      </c>
      <c r="Z1085" s="10" t="str">
        <f aca="false">REPLACE(AA1085,SEARCH("M5-",AA1085),LEN(AB1085),AC1085)</f>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5" s="6" t="s">
        <v>6386</v>
      </c>
      <c r="AB1085" s="8" t="str">
        <f aca="false">IF(D1085&lt;&gt;"No hacer",CONCATENATE(A1085,"-",LEFT(C1085),"-",IF(A1084&lt;&gt;A1085,1,IF(C1084=C1085,RIGHT(AB1084)+1,1))))</f>
        <v>M5-NyO-37b-E-1</v>
      </c>
      <c r="AC1085" s="8" t="str">
        <f aca="false">CONCATENATE(AB1085,"-BR")</f>
        <v>M5-NyO-37b-E-1-BR</v>
      </c>
      <c r="AD1085" s="5" t="s">
        <v>46</v>
      </c>
      <c r="AE1085" s="5"/>
      <c r="AF1085" s="5" t="s">
        <v>47</v>
      </c>
    </row>
    <row r="1086" customFormat="false" ht="75" hidden="false" customHeight="true" outlineLevel="0" collapsed="false">
      <c r="A1086" s="5" t="s">
        <v>6373</v>
      </c>
      <c r="B1086" s="6" t="s">
        <v>6374</v>
      </c>
      <c r="C1086" s="5" t="s">
        <v>58</v>
      </c>
      <c r="D1086" s="5" t="s">
        <v>35</v>
      </c>
      <c r="E1086" s="5"/>
      <c r="F1086" s="6" t="s">
        <v>6387</v>
      </c>
      <c r="G1086" s="6"/>
      <c r="H1086" s="6" t="s">
        <v>6388</v>
      </c>
      <c r="I1086" s="11" t="s">
        <v>38</v>
      </c>
      <c r="J1086" s="5" t="s">
        <v>52</v>
      </c>
      <c r="K1086" s="6" t="s">
        <v>6384</v>
      </c>
      <c r="L1086" s="6" t="s">
        <v>6385</v>
      </c>
      <c r="M1086" s="5" t="s">
        <v>41</v>
      </c>
      <c r="N1086" s="6" t="s">
        <v>6379</v>
      </c>
      <c r="O1086" s="6" t="s">
        <v>6380</v>
      </c>
      <c r="P1086" s="7"/>
      <c r="Q1086" s="7"/>
      <c r="R1086" s="8"/>
      <c r="S1086" s="8"/>
      <c r="T1086" s="8"/>
      <c r="U1086" s="8"/>
      <c r="V1086" s="6"/>
      <c r="W1086" s="6"/>
      <c r="X1086" s="6"/>
      <c r="Y1086" s="5" t="s">
        <v>4093</v>
      </c>
      <c r="Z1086" s="10" t="str">
        <f aca="false">REPLACE(AA1086,SEARCH("M5-",AA1086),LEN(AB1086),AC1086)</f>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6" s="6" t="s">
        <v>6389</v>
      </c>
      <c r="AB1086" s="8" t="str">
        <f aca="false">IF(D1086&lt;&gt;"No hacer",CONCATENATE(A1086,"-",LEFT(C1086),"-",IF(A1085&lt;&gt;A1086,1,IF(C1085=C1086,RIGHT(AB1085)+1,1))))</f>
        <v>M5-NyO-37b-A-1</v>
      </c>
      <c r="AC1086" s="8" t="str">
        <f aca="false">CONCATENATE(AB1086,"-BR")</f>
        <v>M5-NyO-37b-A-1-BR</v>
      </c>
      <c r="AD1086" s="5" t="s">
        <v>46</v>
      </c>
      <c r="AE1086" s="5"/>
      <c r="AF1086" s="5" t="s">
        <v>47</v>
      </c>
    </row>
    <row r="1087" customFormat="false" ht="75" hidden="false" customHeight="true" outlineLevel="0" collapsed="false">
      <c r="A1087" s="5" t="s">
        <v>6373</v>
      </c>
      <c r="B1087" s="6" t="s">
        <v>6374</v>
      </c>
      <c r="C1087" s="5" t="s">
        <v>58</v>
      </c>
      <c r="D1087" s="5" t="s">
        <v>35</v>
      </c>
      <c r="E1087" s="5"/>
      <c r="F1087" s="6" t="s">
        <v>6390</v>
      </c>
      <c r="G1087" s="6"/>
      <c r="H1087" s="6" t="s">
        <v>6391</v>
      </c>
      <c r="I1087" s="11" t="s">
        <v>38</v>
      </c>
      <c r="J1087" s="5" t="s">
        <v>52</v>
      </c>
      <c r="K1087" s="6" t="s">
        <v>6384</v>
      </c>
      <c r="L1087" s="6" t="s">
        <v>6385</v>
      </c>
      <c r="M1087" s="5" t="s">
        <v>41</v>
      </c>
      <c r="N1087" s="6" t="s">
        <v>6379</v>
      </c>
      <c r="O1087" s="6" t="s">
        <v>6380</v>
      </c>
      <c r="P1087" s="6"/>
      <c r="Q1087" s="6"/>
      <c r="R1087" s="8"/>
      <c r="S1087" s="8"/>
      <c r="T1087" s="8"/>
      <c r="U1087" s="8"/>
      <c r="V1087" s="6"/>
      <c r="W1087" s="6"/>
      <c r="X1087" s="6"/>
      <c r="Y1087" s="5" t="s">
        <v>4093</v>
      </c>
      <c r="Z1087" s="10" t="str">
        <f aca="false">REPLACE(AA1087,SEARCH("M5-",AA1087),LEN(AB1087),AC1087)</f>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7" s="6" t="s">
        <v>6392</v>
      </c>
      <c r="AB1087" s="8" t="str">
        <f aca="false">IF(D1087&lt;&gt;"No hacer",CONCATENATE(A1087,"-",LEFT(C1087),"-",IF(A1086&lt;&gt;A1087,1,IF(C1086=C1087,RIGHT(AB1086)+1,1))))</f>
        <v>M5-NyO-37b-A-2</v>
      </c>
      <c r="AC1087" s="8" t="str">
        <f aca="false">CONCATENATE(AB1087,"-BR")</f>
        <v>M5-NyO-37b-A-2-BR</v>
      </c>
      <c r="AD1087" s="5" t="s">
        <v>46</v>
      </c>
      <c r="AE1087" s="5"/>
      <c r="AF1087" s="5" t="s">
        <v>47</v>
      </c>
    </row>
    <row r="1088" customFormat="false" ht="75" hidden="false" customHeight="true" outlineLevel="0" collapsed="false">
      <c r="A1088" s="5" t="s">
        <v>6373</v>
      </c>
      <c r="B1088" s="6" t="s">
        <v>6374</v>
      </c>
      <c r="C1088" s="5" t="s">
        <v>58</v>
      </c>
      <c r="D1088" s="5" t="s">
        <v>35</v>
      </c>
      <c r="E1088" s="5"/>
      <c r="F1088" s="6" t="s">
        <v>6393</v>
      </c>
      <c r="G1088" s="6"/>
      <c r="H1088" s="6" t="s">
        <v>6394</v>
      </c>
      <c r="I1088" s="11" t="s">
        <v>38</v>
      </c>
      <c r="J1088" s="5" t="s">
        <v>52</v>
      </c>
      <c r="K1088" s="6" t="s">
        <v>6384</v>
      </c>
      <c r="L1088" s="6" t="s">
        <v>6385</v>
      </c>
      <c r="M1088" s="5" t="s">
        <v>41</v>
      </c>
      <c r="N1088" s="6" t="s">
        <v>6379</v>
      </c>
      <c r="O1088" s="6" t="s">
        <v>6380</v>
      </c>
      <c r="P1088" s="6"/>
      <c r="Q1088" s="6"/>
      <c r="R1088" s="8"/>
      <c r="S1088" s="8"/>
      <c r="T1088" s="8"/>
      <c r="U1088" s="8"/>
      <c r="V1088" s="6"/>
      <c r="W1088" s="6"/>
      <c r="X1088" s="6"/>
      <c r="Y1088" s="5" t="s">
        <v>4093</v>
      </c>
      <c r="Z1088" s="10" t="str">
        <f aca="false">REPLACE(AA1088,SEARCH("M5-",AA1088),LEN(AB1088),AC1088)</f>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8" s="6" t="s">
        <v>6395</v>
      </c>
      <c r="AB1088" s="8" t="str">
        <f aca="false">IF(D1088&lt;&gt;"No hacer",CONCATENATE(A1088,"-",LEFT(C1088),"-",IF(A1087&lt;&gt;A1088,1,IF(C1087=C1088,RIGHT(AB1087)+1,1))))</f>
        <v>M5-NyO-37b-A-3</v>
      </c>
      <c r="AC1088" s="8" t="str">
        <f aca="false">CONCATENATE(AB1088,"-BR")</f>
        <v>M5-NyO-37b-A-3-BR</v>
      </c>
      <c r="AD1088" s="5" t="s">
        <v>46</v>
      </c>
      <c r="AE1088" s="5"/>
      <c r="AF1088" s="5" t="s">
        <v>47</v>
      </c>
    </row>
    <row r="1089" customFormat="false" ht="75" hidden="false" customHeight="true" outlineLevel="0" collapsed="false">
      <c r="A1089" s="5" t="s">
        <v>6373</v>
      </c>
      <c r="B1089" s="6" t="s">
        <v>6374</v>
      </c>
      <c r="C1089" s="5" t="s">
        <v>58</v>
      </c>
      <c r="D1089" s="5" t="s">
        <v>35</v>
      </c>
      <c r="E1089" s="5"/>
      <c r="F1089" s="6" t="s">
        <v>6396</v>
      </c>
      <c r="G1089" s="6"/>
      <c r="H1089" s="6" t="s">
        <v>6397</v>
      </c>
      <c r="I1089" s="11" t="s">
        <v>38</v>
      </c>
      <c r="J1089" s="5" t="s">
        <v>52</v>
      </c>
      <c r="K1089" s="6" t="s">
        <v>6398</v>
      </c>
      <c r="L1089" s="6" t="s">
        <v>6385</v>
      </c>
      <c r="M1089" s="5" t="s">
        <v>41</v>
      </c>
      <c r="N1089" s="6" t="s">
        <v>6379</v>
      </c>
      <c r="O1089" s="6" t="s">
        <v>6380</v>
      </c>
      <c r="P1089" s="6"/>
      <c r="Q1089" s="6"/>
      <c r="R1089" s="8"/>
      <c r="S1089" s="8"/>
      <c r="T1089" s="8"/>
      <c r="U1089" s="8"/>
      <c r="V1089" s="6"/>
      <c r="W1089" s="6"/>
      <c r="X1089" s="6"/>
      <c r="Y1089" s="5" t="s">
        <v>4093</v>
      </c>
      <c r="Z1089" s="10" t="str">
        <f aca="false">REPLACE(AA1089,SEARCH("M5-",AA1089),LEN(AB1089),AC1089)</f>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9" s="6" t="s">
        <v>6399</v>
      </c>
      <c r="AB1089" s="8" t="str">
        <f aca="false">IF(D1089&lt;&gt;"No hacer",CONCATENATE(A1089,"-",LEFT(C1089),"-",IF(A1088&lt;&gt;A1089,1,IF(C1088=C1089,RIGHT(AB1088)+1,1))))</f>
        <v>M5-NyO-37b-A-4</v>
      </c>
      <c r="AC1089" s="8" t="str">
        <f aca="false">CONCATENATE(AB1089,"-BR")</f>
        <v>M5-NyO-37b-A-4-BR</v>
      </c>
      <c r="AD1089" s="5" t="s">
        <v>46</v>
      </c>
      <c r="AE1089" s="5"/>
      <c r="AF1089" s="5" t="s">
        <v>47</v>
      </c>
    </row>
    <row r="1090" customFormat="false" ht="75" hidden="false" customHeight="true" outlineLevel="0" collapsed="false">
      <c r="A1090" s="5" t="s">
        <v>6373</v>
      </c>
      <c r="B1090" s="6" t="s">
        <v>6374</v>
      </c>
      <c r="C1090" s="5" t="s">
        <v>58</v>
      </c>
      <c r="D1090" s="5" t="s">
        <v>35</v>
      </c>
      <c r="E1090" s="5"/>
      <c r="F1090" s="6" t="s">
        <v>6400</v>
      </c>
      <c r="G1090" s="6"/>
      <c r="H1090" s="6" t="s">
        <v>6401</v>
      </c>
      <c r="I1090" s="11" t="s">
        <v>38</v>
      </c>
      <c r="J1090" s="5" t="s">
        <v>52</v>
      </c>
      <c r="K1090" s="6" t="s">
        <v>6384</v>
      </c>
      <c r="L1090" s="6" t="s">
        <v>6385</v>
      </c>
      <c r="M1090" s="5" t="s">
        <v>41</v>
      </c>
      <c r="N1090" s="6" t="s">
        <v>6379</v>
      </c>
      <c r="O1090" s="6" t="s">
        <v>6380</v>
      </c>
      <c r="P1090" s="6"/>
      <c r="Q1090" s="6"/>
      <c r="R1090" s="8"/>
      <c r="S1090" s="8"/>
      <c r="T1090" s="8"/>
      <c r="U1090" s="8"/>
      <c r="V1090" s="6"/>
      <c r="W1090" s="6"/>
      <c r="X1090" s="6"/>
      <c r="Y1090" s="5" t="s">
        <v>4093</v>
      </c>
      <c r="Z1090" s="10" t="str">
        <f aca="false">REPLACE(AA1090,SEARCH("M5-",AA1090),LEN(AB1090),AC1090)</f>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90" s="6" t="s">
        <v>6402</v>
      </c>
      <c r="AB1090" s="8" t="str">
        <f aca="false">IF(D1090&lt;&gt;"No hacer",CONCATENATE(A1090,"-",LEFT(C1090),"-",IF(A1089&lt;&gt;A1090,1,IF(C1089=C1090,RIGHT(AB1089)+1,1))))</f>
        <v>M5-NyO-37b-A-5</v>
      </c>
      <c r="AC1090" s="8" t="str">
        <f aca="false">CONCATENATE(AB1090,"-BR")</f>
        <v>M5-NyO-37b-A-5-BR</v>
      </c>
      <c r="AD1090" s="5" t="s">
        <v>46</v>
      </c>
      <c r="AE1090" s="5"/>
      <c r="AF1090" s="5" t="s">
        <v>47</v>
      </c>
    </row>
    <row r="1091" customFormat="false" ht="75" hidden="false" customHeight="true" outlineLevel="0" collapsed="false">
      <c r="A1091" s="5" t="s">
        <v>6403</v>
      </c>
      <c r="B1091" s="6" t="s">
        <v>6404</v>
      </c>
      <c r="C1091" s="5" t="s">
        <v>34</v>
      </c>
      <c r="D1091" s="5" t="s">
        <v>35</v>
      </c>
      <c r="E1091" s="5"/>
      <c r="F1091" s="7" t="s">
        <v>6405</v>
      </c>
      <c r="G1091" s="7"/>
      <c r="H1091" s="7"/>
      <c r="I1091" s="11" t="s">
        <v>38</v>
      </c>
      <c r="J1091" s="11" t="s">
        <v>297</v>
      </c>
      <c r="K1091" s="7" t="s">
        <v>6406</v>
      </c>
      <c r="L1091" s="7" t="s">
        <v>6407</v>
      </c>
      <c r="M1091" s="11" t="s">
        <v>41</v>
      </c>
      <c r="N1091" s="6" t="s">
        <v>6408</v>
      </c>
      <c r="O1091" s="6" t="s">
        <v>6409</v>
      </c>
      <c r="P1091" s="6"/>
      <c r="Q1091" s="5"/>
      <c r="R1091" s="8"/>
      <c r="S1091" s="8"/>
      <c r="T1091" s="8"/>
      <c r="U1091" s="8"/>
      <c r="V1091" s="8"/>
      <c r="W1091" s="8"/>
      <c r="X1091" s="8"/>
      <c r="Y1091" s="5" t="s">
        <v>4093</v>
      </c>
      <c r="Z1091" s="10" t="str">
        <f aca="false">REPLACE(AA1091,SEARCH("M5-",AA1091),LEN(AB1091),AC1091)</f>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1" s="10" t="s">
        <v>6410</v>
      </c>
      <c r="AB1091" s="8" t="str">
        <f aca="false">IF(D1091&lt;&gt;"No hacer",CONCATENATE(A1091,"-",LEFT(C1091),"-",IF(A1090&lt;&gt;A1091,1,IF(C1090=C1091,RIGHT(AB1090)+1,1))))</f>
        <v>M5-NyO-38a-I-1</v>
      </c>
      <c r="AC1091" s="8" t="str">
        <f aca="false">CONCATENATE(AB1091,"-BR")</f>
        <v>M5-NyO-38a-I-1-BR</v>
      </c>
      <c r="AD1091" s="5"/>
      <c r="AE1091" s="5" t="s">
        <v>351</v>
      </c>
      <c r="AF1091" s="5"/>
    </row>
    <row r="1092" customFormat="false" ht="75" hidden="false" customHeight="true" outlineLevel="0" collapsed="false">
      <c r="A1092" s="5" t="s">
        <v>6403</v>
      </c>
      <c r="B1092" s="6" t="s">
        <v>6404</v>
      </c>
      <c r="C1092" s="5" t="s">
        <v>34</v>
      </c>
      <c r="D1092" s="5" t="s">
        <v>35</v>
      </c>
      <c r="E1092" s="5"/>
      <c r="F1092" s="7" t="s">
        <v>6411</v>
      </c>
      <c r="G1092" s="7"/>
      <c r="H1092" s="7"/>
      <c r="I1092" s="11" t="s">
        <v>38</v>
      </c>
      <c r="J1092" s="11" t="s">
        <v>297</v>
      </c>
      <c r="K1092" s="7" t="s">
        <v>6406</v>
      </c>
      <c r="L1092" s="7" t="s">
        <v>6407</v>
      </c>
      <c r="M1092" s="11" t="s">
        <v>41</v>
      </c>
      <c r="N1092" s="6" t="s">
        <v>6408</v>
      </c>
      <c r="O1092" s="6" t="s">
        <v>6412</v>
      </c>
      <c r="P1092" s="6"/>
      <c r="Q1092" s="5"/>
      <c r="R1092" s="8"/>
      <c r="S1092" s="8"/>
      <c r="T1092" s="8"/>
      <c r="U1092" s="8"/>
      <c r="V1092" s="8"/>
      <c r="W1092" s="8"/>
      <c r="X1092" s="8"/>
      <c r="Y1092" s="5" t="s">
        <v>4093</v>
      </c>
      <c r="Z1092" s="10" t="str">
        <f aca="false">REPLACE(AA1092,SEARCH("M5-",AA1092),LEN(AB1092),AC1092)</f>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2" s="10" t="s">
        <v>6413</v>
      </c>
      <c r="AB1092" s="8" t="str">
        <f aca="false">IF(D1092&lt;&gt;"No hacer",CONCATENATE(A1092,"-",LEFT(C1092),"-",IF(A1091&lt;&gt;A1092,1,IF(C1091=C1092,RIGHT(AB1091)+1,1))))</f>
        <v>M5-NyO-38a-I-2</v>
      </c>
      <c r="AC1092" s="8" t="str">
        <f aca="false">CONCATENATE(AB1092,"-BR")</f>
        <v>M5-NyO-38a-I-2-BR</v>
      </c>
      <c r="AD1092" s="5"/>
      <c r="AE1092" s="5" t="s">
        <v>351</v>
      </c>
      <c r="AF1092" s="5"/>
    </row>
    <row r="1093" customFormat="false" ht="75" hidden="false" customHeight="true" outlineLevel="0" collapsed="false">
      <c r="A1093" s="5" t="s">
        <v>6403</v>
      </c>
      <c r="B1093" s="6" t="s">
        <v>6404</v>
      </c>
      <c r="C1093" s="5" t="s">
        <v>48</v>
      </c>
      <c r="D1093" s="5" t="s">
        <v>35</v>
      </c>
      <c r="E1093" s="5"/>
      <c r="F1093" s="7" t="s">
        <v>6414</v>
      </c>
      <c r="G1093" s="7"/>
      <c r="H1093" s="7"/>
      <c r="I1093" s="11" t="s">
        <v>38</v>
      </c>
      <c r="J1093" s="5" t="s">
        <v>52</v>
      </c>
      <c r="K1093" s="7" t="s">
        <v>6415</v>
      </c>
      <c r="L1093" s="7" t="s">
        <v>62</v>
      </c>
      <c r="M1093" s="11" t="s">
        <v>41</v>
      </c>
      <c r="N1093" s="6" t="s">
        <v>6408</v>
      </c>
      <c r="O1093" s="6" t="s">
        <v>6416</v>
      </c>
      <c r="P1093" s="6"/>
      <c r="Q1093" s="5"/>
      <c r="R1093" s="8"/>
      <c r="S1093" s="8"/>
      <c r="T1093" s="8"/>
      <c r="U1093" s="8"/>
      <c r="V1093" s="8"/>
      <c r="W1093" s="8"/>
      <c r="X1093" s="8"/>
      <c r="Y1093" s="5" t="s">
        <v>4093</v>
      </c>
      <c r="Z1093" s="10" t="str">
        <f aca="false">REPLACE(AA1093,SEARCH("M5-",AA1093),LEN(AB1093),AC1093)</f>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AA1093" s="10" t="s">
        <v>6417</v>
      </c>
      <c r="AB1093" s="8" t="str">
        <f aca="false">IF(D1093&lt;&gt;"No hacer",CONCATENATE(A1093,"-",LEFT(C1093),"-",IF(A1092&lt;&gt;A1093,1,IF(C1092=C1093,RIGHT(AB1092)+1,1))))</f>
        <v>M5-NyO-38a-E-1</v>
      </c>
      <c r="AC1093" s="8" t="str">
        <f aca="false">CONCATENATE(AB1093,"-BR")</f>
        <v>M5-NyO-38a-E-1-BR</v>
      </c>
      <c r="AD1093" s="5"/>
      <c r="AE1093" s="5" t="s">
        <v>351</v>
      </c>
      <c r="AF1093" s="5"/>
    </row>
    <row r="1094" customFormat="false" ht="75" hidden="false" customHeight="true" outlineLevel="0" collapsed="false">
      <c r="A1094" s="5" t="s">
        <v>6403</v>
      </c>
      <c r="B1094" s="6" t="s">
        <v>6404</v>
      </c>
      <c r="C1094" s="5" t="s">
        <v>48</v>
      </c>
      <c r="D1094" s="5" t="s">
        <v>35</v>
      </c>
      <c r="E1094" s="5"/>
      <c r="F1094" s="7" t="s">
        <v>6418</v>
      </c>
      <c r="G1094" s="7"/>
      <c r="H1094" s="7"/>
      <c r="I1094" s="11" t="s">
        <v>38</v>
      </c>
      <c r="J1094" s="5" t="s">
        <v>52</v>
      </c>
      <c r="K1094" s="7" t="s">
        <v>6419</v>
      </c>
      <c r="L1094" s="7" t="s">
        <v>6420</v>
      </c>
      <c r="M1094" s="11" t="s">
        <v>41</v>
      </c>
      <c r="N1094" s="6" t="s">
        <v>6408</v>
      </c>
      <c r="O1094" s="6" t="s">
        <v>6421</v>
      </c>
      <c r="P1094" s="6"/>
      <c r="Q1094" s="5"/>
      <c r="R1094" s="8"/>
      <c r="S1094" s="8"/>
      <c r="T1094" s="8"/>
      <c r="U1094" s="8"/>
      <c r="V1094" s="8"/>
      <c r="W1094" s="8"/>
      <c r="X1094" s="8"/>
      <c r="Y1094" s="5" t="s">
        <v>4093</v>
      </c>
      <c r="Z1094" s="10" t="str">
        <f aca="false">REPLACE(AA1094,SEARCH("M5-",AA1094),LEN(AB1094),AC1094)</f>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AA1094" s="10" t="s">
        <v>6422</v>
      </c>
      <c r="AB1094" s="8" t="str">
        <f aca="false">IF(D1094&lt;&gt;"No hacer",CONCATENATE(A1094,"-",LEFT(C1094),"-",IF(A1093&lt;&gt;A1094,1,IF(C1093=C1094,RIGHT(AB1093)+1,1))))</f>
        <v>M5-NyO-38a-E-2</v>
      </c>
      <c r="AC1094" s="8" t="str">
        <f aca="false">CONCATENATE(AB1094,"-BR")</f>
        <v>M5-NyO-38a-E-2-BR</v>
      </c>
      <c r="AD1094" s="5"/>
      <c r="AE1094" s="5" t="s">
        <v>351</v>
      </c>
      <c r="AF1094" s="5"/>
    </row>
    <row r="1095" customFormat="false" ht="75" hidden="false" customHeight="true" outlineLevel="0" collapsed="false">
      <c r="A1095" s="5" t="s">
        <v>6423</v>
      </c>
      <c r="B1095" s="6" t="s">
        <v>6424</v>
      </c>
      <c r="C1095" s="5" t="s">
        <v>34</v>
      </c>
      <c r="D1095" s="5" t="s">
        <v>35</v>
      </c>
      <c r="E1095" s="5"/>
      <c r="F1095" s="6" t="s">
        <v>6425</v>
      </c>
      <c r="G1095" s="6"/>
      <c r="H1095" s="6"/>
      <c r="I1095" s="5" t="s">
        <v>38</v>
      </c>
      <c r="J1095" s="5" t="s">
        <v>239</v>
      </c>
      <c r="K1095" s="6" t="s">
        <v>6426</v>
      </c>
      <c r="L1095" s="6" t="s">
        <v>6427</v>
      </c>
      <c r="M1095" s="5" t="s">
        <v>41</v>
      </c>
      <c r="N1095" s="6" t="s">
        <v>6428</v>
      </c>
      <c r="O1095" s="6" t="s">
        <v>6429</v>
      </c>
      <c r="P1095" s="6"/>
      <c r="Q1095" s="5"/>
      <c r="R1095" s="8"/>
      <c r="S1095" s="8"/>
      <c r="T1095" s="8"/>
      <c r="U1095" s="8"/>
      <c r="V1095" s="8"/>
      <c r="W1095" s="8"/>
      <c r="X1095" s="8"/>
      <c r="Y1095" s="5" t="s">
        <v>4093</v>
      </c>
      <c r="Z1095" s="10" t="str">
        <f aca="false">REPLACE(AA1095,SEARCH("M5-",AA1095),LEN(AB1095),AC1095)</f>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AA1095" s="10" t="s">
        <v>6430</v>
      </c>
      <c r="AB1095" s="8" t="str">
        <f aca="false">IF(D1095&lt;&gt;"No hacer",CONCATENATE(A1095,"-",LEFT(C1095),"-",IF(A1094&lt;&gt;A1095,1,IF(C1094=C1095,RIGHT(AB1094)+1,1))))</f>
        <v>M5-NyO-39a-I-1</v>
      </c>
      <c r="AC1095" s="8" t="str">
        <f aca="false">CONCATENATE(AB1095,"-BR")</f>
        <v>M5-NyO-39a-I-1-BR</v>
      </c>
      <c r="AD1095" s="5"/>
      <c r="AE1095" s="5" t="s">
        <v>351</v>
      </c>
      <c r="AF1095" s="5"/>
    </row>
    <row r="1096" customFormat="false" ht="75" hidden="false" customHeight="true" outlineLevel="0" collapsed="false">
      <c r="A1096" s="5" t="s">
        <v>6423</v>
      </c>
      <c r="B1096" s="6" t="s">
        <v>6424</v>
      </c>
      <c r="C1096" s="5" t="s">
        <v>34</v>
      </c>
      <c r="D1096" s="5" t="s">
        <v>35</v>
      </c>
      <c r="E1096" s="5"/>
      <c r="F1096" s="6" t="s">
        <v>6431</v>
      </c>
      <c r="G1096" s="6"/>
      <c r="H1096" s="6"/>
      <c r="I1096" s="5" t="s">
        <v>38</v>
      </c>
      <c r="J1096" s="5" t="s">
        <v>239</v>
      </c>
      <c r="K1096" s="6" t="s">
        <v>6432</v>
      </c>
      <c r="L1096" s="6" t="s">
        <v>6433</v>
      </c>
      <c r="M1096" s="5" t="s">
        <v>41</v>
      </c>
      <c r="N1096" s="6" t="s">
        <v>6434</v>
      </c>
      <c r="O1096" s="6" t="s">
        <v>6435</v>
      </c>
      <c r="P1096" s="6"/>
      <c r="Q1096" s="5"/>
      <c r="R1096" s="8"/>
      <c r="S1096" s="8"/>
      <c r="T1096" s="8"/>
      <c r="U1096" s="8"/>
      <c r="V1096" s="8"/>
      <c r="W1096" s="8"/>
      <c r="X1096" s="8"/>
      <c r="Y1096" s="5" t="s">
        <v>4093</v>
      </c>
      <c r="Z1096" s="10" t="str">
        <f aca="false">REPLACE(AA1096,SEARCH("M5-",AA1096),LEN(AB1096),AC1096)</f>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AA1096" s="10" t="s">
        <v>6436</v>
      </c>
      <c r="AB1096" s="8" t="str">
        <f aca="false">IF(D1096&lt;&gt;"No hacer",CONCATENATE(A1096,"-",LEFT(C1096),"-",IF(A1095&lt;&gt;A1096,1,IF(C1095=C1096,RIGHT(AB1095)+1,1))))</f>
        <v>M5-NyO-39a-I-2</v>
      </c>
      <c r="AC1096" s="8" t="str">
        <f aca="false">CONCATENATE(AB1096,"-BR")</f>
        <v>M5-NyO-39a-I-2-BR</v>
      </c>
      <c r="AD1096" s="5"/>
      <c r="AE1096" s="5" t="s">
        <v>351</v>
      </c>
      <c r="AF1096" s="5"/>
    </row>
    <row r="1097" customFormat="false" ht="75" hidden="false" customHeight="true" outlineLevel="0" collapsed="false">
      <c r="A1097" s="5" t="s">
        <v>6423</v>
      </c>
      <c r="B1097" s="6" t="s">
        <v>6424</v>
      </c>
      <c r="C1097" s="5" t="s">
        <v>34</v>
      </c>
      <c r="D1097" s="5" t="s">
        <v>35</v>
      </c>
      <c r="E1097" s="5"/>
      <c r="F1097" s="6" t="s">
        <v>6437</v>
      </c>
      <c r="G1097" s="6"/>
      <c r="H1097" s="6"/>
      <c r="I1097" s="5" t="s">
        <v>38</v>
      </c>
      <c r="J1097" s="5" t="s">
        <v>239</v>
      </c>
      <c r="K1097" s="6" t="s">
        <v>6438</v>
      </c>
      <c r="L1097" s="6" t="s">
        <v>6439</v>
      </c>
      <c r="M1097" s="5" t="s">
        <v>41</v>
      </c>
      <c r="N1097" s="6" t="s">
        <v>6440</v>
      </c>
      <c r="O1097" s="6" t="s">
        <v>6441</v>
      </c>
      <c r="P1097" s="6"/>
      <c r="Q1097" s="5"/>
      <c r="R1097" s="8"/>
      <c r="S1097" s="8"/>
      <c r="T1097" s="8"/>
      <c r="U1097" s="8"/>
      <c r="V1097" s="8"/>
      <c r="W1097" s="8"/>
      <c r="X1097" s="8"/>
      <c r="Y1097" s="5" t="s">
        <v>4093</v>
      </c>
      <c r="Z1097" s="10" t="str">
        <f aca="false">REPLACE(AA1097,SEARCH("M5-",AA1097),LEN(AB1097),AC1097)</f>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AA1097" s="10" t="s">
        <v>6442</v>
      </c>
      <c r="AB1097" s="8" t="str">
        <f aca="false">IF(D1097&lt;&gt;"No hacer",CONCATENATE(A1097,"-",LEFT(C1097),"-",IF(A1096&lt;&gt;A1097,1,IF(C1096=C1097,RIGHT(AB1096)+1,1))))</f>
        <v>M5-NyO-39a-I-3</v>
      </c>
      <c r="AC1097" s="8" t="str">
        <f aca="false">CONCATENATE(AB1097,"-BR")</f>
        <v>M5-NyO-39a-I-3-BR</v>
      </c>
      <c r="AD1097" s="5"/>
      <c r="AE1097" s="5" t="s">
        <v>351</v>
      </c>
      <c r="AF1097" s="5"/>
    </row>
    <row r="1098" customFormat="false" ht="75" hidden="false" customHeight="true" outlineLevel="0" collapsed="false">
      <c r="A1098" s="5" t="s">
        <v>6423</v>
      </c>
      <c r="B1098" s="6" t="s">
        <v>6424</v>
      </c>
      <c r="C1098" s="5" t="s">
        <v>48</v>
      </c>
      <c r="D1098" s="5" t="s">
        <v>35</v>
      </c>
      <c r="E1098" s="5"/>
      <c r="F1098" s="6" t="s">
        <v>6443</v>
      </c>
      <c r="G1098" s="6"/>
      <c r="H1098" s="6"/>
      <c r="I1098" s="5" t="s">
        <v>38</v>
      </c>
      <c r="J1098" s="5" t="s">
        <v>52</v>
      </c>
      <c r="K1098" s="6" t="s">
        <v>6444</v>
      </c>
      <c r="L1098" s="6" t="s">
        <v>6445</v>
      </c>
      <c r="M1098" s="5" t="s">
        <v>41</v>
      </c>
      <c r="N1098" s="8" t="s">
        <v>6446</v>
      </c>
      <c r="O1098" s="8" t="s">
        <v>6447</v>
      </c>
      <c r="P1098" s="8"/>
      <c r="Q1098" s="5"/>
      <c r="R1098" s="6"/>
      <c r="S1098" s="6"/>
      <c r="T1098" s="6"/>
      <c r="U1098" s="6"/>
      <c r="V1098" s="6"/>
      <c r="W1098" s="6"/>
      <c r="X1098" s="8"/>
      <c r="Y1098" s="5" t="s">
        <v>4093</v>
      </c>
      <c r="Z1098" s="10" t="str">
        <f aca="false">REPLACE(AA1098,SEARCH("M5-",AA1098),LEN(AB1098),AC1098)</f>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AA1098" s="10" t="s">
        <v>6448</v>
      </c>
      <c r="AB1098" s="8" t="str">
        <f aca="false">IF(D1098&lt;&gt;"No hacer",CONCATENATE(A1098,"-",LEFT(C1098),"-",IF(A1097&lt;&gt;A1098,1,IF(C1097=C1098,RIGHT(AB1097)+1,1))))</f>
        <v>M5-NyO-39a-E-1</v>
      </c>
      <c r="AC1098" s="8" t="str">
        <f aca="false">CONCATENATE(AB1098,"-BR")</f>
        <v>M5-NyO-39a-E-1-BR</v>
      </c>
      <c r="AD1098" s="5"/>
      <c r="AE1098" s="5" t="s">
        <v>351</v>
      </c>
      <c r="AF1098" s="5"/>
    </row>
    <row r="1099" customFormat="false" ht="75" hidden="false" customHeight="true" outlineLevel="0" collapsed="false">
      <c r="A1099" s="5" t="s">
        <v>6423</v>
      </c>
      <c r="B1099" s="6" t="s">
        <v>6424</v>
      </c>
      <c r="C1099" s="5" t="s">
        <v>48</v>
      </c>
      <c r="D1099" s="5" t="s">
        <v>35</v>
      </c>
      <c r="E1099" s="5"/>
      <c r="F1099" s="6" t="s">
        <v>6449</v>
      </c>
      <c r="G1099" s="6"/>
      <c r="H1099" s="6"/>
      <c r="I1099" s="5" t="s">
        <v>38</v>
      </c>
      <c r="J1099" s="5" t="s">
        <v>52</v>
      </c>
      <c r="K1099" s="6" t="s">
        <v>6450</v>
      </c>
      <c r="L1099" s="6" t="s">
        <v>6451</v>
      </c>
      <c r="M1099" s="5" t="s">
        <v>41</v>
      </c>
      <c r="N1099" s="8" t="s">
        <v>6452</v>
      </c>
      <c r="O1099" s="8" t="s">
        <v>6453</v>
      </c>
      <c r="P1099" s="8"/>
      <c r="Q1099" s="5"/>
      <c r="R1099" s="6"/>
      <c r="S1099" s="6"/>
      <c r="T1099" s="6"/>
      <c r="U1099" s="6"/>
      <c r="V1099" s="6"/>
      <c r="W1099" s="6"/>
      <c r="X1099" s="8"/>
      <c r="Y1099" s="5" t="s">
        <v>4093</v>
      </c>
      <c r="Z1099" s="10" t="str">
        <f aca="false">REPLACE(AA1099,SEARCH("M5-",AA1099),LEN(AB1099),AC1099)</f>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AA1099" s="10" t="s">
        <v>6454</v>
      </c>
      <c r="AB1099" s="8" t="str">
        <f aca="false">IF(D1099&lt;&gt;"No hacer",CONCATENATE(A1099,"-",LEFT(C1099),"-",IF(A1098&lt;&gt;A1099,1,IF(C1098=C1099,RIGHT(AB1098)+1,1))))</f>
        <v>M5-NyO-39a-E-2</v>
      </c>
      <c r="AC1099" s="8" t="str">
        <f aca="false">CONCATENATE(AB1099,"-BR")</f>
        <v>M5-NyO-39a-E-2-BR</v>
      </c>
      <c r="AD1099" s="5"/>
      <c r="AE1099" s="5" t="s">
        <v>351</v>
      </c>
      <c r="AF1099" s="5"/>
    </row>
    <row r="1100" customFormat="false" ht="75" hidden="false" customHeight="true" outlineLevel="0" collapsed="false">
      <c r="A1100" s="5" t="s">
        <v>6423</v>
      </c>
      <c r="B1100" s="6" t="s">
        <v>6424</v>
      </c>
      <c r="C1100" s="5" t="s">
        <v>48</v>
      </c>
      <c r="D1100" s="5" t="s">
        <v>35</v>
      </c>
      <c r="E1100" s="5"/>
      <c r="F1100" s="6" t="s">
        <v>6455</v>
      </c>
      <c r="G1100" s="6"/>
      <c r="H1100" s="6"/>
      <c r="I1100" s="5" t="s">
        <v>38</v>
      </c>
      <c r="J1100" s="5" t="s">
        <v>52</v>
      </c>
      <c r="K1100" s="6" t="s">
        <v>6456</v>
      </c>
      <c r="L1100" s="6" t="s">
        <v>6457</v>
      </c>
      <c r="M1100" s="5" t="s">
        <v>41</v>
      </c>
      <c r="N1100" s="8" t="s">
        <v>6458</v>
      </c>
      <c r="O1100" s="8" t="s">
        <v>6459</v>
      </c>
      <c r="P1100" s="8"/>
      <c r="Q1100" s="5"/>
      <c r="R1100" s="6"/>
      <c r="S1100" s="6"/>
      <c r="T1100" s="6"/>
      <c r="U1100" s="6"/>
      <c r="V1100" s="6"/>
      <c r="W1100" s="6"/>
      <c r="X1100" s="8"/>
      <c r="Y1100" s="5" t="s">
        <v>4093</v>
      </c>
      <c r="Z1100" s="10" t="str">
        <f aca="false">REPLACE(AA1100,SEARCH("M5-",AA1100),LEN(AB1100),AC1100)</f>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AA1100" s="10" t="s">
        <v>6460</v>
      </c>
      <c r="AB1100" s="8" t="str">
        <f aca="false">IF(D1100&lt;&gt;"No hacer",CONCATENATE(A1100,"-",LEFT(C1100),"-",IF(A1099&lt;&gt;A1100,1,IF(C1099=C1100,RIGHT(AB1099)+1,1))))</f>
        <v>M5-NyO-39a-E-3</v>
      </c>
      <c r="AC1100" s="8" t="str">
        <f aca="false">CONCATENATE(AB1100,"-BR")</f>
        <v>M5-NyO-39a-E-3-BR</v>
      </c>
      <c r="AD1100" s="5"/>
      <c r="AE1100" s="5" t="s">
        <v>351</v>
      </c>
      <c r="AF1100" s="5"/>
    </row>
    <row r="1101" customFormat="false" ht="75" hidden="false" customHeight="true" outlineLevel="0" collapsed="false">
      <c r="A1101" s="5" t="s">
        <v>6461</v>
      </c>
      <c r="B1101" s="6" t="s">
        <v>6462</v>
      </c>
      <c r="C1101" s="5" t="s">
        <v>34</v>
      </c>
      <c r="D1101" s="5" t="s">
        <v>35</v>
      </c>
      <c r="E1101" s="5"/>
      <c r="F1101" s="6" t="s">
        <v>6463</v>
      </c>
      <c r="G1101" s="6"/>
      <c r="H1101" s="6" t="s">
        <v>6464</v>
      </c>
      <c r="I1101" s="5" t="s">
        <v>38</v>
      </c>
      <c r="J1101" s="5" t="s">
        <v>116</v>
      </c>
      <c r="K1101" s="6" t="s">
        <v>6465</v>
      </c>
      <c r="L1101" s="6" t="s">
        <v>6466</v>
      </c>
      <c r="M1101" s="5" t="s">
        <v>41</v>
      </c>
      <c r="N1101" s="6" t="s">
        <v>6467</v>
      </c>
      <c r="O1101" s="6" t="s">
        <v>6468</v>
      </c>
      <c r="P1101" s="8"/>
      <c r="Q1101" s="5"/>
      <c r="R1101" s="6"/>
      <c r="S1101" s="6"/>
      <c r="T1101" s="6"/>
      <c r="U1101" s="6"/>
      <c r="V1101" s="6"/>
      <c r="W1101" s="6"/>
      <c r="X1101" s="8"/>
      <c r="Y1101" s="5" t="s">
        <v>4093</v>
      </c>
      <c r="Z1101" s="10" t="str">
        <f aca="false">REPLACE(AA1101,SEARCH("M5-",AA1101),LEN(AB1101),AC1101)</f>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AA1101" s="10" t="s">
        <v>6469</v>
      </c>
      <c r="AB1101" s="8" t="str">
        <f aca="false">IF(D1101&lt;&gt;"No hacer",CONCATENATE(A1101,"-",LEFT(C1101),"-",IF(A1100&lt;&gt;A1101,1,IF(C1100=C1101,RIGHT(AB1100)+1,1))))</f>
        <v>M5-NyO-42a-I-1</v>
      </c>
      <c r="AC1101" s="8" t="str">
        <f aca="false">CONCATENATE(AB1101,"-BR")</f>
        <v>M5-NyO-42a-I-1-BR</v>
      </c>
      <c r="AD1101" s="11"/>
      <c r="AE1101" s="5" t="s">
        <v>351</v>
      </c>
      <c r="AF1101" s="5"/>
    </row>
    <row r="1102" customFormat="false" ht="75" hidden="false" customHeight="true" outlineLevel="0" collapsed="false">
      <c r="A1102" s="5" t="s">
        <v>6461</v>
      </c>
      <c r="B1102" s="6" t="s">
        <v>6462</v>
      </c>
      <c r="C1102" s="5" t="s">
        <v>34</v>
      </c>
      <c r="D1102" s="5" t="s">
        <v>35</v>
      </c>
      <c r="E1102" s="5"/>
      <c r="F1102" s="6" t="s">
        <v>6470</v>
      </c>
      <c r="G1102" s="6"/>
      <c r="H1102" s="6" t="s">
        <v>6464</v>
      </c>
      <c r="I1102" s="5" t="s">
        <v>38</v>
      </c>
      <c r="J1102" s="5" t="s">
        <v>116</v>
      </c>
      <c r="K1102" s="6" t="s">
        <v>6471</v>
      </c>
      <c r="L1102" s="6" t="s">
        <v>6472</v>
      </c>
      <c r="M1102" s="5" t="s">
        <v>41</v>
      </c>
      <c r="N1102" s="6" t="s">
        <v>6473</v>
      </c>
      <c r="O1102" s="6" t="s">
        <v>6474</v>
      </c>
      <c r="P1102" s="8"/>
      <c r="Q1102" s="5"/>
      <c r="R1102" s="6"/>
      <c r="S1102" s="6"/>
      <c r="T1102" s="6"/>
      <c r="U1102" s="6"/>
      <c r="V1102" s="6"/>
      <c r="W1102" s="6"/>
      <c r="X1102" s="8"/>
      <c r="Y1102" s="5" t="s">
        <v>4093</v>
      </c>
      <c r="Z1102" s="10" t="str">
        <f aca="false">REPLACE(AA1102,SEARCH("M5-",AA1102),LEN(AB1102),AC1102)</f>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AA1102" s="10" t="s">
        <v>6475</v>
      </c>
      <c r="AB1102" s="8" t="str">
        <f aca="false">IF(D1102&lt;&gt;"No hacer",CONCATENATE(A1102,"-",LEFT(C1102),"-",IF(A1101&lt;&gt;A1102,1,IF(C1101=C1102,RIGHT(AB1101)+1,1))))</f>
        <v>M5-NyO-42a-I-2</v>
      </c>
      <c r="AC1102" s="8" t="str">
        <f aca="false">CONCATENATE(AB1102,"-BR")</f>
        <v>M5-NyO-42a-I-2-BR</v>
      </c>
      <c r="AD1102" s="11"/>
      <c r="AE1102" s="5" t="s">
        <v>351</v>
      </c>
      <c r="AF1102" s="5"/>
    </row>
    <row r="1103" customFormat="false" ht="75" hidden="false" customHeight="true" outlineLevel="0" collapsed="false">
      <c r="A1103" s="5" t="s">
        <v>6461</v>
      </c>
      <c r="B1103" s="6" t="s">
        <v>6462</v>
      </c>
      <c r="C1103" s="5" t="s">
        <v>34</v>
      </c>
      <c r="D1103" s="5" t="s">
        <v>35</v>
      </c>
      <c r="E1103" s="5"/>
      <c r="F1103" s="6" t="s">
        <v>6476</v>
      </c>
      <c r="G1103" s="6"/>
      <c r="H1103" s="6" t="s">
        <v>6464</v>
      </c>
      <c r="I1103" s="5" t="s">
        <v>38</v>
      </c>
      <c r="J1103" s="5" t="s">
        <v>116</v>
      </c>
      <c r="K1103" s="6" t="s">
        <v>6477</v>
      </c>
      <c r="L1103" s="6" t="s">
        <v>6478</v>
      </c>
      <c r="M1103" s="5" t="s">
        <v>41</v>
      </c>
      <c r="N1103" s="6" t="s">
        <v>6479</v>
      </c>
      <c r="O1103" s="6" t="s">
        <v>6480</v>
      </c>
      <c r="P1103" s="8"/>
      <c r="Q1103" s="5"/>
      <c r="R1103" s="6"/>
      <c r="S1103" s="6"/>
      <c r="T1103" s="6"/>
      <c r="U1103" s="6"/>
      <c r="V1103" s="6"/>
      <c r="W1103" s="6"/>
      <c r="X1103" s="8"/>
      <c r="Y1103" s="5" t="s">
        <v>4093</v>
      </c>
      <c r="Z1103" s="10" t="str">
        <f aca="false">REPLACE(AA1103,SEARCH("M5-",AA1103),LEN(AB1103),AC1103)</f>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AA1103" s="10" t="s">
        <v>6481</v>
      </c>
      <c r="AB1103" s="8" t="str">
        <f aca="false">IF(D1103&lt;&gt;"No hacer",CONCATENATE(A1103,"-",LEFT(C1103),"-",IF(A1102&lt;&gt;A1103,1,IF(C1102=C1103,RIGHT(AB1102)+1,1))))</f>
        <v>M5-NyO-42a-I-3</v>
      </c>
      <c r="AC1103" s="8" t="str">
        <f aca="false">CONCATENATE(AB1103,"-BR")</f>
        <v>M5-NyO-42a-I-3-BR</v>
      </c>
      <c r="AD1103" s="11"/>
      <c r="AE1103" s="5" t="s">
        <v>351</v>
      </c>
      <c r="AF1103" s="5"/>
    </row>
    <row r="1104" customFormat="false" ht="75" hidden="false" customHeight="true" outlineLevel="0" collapsed="false">
      <c r="A1104" s="5" t="s">
        <v>6461</v>
      </c>
      <c r="B1104" s="6" t="s">
        <v>6462</v>
      </c>
      <c r="C1104" s="5" t="s">
        <v>34</v>
      </c>
      <c r="D1104" s="5" t="s">
        <v>35</v>
      </c>
      <c r="E1104" s="5"/>
      <c r="F1104" s="6" t="s">
        <v>6482</v>
      </c>
      <c r="G1104" s="6"/>
      <c r="H1104" s="6"/>
      <c r="I1104" s="5" t="s">
        <v>38</v>
      </c>
      <c r="J1104" s="5" t="s">
        <v>116</v>
      </c>
      <c r="K1104" s="6" t="s">
        <v>6483</v>
      </c>
      <c r="L1104" s="6" t="s">
        <v>6484</v>
      </c>
      <c r="M1104" s="5" t="s">
        <v>41</v>
      </c>
      <c r="N1104" s="6" t="s">
        <v>6485</v>
      </c>
      <c r="O1104" s="6" t="s">
        <v>6486</v>
      </c>
      <c r="P1104" s="8"/>
      <c r="Q1104" s="5"/>
      <c r="R1104" s="6"/>
      <c r="S1104" s="6"/>
      <c r="T1104" s="6"/>
      <c r="U1104" s="6"/>
      <c r="V1104" s="6"/>
      <c r="W1104" s="6"/>
      <c r="X1104" s="8"/>
      <c r="Y1104" s="5" t="s">
        <v>4093</v>
      </c>
      <c r="Z1104" s="10" t="str">
        <f aca="false">REPLACE(AA1104,SEARCH("M5-",AA1104),LEN(AB1104),AC1104)</f>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AA1104" s="10" t="s">
        <v>6487</v>
      </c>
      <c r="AB1104" s="8" t="str">
        <f aca="false">IF(D1104&lt;&gt;"No hacer",CONCATENATE(A1104,"-",LEFT(C1104),"-",IF(A1103&lt;&gt;A1104,1,IF(C1103=C1104,RIGHT(AB1103)+1,1))))</f>
        <v>M5-NyO-42a-I-4</v>
      </c>
      <c r="AC1104" s="8" t="str">
        <f aca="false">CONCATENATE(AB1104,"-BR")</f>
        <v>M5-NyO-42a-I-4-BR</v>
      </c>
      <c r="AD1104" s="11"/>
      <c r="AE1104" s="5" t="s">
        <v>351</v>
      </c>
      <c r="AF1104" s="5"/>
    </row>
    <row r="1105" customFormat="false" ht="75" hidden="false" customHeight="true" outlineLevel="0" collapsed="false">
      <c r="A1105" s="5" t="s">
        <v>6461</v>
      </c>
      <c r="B1105" s="6" t="s">
        <v>6462</v>
      </c>
      <c r="C1105" s="5" t="s">
        <v>48</v>
      </c>
      <c r="D1105" s="5" t="s">
        <v>35</v>
      </c>
      <c r="E1105" s="5"/>
      <c r="F1105" s="6" t="s">
        <v>6488</v>
      </c>
      <c r="G1105" s="6"/>
      <c r="H1105" s="6"/>
      <c r="I1105" s="5" t="s">
        <v>38</v>
      </c>
      <c r="J1105" s="5" t="s">
        <v>52</v>
      </c>
      <c r="K1105" s="6" t="s">
        <v>6489</v>
      </c>
      <c r="L1105" s="6" t="s">
        <v>3129</v>
      </c>
      <c r="M1105" s="5" t="s">
        <v>41</v>
      </c>
      <c r="N1105" s="6" t="s">
        <v>6490</v>
      </c>
      <c r="O1105" s="6" t="s">
        <v>6491</v>
      </c>
      <c r="P1105" s="8"/>
      <c r="Q1105" s="5"/>
      <c r="R1105" s="6"/>
      <c r="S1105" s="6"/>
      <c r="T1105" s="6"/>
      <c r="U1105" s="6"/>
      <c r="V1105" s="6"/>
      <c r="W1105" s="6"/>
      <c r="X1105" s="8"/>
      <c r="Y1105" s="5" t="s">
        <v>4093</v>
      </c>
      <c r="Z1105" s="10" t="str">
        <f aca="false">REPLACE(AA1105,SEARCH("M5-",AA1105),LEN(AB1105),AC1105)</f>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AA1105" s="10" t="s">
        <v>6492</v>
      </c>
      <c r="AB1105" s="8" t="str">
        <f aca="false">IF(D1105&lt;&gt;"No hacer",CONCATENATE(A1105,"-",LEFT(C1105),"-",IF(A1104&lt;&gt;A1105,1,IF(C1104=C1105,RIGHT(AB1104)+1,1))))</f>
        <v>M5-NyO-42a-E-1</v>
      </c>
      <c r="AC1105" s="8" t="str">
        <f aca="false">CONCATENATE(AB1105,"-BR")</f>
        <v>M5-NyO-42a-E-1-BR</v>
      </c>
      <c r="AD1105" s="11"/>
      <c r="AE1105" s="5" t="s">
        <v>351</v>
      </c>
      <c r="AF1105" s="5"/>
    </row>
    <row r="1106" customFormat="false" ht="75" hidden="false" customHeight="true" outlineLevel="0" collapsed="false">
      <c r="A1106" s="5" t="s">
        <v>6461</v>
      </c>
      <c r="B1106" s="6" t="s">
        <v>6462</v>
      </c>
      <c r="C1106" s="5" t="s">
        <v>48</v>
      </c>
      <c r="D1106" s="5" t="s">
        <v>35</v>
      </c>
      <c r="E1106" s="5"/>
      <c r="F1106" s="6" t="s">
        <v>6493</v>
      </c>
      <c r="G1106" s="6"/>
      <c r="H1106" s="6"/>
      <c r="I1106" s="5" t="s">
        <v>38</v>
      </c>
      <c r="J1106" s="5" t="s">
        <v>52</v>
      </c>
      <c r="K1106" s="6" t="s">
        <v>6494</v>
      </c>
      <c r="L1106" s="6" t="s">
        <v>3746</v>
      </c>
      <c r="M1106" s="5" t="s">
        <v>41</v>
      </c>
      <c r="N1106" s="6" t="s">
        <v>6473</v>
      </c>
      <c r="O1106" s="6" t="s">
        <v>6495</v>
      </c>
      <c r="P1106" s="8"/>
      <c r="Q1106" s="5"/>
      <c r="R1106" s="6"/>
      <c r="S1106" s="6"/>
      <c r="T1106" s="6"/>
      <c r="U1106" s="6"/>
      <c r="V1106" s="6"/>
      <c r="W1106" s="6"/>
      <c r="X1106" s="8"/>
      <c r="Y1106" s="5" t="s">
        <v>4093</v>
      </c>
      <c r="Z1106" s="10" t="str">
        <f aca="false">REPLACE(AA1106,SEARCH("M5-",AA1106),LEN(AB1106),AC1106)</f>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AA1106" s="10" t="s">
        <v>6496</v>
      </c>
      <c r="AB1106" s="8" t="str">
        <f aca="false">IF(D1106&lt;&gt;"No hacer",CONCATENATE(A1106,"-",LEFT(C1106),"-",IF(A1105&lt;&gt;A1106,1,IF(C1105=C1106,RIGHT(AB1105)+1,1))))</f>
        <v>M5-NyO-42a-E-2</v>
      </c>
      <c r="AC1106" s="8" t="str">
        <f aca="false">CONCATENATE(AB1106,"-BR")</f>
        <v>M5-NyO-42a-E-2-BR</v>
      </c>
      <c r="AD1106" s="11"/>
      <c r="AE1106" s="5" t="s">
        <v>351</v>
      </c>
      <c r="AF1106" s="5"/>
    </row>
    <row r="1107" customFormat="false" ht="75" hidden="false" customHeight="true" outlineLevel="0" collapsed="false">
      <c r="A1107" s="5" t="s">
        <v>6461</v>
      </c>
      <c r="B1107" s="6" t="s">
        <v>6462</v>
      </c>
      <c r="C1107" s="5" t="s">
        <v>48</v>
      </c>
      <c r="D1107" s="5" t="s">
        <v>35</v>
      </c>
      <c r="E1107" s="5"/>
      <c r="F1107" s="6" t="s">
        <v>6497</v>
      </c>
      <c r="G1107" s="6"/>
      <c r="H1107" s="6"/>
      <c r="I1107" s="5" t="s">
        <v>38</v>
      </c>
      <c r="J1107" s="5" t="s">
        <v>52</v>
      </c>
      <c r="K1107" s="6" t="s">
        <v>6498</v>
      </c>
      <c r="L1107" s="6" t="s">
        <v>6499</v>
      </c>
      <c r="M1107" s="5" t="s">
        <v>41</v>
      </c>
      <c r="N1107" s="6" t="s">
        <v>6479</v>
      </c>
      <c r="O1107" s="6" t="s">
        <v>6500</v>
      </c>
      <c r="P1107" s="8"/>
      <c r="Q1107" s="5"/>
      <c r="R1107" s="6"/>
      <c r="S1107" s="6"/>
      <c r="T1107" s="6"/>
      <c r="U1107" s="6"/>
      <c r="V1107" s="6"/>
      <c r="W1107" s="6"/>
      <c r="X1107" s="8"/>
      <c r="Y1107" s="5" t="s">
        <v>4093</v>
      </c>
      <c r="Z1107" s="10" t="str">
        <f aca="false">REPLACE(AA1107,SEARCH("M5-",AA1107),LEN(AB1107),AC1107)</f>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AA1107" s="10" t="s">
        <v>6501</v>
      </c>
      <c r="AB1107" s="8" t="str">
        <f aca="false">IF(D1107&lt;&gt;"No hacer",CONCATENATE(A1107,"-",LEFT(C1107),"-",IF(A1106&lt;&gt;A1107,1,IF(C1106=C1107,RIGHT(AB1106)+1,1))))</f>
        <v>M5-NyO-42a-E-3</v>
      </c>
      <c r="AC1107" s="8" t="str">
        <f aca="false">CONCATENATE(AB1107,"-BR")</f>
        <v>M5-NyO-42a-E-3-BR</v>
      </c>
      <c r="AD1107" s="11"/>
      <c r="AE1107" s="5" t="s">
        <v>351</v>
      </c>
      <c r="AF1107" s="5"/>
    </row>
    <row r="1108" customFormat="false" ht="75" hidden="false" customHeight="true" outlineLevel="0" collapsed="false">
      <c r="A1108" s="5" t="s">
        <v>6461</v>
      </c>
      <c r="B1108" s="6" t="s">
        <v>6462</v>
      </c>
      <c r="C1108" s="5" t="s">
        <v>48</v>
      </c>
      <c r="D1108" s="5" t="s">
        <v>35</v>
      </c>
      <c r="E1108" s="5"/>
      <c r="F1108" s="6" t="s">
        <v>6502</v>
      </c>
      <c r="G1108" s="6"/>
      <c r="H1108" s="6"/>
      <c r="I1108" s="5" t="s">
        <v>38</v>
      </c>
      <c r="J1108" s="5" t="s">
        <v>52</v>
      </c>
      <c r="K1108" s="6" t="s">
        <v>6503</v>
      </c>
      <c r="L1108" s="6" t="s">
        <v>62</v>
      </c>
      <c r="M1108" s="5" t="s">
        <v>41</v>
      </c>
      <c r="N1108" s="6" t="s">
        <v>6485</v>
      </c>
      <c r="O1108" s="6" t="s">
        <v>6504</v>
      </c>
      <c r="P1108" s="8"/>
      <c r="Q1108" s="5"/>
      <c r="R1108" s="6"/>
      <c r="S1108" s="6"/>
      <c r="T1108" s="6"/>
      <c r="U1108" s="6"/>
      <c r="V1108" s="6"/>
      <c r="W1108" s="6"/>
      <c r="X1108" s="8"/>
      <c r="Y1108" s="5" t="s">
        <v>4093</v>
      </c>
      <c r="Z1108" s="10" t="str">
        <f aca="false">REPLACE(AA1108,SEARCH("M5-",AA1108),LEN(AB1108),AC1108)</f>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AA1108" s="10" t="s">
        <v>6505</v>
      </c>
      <c r="AB1108" s="8" t="str">
        <f aca="false">IF(D1108&lt;&gt;"No hacer",CONCATENATE(A1108,"-",LEFT(C1108),"-",IF(A1107&lt;&gt;A1108,1,IF(C1107=C1108,RIGHT(AB1107)+1,1))))</f>
        <v>M5-NyO-42a-E-4</v>
      </c>
      <c r="AC1108" s="8" t="str">
        <f aca="false">CONCATENATE(AB1108,"-BR")</f>
        <v>M5-NyO-42a-E-4-BR</v>
      </c>
      <c r="AD1108" s="11"/>
      <c r="AE1108" s="5" t="s">
        <v>351</v>
      </c>
      <c r="AF1108" s="5"/>
    </row>
    <row r="1109" customFormat="false" ht="75" hidden="false" customHeight="true" outlineLevel="0" collapsed="false">
      <c r="A1109" s="5" t="s">
        <v>6506</v>
      </c>
      <c r="B1109" s="6" t="s">
        <v>6507</v>
      </c>
      <c r="C1109" s="5" t="s">
        <v>34</v>
      </c>
      <c r="D1109" s="5" t="s">
        <v>35</v>
      </c>
      <c r="E1109" s="5"/>
      <c r="F1109" s="6" t="s">
        <v>6508</v>
      </c>
      <c r="G1109" s="6"/>
      <c r="H1109" s="6"/>
      <c r="I1109" s="5" t="s">
        <v>38</v>
      </c>
      <c r="J1109" s="5" t="s">
        <v>116</v>
      </c>
      <c r="K1109" s="6" t="s">
        <v>6509</v>
      </c>
      <c r="L1109" s="6" t="s">
        <v>6510</v>
      </c>
      <c r="M1109" s="5" t="s">
        <v>41</v>
      </c>
      <c r="N1109" s="7" t="s">
        <v>6511</v>
      </c>
      <c r="O1109" s="6" t="s">
        <v>6512</v>
      </c>
      <c r="P1109" s="8"/>
      <c r="Q1109" s="5"/>
      <c r="R1109" s="8"/>
      <c r="S1109" s="8"/>
      <c r="T1109" s="8"/>
      <c r="U1109" s="8"/>
      <c r="V1109" s="8"/>
      <c r="W1109" s="8"/>
      <c r="X1109" s="8"/>
      <c r="Y1109" s="5" t="s">
        <v>4093</v>
      </c>
      <c r="Z1109" s="10" t="str">
        <f aca="false">REPLACE(AA1109,SEARCH("M5-",AA1109),LEN(AB1109),AC1109)</f>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09" s="10" t="s">
        <v>6513</v>
      </c>
      <c r="AB1109" s="8" t="str">
        <f aca="false">IF(D1109&lt;&gt;"No hacer",CONCATENATE(A1109,"-",LEFT(C1109),"-",IF(A1108&lt;&gt;A1109,1,IF(C1108=C1109,RIGHT(AB1108)+1,1))))</f>
        <v>M5-NyO-43a-I-1</v>
      </c>
      <c r="AC1109" s="8" t="str">
        <f aca="false">CONCATENATE(AB1109,"-BR")</f>
        <v>M5-NyO-43a-I-1-BR</v>
      </c>
      <c r="AD1109" s="5"/>
      <c r="AE1109" s="5" t="s">
        <v>351</v>
      </c>
      <c r="AF1109" s="5"/>
    </row>
    <row r="1110" customFormat="false" ht="75" hidden="false" customHeight="true" outlineLevel="0" collapsed="false">
      <c r="A1110" s="5" t="s">
        <v>6506</v>
      </c>
      <c r="B1110" s="6" t="s">
        <v>6507</v>
      </c>
      <c r="C1110" s="5" t="s">
        <v>34</v>
      </c>
      <c r="D1110" s="5" t="s">
        <v>35</v>
      </c>
      <c r="E1110" s="5"/>
      <c r="F1110" s="6" t="s">
        <v>6514</v>
      </c>
      <c r="G1110" s="6"/>
      <c r="H1110" s="6" t="s">
        <v>6515</v>
      </c>
      <c r="I1110" s="5" t="s">
        <v>38</v>
      </c>
      <c r="J1110" s="5" t="s">
        <v>116</v>
      </c>
      <c r="K1110" s="6" t="s">
        <v>6516</v>
      </c>
      <c r="L1110" s="6" t="s">
        <v>6510</v>
      </c>
      <c r="M1110" s="5" t="s">
        <v>41</v>
      </c>
      <c r="N1110" s="6" t="s">
        <v>6511</v>
      </c>
      <c r="O1110" s="6" t="s">
        <v>6517</v>
      </c>
      <c r="P1110" s="8"/>
      <c r="Q1110" s="5"/>
      <c r="R1110" s="8"/>
      <c r="S1110" s="8"/>
      <c r="T1110" s="8"/>
      <c r="U1110" s="8"/>
      <c r="V1110" s="8"/>
      <c r="W1110" s="8"/>
      <c r="X1110" s="8"/>
      <c r="Y1110" s="5" t="s">
        <v>4093</v>
      </c>
      <c r="Z1110" s="10" t="str">
        <f aca="false">REPLACE(AA1110,SEARCH("M5-",AA1110),LEN(AB1110),AC1110)</f>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10" s="10" t="s">
        <v>6518</v>
      </c>
      <c r="AB1110" s="8" t="str">
        <f aca="false">IF(D1110&lt;&gt;"No hacer",CONCATENATE(A1110,"-",LEFT(C1110),"-",IF(A1109&lt;&gt;A1110,1,IF(C1109=C1110,RIGHT(AB1109)+1,1))))</f>
        <v>M5-NyO-43a-I-2</v>
      </c>
      <c r="AC1110" s="8" t="str">
        <f aca="false">CONCATENATE(AB1110,"-BR")</f>
        <v>M5-NyO-43a-I-2-BR</v>
      </c>
      <c r="AD1110" s="5"/>
      <c r="AE1110" s="5" t="s">
        <v>351</v>
      </c>
      <c r="AF1110" s="5"/>
    </row>
    <row r="1111" customFormat="false" ht="75" hidden="false" customHeight="true" outlineLevel="0" collapsed="false">
      <c r="A1111" s="5" t="s">
        <v>6506</v>
      </c>
      <c r="B1111" s="6" t="s">
        <v>6507</v>
      </c>
      <c r="C1111" s="5" t="s">
        <v>48</v>
      </c>
      <c r="D1111" s="5" t="s">
        <v>35</v>
      </c>
      <c r="E1111" s="5"/>
      <c r="F1111" s="6" t="s">
        <v>6519</v>
      </c>
      <c r="G1111" s="6"/>
      <c r="H1111" s="6"/>
      <c r="I1111" s="5" t="s">
        <v>38</v>
      </c>
      <c r="J1111" s="5" t="s">
        <v>52</v>
      </c>
      <c r="K1111" s="6" t="s">
        <v>6520</v>
      </c>
      <c r="L1111" s="6" t="s">
        <v>62</v>
      </c>
      <c r="M1111" s="5" t="s">
        <v>41</v>
      </c>
      <c r="N1111" s="7" t="s">
        <v>6511</v>
      </c>
      <c r="O1111" s="6" t="s">
        <v>6521</v>
      </c>
      <c r="P1111" s="8"/>
      <c r="Q1111" s="5"/>
      <c r="R1111" s="8"/>
      <c r="S1111" s="8"/>
      <c r="T1111" s="8"/>
      <c r="U1111" s="8"/>
      <c r="V1111" s="8"/>
      <c r="W1111" s="8"/>
      <c r="X1111" s="8"/>
      <c r="Y1111" s="5" t="s">
        <v>4093</v>
      </c>
      <c r="Z1111" s="10" t="str">
        <f aca="false">REPLACE(AA1111,SEARCH("M5-",AA1111),LEN(AB1111),AC1111)</f>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AA1111" s="10" t="s">
        <v>6522</v>
      </c>
      <c r="AB1111" s="8" t="str">
        <f aca="false">IF(D1111&lt;&gt;"No hacer",CONCATENATE(A1111,"-",LEFT(C1111),"-",IF(A1110&lt;&gt;A1111,1,IF(C1110=C1111,RIGHT(AB1110)+1,1))))</f>
        <v>M5-NyO-43a-E-1</v>
      </c>
      <c r="AC1111" s="8" t="str">
        <f aca="false">CONCATENATE(AB1111,"-BR")</f>
        <v>M5-NyO-43a-E-1-BR</v>
      </c>
      <c r="AD1111" s="5"/>
      <c r="AE1111" s="5" t="s">
        <v>351</v>
      </c>
      <c r="AF1111" s="5"/>
    </row>
    <row r="1112" customFormat="false" ht="75" hidden="false" customHeight="true" outlineLevel="0" collapsed="false">
      <c r="A1112" s="5" t="s">
        <v>6506</v>
      </c>
      <c r="B1112" s="6" t="s">
        <v>6507</v>
      </c>
      <c r="C1112" s="5" t="s">
        <v>48</v>
      </c>
      <c r="D1112" s="5" t="s">
        <v>35</v>
      </c>
      <c r="E1112" s="5"/>
      <c r="F1112" s="6" t="s">
        <v>6523</v>
      </c>
      <c r="G1112" s="6"/>
      <c r="H1112" s="6"/>
      <c r="I1112" s="5" t="s">
        <v>38</v>
      </c>
      <c r="J1112" s="5" t="s">
        <v>52</v>
      </c>
      <c r="K1112" s="6" t="s">
        <v>6524</v>
      </c>
      <c r="L1112" s="6" t="s">
        <v>62</v>
      </c>
      <c r="M1112" s="5" t="s">
        <v>41</v>
      </c>
      <c r="N1112" s="7" t="s">
        <v>6511</v>
      </c>
      <c r="O1112" s="6" t="s">
        <v>6525</v>
      </c>
      <c r="P1112" s="8"/>
      <c r="Q1112" s="5"/>
      <c r="R1112" s="8"/>
      <c r="S1112" s="8"/>
      <c r="T1112" s="8"/>
      <c r="U1112" s="8"/>
      <c r="V1112" s="8"/>
      <c r="W1112" s="8"/>
      <c r="X1112" s="8"/>
      <c r="Y1112" s="5" t="s">
        <v>4093</v>
      </c>
      <c r="Z1112" s="10" t="str">
        <f aca="false">REPLACE(AA1112,SEARCH("M5-",AA1112),LEN(AB1112),AC1112)</f>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AA1112" s="10" t="s">
        <v>6526</v>
      </c>
      <c r="AB1112" s="8" t="str">
        <f aca="false">IF(D1112&lt;&gt;"No hacer",CONCATENATE(A1112,"-",LEFT(C1112),"-",IF(A1111&lt;&gt;A1112,1,IF(C1111=C1112,RIGHT(AB1111)+1,1))))</f>
        <v>M5-NyO-43a-E-2</v>
      </c>
      <c r="AC1112" s="8" t="str">
        <f aca="false">CONCATENATE(AB1112,"-BR")</f>
        <v>M5-NyO-43a-E-2-BR</v>
      </c>
      <c r="AD1112" s="5"/>
      <c r="AE1112" s="5" t="s">
        <v>351</v>
      </c>
      <c r="AF1112" s="5"/>
    </row>
    <row r="1113" customFormat="false" ht="75" hidden="false" customHeight="true" outlineLevel="0" collapsed="false">
      <c r="A1113" s="5" t="s">
        <v>6527</v>
      </c>
      <c r="B1113" s="6" t="s">
        <v>6528</v>
      </c>
      <c r="C1113" s="5" t="s">
        <v>34</v>
      </c>
      <c r="D1113" s="5" t="s">
        <v>35</v>
      </c>
      <c r="E1113" s="5"/>
      <c r="F1113" s="6" t="s">
        <v>6529</v>
      </c>
      <c r="G1113" s="6"/>
      <c r="H1113" s="6"/>
      <c r="I1113" s="5" t="s">
        <v>38</v>
      </c>
      <c r="J1113" s="5" t="s">
        <v>116</v>
      </c>
      <c r="K1113" s="6" t="s">
        <v>6530</v>
      </c>
      <c r="L1113" s="6" t="s">
        <v>6531</v>
      </c>
      <c r="M1113" s="5" t="s">
        <v>41</v>
      </c>
      <c r="N1113" s="6" t="s">
        <v>6532</v>
      </c>
      <c r="O1113" s="6" t="s">
        <v>6533</v>
      </c>
      <c r="P1113" s="6" t="s">
        <v>6534</v>
      </c>
      <c r="Q1113" s="6"/>
      <c r="R1113" s="6"/>
      <c r="S1113" s="6"/>
      <c r="T1113" s="6"/>
      <c r="U1113" s="6"/>
      <c r="V1113" s="6"/>
      <c r="W1113" s="6"/>
      <c r="X1113" s="6"/>
      <c r="Y1113" s="5" t="s">
        <v>4093</v>
      </c>
      <c r="Z1113" s="10" t="str">
        <f aca="false">REPLACE(AA1113,SEARCH("M5-",AA1113),LEN(AB1113),AC1113)</f>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AA1113" s="10" t="s">
        <v>6535</v>
      </c>
      <c r="AB1113" s="8" t="str">
        <f aca="false">IF(D1113&lt;&gt;"No hacer",CONCATENATE(A1113,"-",LEFT(C1113),"-",IF(A1112&lt;&gt;A1113,1,IF(C1112=C1113,RIGHT(AB1112)+1,1))))</f>
        <v>M5-NyO-44a-I-1</v>
      </c>
      <c r="AC1113" s="8" t="str">
        <f aca="false">CONCATENATE(AB1113,"-BR")</f>
        <v>M5-NyO-44a-I-1-BR</v>
      </c>
      <c r="AD1113" s="5"/>
      <c r="AE1113" s="5" t="s">
        <v>351</v>
      </c>
      <c r="AF1113" s="5"/>
    </row>
    <row r="1114" customFormat="false" ht="75" hidden="false" customHeight="true" outlineLevel="0" collapsed="false">
      <c r="A1114" s="5" t="s">
        <v>6527</v>
      </c>
      <c r="B1114" s="6" t="s">
        <v>6528</v>
      </c>
      <c r="C1114" s="5" t="s">
        <v>48</v>
      </c>
      <c r="D1114" s="5" t="s">
        <v>35</v>
      </c>
      <c r="E1114" s="5"/>
      <c r="F1114" s="6" t="s">
        <v>6536</v>
      </c>
      <c r="G1114" s="6"/>
      <c r="H1114" s="6"/>
      <c r="I1114" s="5" t="s">
        <v>38</v>
      </c>
      <c r="J1114" s="5" t="s">
        <v>52</v>
      </c>
      <c r="K1114" s="6" t="s">
        <v>6530</v>
      </c>
      <c r="L1114" s="6" t="s">
        <v>6537</v>
      </c>
      <c r="M1114" s="5" t="s">
        <v>41</v>
      </c>
      <c r="N1114" s="6" t="s">
        <v>6532</v>
      </c>
      <c r="O1114" s="6" t="s">
        <v>6538</v>
      </c>
      <c r="P1114" s="6"/>
      <c r="Q1114" s="6"/>
      <c r="R1114" s="6"/>
      <c r="S1114" s="6"/>
      <c r="T1114" s="6"/>
      <c r="U1114" s="6"/>
      <c r="V1114" s="6"/>
      <c r="W1114" s="6"/>
      <c r="X1114" s="6"/>
      <c r="Y1114" s="5" t="s">
        <v>4093</v>
      </c>
      <c r="Z1114" s="10" t="str">
        <f aca="false">REPLACE(AA1114,SEARCH("M5-",AA1114),LEN(AB1114),AC1114)</f>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AA1114" s="10" t="s">
        <v>6539</v>
      </c>
      <c r="AB1114" s="8" t="str">
        <f aca="false">IF(D1114&lt;&gt;"No hacer",CONCATENATE(A1114,"-",LEFT(C1114),"-",IF(A1113&lt;&gt;A1114,1,IF(C1113=C1114,RIGHT(AB1113)+1,1))))</f>
        <v>M5-NyO-44a-E-1</v>
      </c>
      <c r="AC1114" s="8" t="str">
        <f aca="false">CONCATENATE(AB1114,"-BR")</f>
        <v>M5-NyO-44a-E-1-BR</v>
      </c>
      <c r="AD1114" s="5"/>
      <c r="AE1114" s="5" t="s">
        <v>351</v>
      </c>
      <c r="AF1114" s="5"/>
    </row>
    <row r="1115" customFormat="false" ht="75" hidden="false" customHeight="true" outlineLevel="0" collapsed="false">
      <c r="A1115" s="5" t="s">
        <v>6527</v>
      </c>
      <c r="B1115" s="6" t="s">
        <v>6528</v>
      </c>
      <c r="C1115" s="5" t="s">
        <v>58</v>
      </c>
      <c r="D1115" s="5" t="s">
        <v>35</v>
      </c>
      <c r="E1115" s="5"/>
      <c r="F1115" s="6" t="s">
        <v>6540</v>
      </c>
      <c r="G1115" s="6"/>
      <c r="H1115" s="6"/>
      <c r="I1115" s="5" t="s">
        <v>38</v>
      </c>
      <c r="J1115" s="5" t="s">
        <v>52</v>
      </c>
      <c r="K1115" s="6" t="s">
        <v>6541</v>
      </c>
      <c r="L1115" s="6" t="s">
        <v>6542</v>
      </c>
      <c r="M1115" s="5" t="s">
        <v>41</v>
      </c>
      <c r="N1115" s="6" t="s">
        <v>6532</v>
      </c>
      <c r="O1115" s="6" t="s">
        <v>6543</v>
      </c>
      <c r="P1115" s="6"/>
      <c r="Q1115" s="6"/>
      <c r="R1115" s="6"/>
      <c r="S1115" s="6"/>
      <c r="T1115" s="6"/>
      <c r="U1115" s="6"/>
      <c r="V1115" s="6"/>
      <c r="W1115" s="6"/>
      <c r="X1115" s="6"/>
      <c r="Y1115" s="5" t="s">
        <v>4093</v>
      </c>
      <c r="Z1115" s="10" t="str">
        <f aca="false">REPLACE(AA1115,SEARCH("M5-",AA1115),LEN(AB1115),AC1115)</f>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AA1115" s="10" t="s">
        <v>6544</v>
      </c>
      <c r="AB1115" s="8" t="str">
        <f aca="false">IF(D1115&lt;&gt;"No hacer",CONCATENATE(A1115,"-",LEFT(C1115),"-",IF(A1114&lt;&gt;A1115,1,IF(C1114=C1115,RIGHT(AB1114)+1,1))))</f>
        <v>M5-NyO-44a-A-1</v>
      </c>
      <c r="AC1115" s="8" t="str">
        <f aca="false">CONCATENATE(AB1115,"-BR")</f>
        <v>M5-NyO-44a-A-1-BR</v>
      </c>
      <c r="AD1115" s="5"/>
      <c r="AE1115" s="5" t="s">
        <v>351</v>
      </c>
      <c r="AF1115" s="5"/>
    </row>
    <row r="1116" customFormat="false" ht="75" hidden="false" customHeight="true" outlineLevel="0" collapsed="false">
      <c r="A1116" s="5" t="s">
        <v>6527</v>
      </c>
      <c r="B1116" s="6" t="s">
        <v>6528</v>
      </c>
      <c r="C1116" s="5" t="s">
        <v>58</v>
      </c>
      <c r="D1116" s="5" t="s">
        <v>35</v>
      </c>
      <c r="E1116" s="5"/>
      <c r="F1116" s="6" t="s">
        <v>6545</v>
      </c>
      <c r="G1116" s="6"/>
      <c r="H1116" s="6"/>
      <c r="I1116" s="5" t="s">
        <v>38</v>
      </c>
      <c r="J1116" s="5" t="s">
        <v>52</v>
      </c>
      <c r="K1116" s="6" t="s">
        <v>6546</v>
      </c>
      <c r="L1116" s="6" t="s">
        <v>6547</v>
      </c>
      <c r="M1116" s="5" t="s">
        <v>41</v>
      </c>
      <c r="N1116" s="6" t="s">
        <v>6532</v>
      </c>
      <c r="O1116" s="6" t="s">
        <v>6548</v>
      </c>
      <c r="P1116" s="6" t="s">
        <v>6534</v>
      </c>
      <c r="Q1116" s="6"/>
      <c r="R1116" s="6"/>
      <c r="S1116" s="6"/>
      <c r="T1116" s="6"/>
      <c r="U1116" s="6"/>
      <c r="V1116" s="6"/>
      <c r="W1116" s="6"/>
      <c r="X1116" s="6"/>
      <c r="Y1116" s="5" t="s">
        <v>4093</v>
      </c>
      <c r="Z1116" s="10" t="str">
        <f aca="false">REPLACE(AA1116,SEARCH("M5-",AA1116),LEN(AB1116),AC1116)</f>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AA1116" s="10" t="s">
        <v>6549</v>
      </c>
      <c r="AB1116" s="8" t="str">
        <f aca="false">IF(D1116&lt;&gt;"No hacer",CONCATENATE(A1116,"-",LEFT(C1116),"-",IF(A1115&lt;&gt;A1116,1,IF(C1115=C1116,RIGHT(AB1115)+1,1))))</f>
        <v>M5-NyO-44a-A-2</v>
      </c>
      <c r="AC1116" s="8" t="str">
        <f aca="false">CONCATENATE(AB1116,"-BR")</f>
        <v>M5-NyO-44a-A-2-BR</v>
      </c>
      <c r="AD1116" s="5"/>
      <c r="AE1116" s="5" t="s">
        <v>351</v>
      </c>
      <c r="AF1116" s="5"/>
    </row>
    <row r="1117" customFormat="false" ht="75" hidden="false" customHeight="true" outlineLevel="0" collapsed="false">
      <c r="A1117" s="5" t="s">
        <v>6527</v>
      </c>
      <c r="B1117" s="6" t="s">
        <v>6528</v>
      </c>
      <c r="C1117" s="5" t="s">
        <v>58</v>
      </c>
      <c r="D1117" s="5" t="s">
        <v>35</v>
      </c>
      <c r="E1117" s="5"/>
      <c r="F1117" s="6" t="s">
        <v>6550</v>
      </c>
      <c r="G1117" s="6"/>
      <c r="H1117" s="6"/>
      <c r="I1117" s="5" t="s">
        <v>38</v>
      </c>
      <c r="J1117" s="5" t="s">
        <v>52</v>
      </c>
      <c r="K1117" s="6" t="s">
        <v>6551</v>
      </c>
      <c r="L1117" s="6" t="s">
        <v>6552</v>
      </c>
      <c r="M1117" s="5" t="s">
        <v>41</v>
      </c>
      <c r="N1117" s="6" t="s">
        <v>6532</v>
      </c>
      <c r="O1117" s="6" t="s">
        <v>6553</v>
      </c>
      <c r="P1117" s="6" t="s">
        <v>6534</v>
      </c>
      <c r="Q1117" s="6"/>
      <c r="R1117" s="6"/>
      <c r="S1117" s="6"/>
      <c r="T1117" s="6"/>
      <c r="U1117" s="6"/>
      <c r="V1117" s="6"/>
      <c r="W1117" s="6"/>
      <c r="X1117" s="6"/>
      <c r="Y1117" s="5" t="s">
        <v>4093</v>
      </c>
      <c r="Z1117" s="10" t="str">
        <f aca="false">REPLACE(AA1117,SEARCH("M5-",AA1117),LEN(AB1117),AC1117)</f>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AA1117" s="10" t="s">
        <v>6554</v>
      </c>
      <c r="AB1117" s="8" t="str">
        <f aca="false">IF(D1117&lt;&gt;"No hacer",CONCATENATE(A1117,"-",LEFT(C1117),"-",IF(A1116&lt;&gt;A1117,1,IF(C1116=C1117,RIGHT(AB1116)+1,1))))</f>
        <v>M5-NyO-44a-A-3</v>
      </c>
      <c r="AC1117" s="8" t="str">
        <f aca="false">CONCATENATE(AB1117,"-BR")</f>
        <v>M5-NyO-44a-A-3-BR</v>
      </c>
      <c r="AD1117" s="5"/>
      <c r="AE1117" s="5" t="s">
        <v>351</v>
      </c>
      <c r="AF1117" s="5"/>
    </row>
    <row r="1118" customFormat="false" ht="75" hidden="false" customHeight="true" outlineLevel="0" collapsed="false">
      <c r="A1118" s="5" t="s">
        <v>6527</v>
      </c>
      <c r="B1118" s="6" t="s">
        <v>6528</v>
      </c>
      <c r="C1118" s="5" t="s">
        <v>58</v>
      </c>
      <c r="D1118" s="5" t="s">
        <v>35</v>
      </c>
      <c r="E1118" s="5"/>
      <c r="F1118" s="6" t="s">
        <v>6555</v>
      </c>
      <c r="G1118" s="6"/>
      <c r="H1118" s="6"/>
      <c r="I1118" s="5" t="s">
        <v>38</v>
      </c>
      <c r="J1118" s="5" t="s">
        <v>52</v>
      </c>
      <c r="K1118" s="6" t="s">
        <v>6556</v>
      </c>
      <c r="L1118" s="6" t="s">
        <v>6537</v>
      </c>
      <c r="M1118" s="5" t="s">
        <v>41</v>
      </c>
      <c r="N1118" s="6" t="s">
        <v>6532</v>
      </c>
      <c r="O1118" s="6" t="s">
        <v>6557</v>
      </c>
      <c r="P1118" s="6"/>
      <c r="Q1118" s="6"/>
      <c r="R1118" s="6"/>
      <c r="S1118" s="6"/>
      <c r="T1118" s="6"/>
      <c r="U1118" s="6"/>
      <c r="V1118" s="6"/>
      <c r="W1118" s="6"/>
      <c r="X1118" s="6"/>
      <c r="Y1118" s="5" t="s">
        <v>4093</v>
      </c>
      <c r="Z1118" s="10" t="str">
        <f aca="false">REPLACE(AA1118,SEARCH("M5-",AA1118),LEN(AB1118),AC1118)</f>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AA1118" s="10" t="s">
        <v>6558</v>
      </c>
      <c r="AB1118" s="8" t="str">
        <f aca="false">IF(D1118&lt;&gt;"No hacer",CONCATENATE(A1118,"-",LEFT(C1118),"-",IF(A1117&lt;&gt;A1118,1,IF(C1117=C1118,RIGHT(AB1117)+1,1))))</f>
        <v>M5-NyO-44a-A-4</v>
      </c>
      <c r="AC1118" s="8" t="str">
        <f aca="false">CONCATENATE(AB1118,"-BR")</f>
        <v>M5-NyO-44a-A-4-BR</v>
      </c>
      <c r="AD1118" s="5"/>
      <c r="AE1118" s="5" t="s">
        <v>351</v>
      </c>
      <c r="AF1118" s="5"/>
    </row>
    <row r="1119" customFormat="false" ht="75" hidden="false" customHeight="true" outlineLevel="0" collapsed="false">
      <c r="A1119" s="5" t="s">
        <v>6527</v>
      </c>
      <c r="B1119" s="6" t="s">
        <v>6528</v>
      </c>
      <c r="C1119" s="5" t="s">
        <v>58</v>
      </c>
      <c r="D1119" s="5" t="s">
        <v>35</v>
      </c>
      <c r="E1119" s="5"/>
      <c r="F1119" s="6" t="s">
        <v>6559</v>
      </c>
      <c r="G1119" s="6"/>
      <c r="H1119" s="6"/>
      <c r="I1119" s="5" t="s">
        <v>38</v>
      </c>
      <c r="J1119" s="5" t="s">
        <v>52</v>
      </c>
      <c r="K1119" s="6" t="s">
        <v>6560</v>
      </c>
      <c r="L1119" s="6" t="s">
        <v>6542</v>
      </c>
      <c r="M1119" s="5" t="s">
        <v>41</v>
      </c>
      <c r="N1119" s="6" t="s">
        <v>6532</v>
      </c>
      <c r="O1119" s="6" t="s">
        <v>6561</v>
      </c>
      <c r="P1119" s="6"/>
      <c r="Q1119" s="6"/>
      <c r="R1119" s="6"/>
      <c r="S1119" s="6"/>
      <c r="T1119" s="6"/>
      <c r="U1119" s="6"/>
      <c r="V1119" s="6"/>
      <c r="W1119" s="6"/>
      <c r="X1119" s="6"/>
      <c r="Y1119" s="5" t="s">
        <v>4093</v>
      </c>
      <c r="Z1119" s="10" t="str">
        <f aca="false">REPLACE(AA1119,SEARCH("M5-",AA1119),LEN(AB1119),AC1119)</f>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AA1119" s="10" t="s">
        <v>6562</v>
      </c>
      <c r="AB1119" s="8" t="str">
        <f aca="false">IF(D1119&lt;&gt;"No hacer",CONCATENATE(A1119,"-",LEFT(C1119),"-",IF(A1118&lt;&gt;A1119,1,IF(C1118=C1119,RIGHT(AB1118)+1,1))))</f>
        <v>M5-NyO-44a-A-5</v>
      </c>
      <c r="AC1119" s="8" t="str">
        <f aca="false">CONCATENATE(AB1119,"-BR")</f>
        <v>M5-NyO-44a-A-5-BR</v>
      </c>
      <c r="AD1119" s="5"/>
      <c r="AE1119" s="5" t="s">
        <v>351</v>
      </c>
      <c r="AF1119" s="5"/>
    </row>
    <row r="1120" customFormat="false" ht="75" hidden="false" customHeight="true" outlineLevel="0" collapsed="false">
      <c r="A1120" s="5" t="s">
        <v>6563</v>
      </c>
      <c r="B1120" s="6" t="s">
        <v>6564</v>
      </c>
      <c r="C1120" s="5" t="s">
        <v>34</v>
      </c>
      <c r="D1120" s="5" t="s">
        <v>35</v>
      </c>
      <c r="E1120" s="5"/>
      <c r="F1120" s="6" t="s">
        <v>6565</v>
      </c>
      <c r="G1120" s="6"/>
      <c r="H1120" s="8"/>
      <c r="I1120" s="5" t="s">
        <v>38</v>
      </c>
      <c r="J1120" s="5" t="s">
        <v>297</v>
      </c>
      <c r="K1120" s="6" t="s">
        <v>6566</v>
      </c>
      <c r="L1120" s="6" t="s">
        <v>6567</v>
      </c>
      <c r="M1120" s="5" t="s">
        <v>41</v>
      </c>
      <c r="N1120" s="8" t="s">
        <v>6568</v>
      </c>
      <c r="O1120" s="8" t="s">
        <v>6569</v>
      </c>
      <c r="P1120" s="8"/>
      <c r="Q1120" s="5"/>
      <c r="R1120" s="8"/>
      <c r="S1120" s="8"/>
      <c r="T1120" s="8"/>
      <c r="U1120" s="8"/>
      <c r="V1120" s="8"/>
      <c r="W1120" s="8"/>
      <c r="X1120" s="8"/>
      <c r="Y1120" s="5" t="s">
        <v>4093</v>
      </c>
      <c r="Z1120" s="10" t="str">
        <f aca="false">REPLACE(AA1120,SEARCH("M5-",AA1120),LEN(AB1120),AC1120)</f>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AA1120" s="10" t="s">
        <v>6570</v>
      </c>
      <c r="AB1120" s="8" t="str">
        <f aca="false">IF(D1120&lt;&gt;"No hacer",CONCATENATE(A1120,"-",LEFT(C1120),"-",IF(A1119&lt;&gt;A1120,1,IF(C1119=C1120,RIGHT(AB1119)+1,1))))</f>
        <v>M5-NyO-26a-I-1</v>
      </c>
      <c r="AC1120" s="8" t="str">
        <f aca="false">CONCATENATE(AB1120,"-BR")</f>
        <v>M5-NyO-26a-I-1-BR</v>
      </c>
      <c r="AD1120" s="5" t="s">
        <v>46</v>
      </c>
      <c r="AE1120" s="5" t="s">
        <v>351</v>
      </c>
      <c r="AF1120" s="5" t="s">
        <v>47</v>
      </c>
    </row>
    <row r="1121" customFormat="false" ht="75" hidden="false" customHeight="true" outlineLevel="0" collapsed="false">
      <c r="A1121" s="5" t="s">
        <v>6563</v>
      </c>
      <c r="B1121" s="6" t="s">
        <v>6564</v>
      </c>
      <c r="C1121" s="5" t="s">
        <v>34</v>
      </c>
      <c r="D1121" s="5" t="s">
        <v>35</v>
      </c>
      <c r="E1121" s="5"/>
      <c r="F1121" s="6" t="s">
        <v>6571</v>
      </c>
      <c r="G1121" s="6"/>
      <c r="H1121" s="8"/>
      <c r="I1121" s="5" t="s">
        <v>38</v>
      </c>
      <c r="J1121" s="5" t="s">
        <v>297</v>
      </c>
      <c r="K1121" s="6" t="s">
        <v>6572</v>
      </c>
      <c r="L1121" s="6" t="s">
        <v>6567</v>
      </c>
      <c r="M1121" s="5" t="s">
        <v>41</v>
      </c>
      <c r="N1121" s="8" t="s">
        <v>6568</v>
      </c>
      <c r="O1121" s="8" t="s">
        <v>6573</v>
      </c>
      <c r="P1121" s="8"/>
      <c r="Q1121" s="5"/>
      <c r="R1121" s="8"/>
      <c r="S1121" s="8"/>
      <c r="T1121" s="8"/>
      <c r="U1121" s="8"/>
      <c r="V1121" s="8"/>
      <c r="W1121" s="8"/>
      <c r="X1121" s="8"/>
      <c r="Y1121" s="5" t="s">
        <v>4093</v>
      </c>
      <c r="Z1121" s="10" t="str">
        <f aca="false">REPLACE(AA1121,SEARCH("M5-",AA1121),LEN(AB1121),AC1121)</f>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AA1121" s="10" t="s">
        <v>6574</v>
      </c>
      <c r="AB1121" s="8" t="str">
        <f aca="false">IF(D1121&lt;&gt;"No hacer",CONCATENATE(A1121,"-",LEFT(C1121),"-",IF(A1120&lt;&gt;A1121,1,IF(C1120=C1121,RIGHT(AB1120)+1,1))))</f>
        <v>M5-NyO-26a-I-2</v>
      </c>
      <c r="AC1121" s="8" t="str">
        <f aca="false">CONCATENATE(AB1121,"-BR")</f>
        <v>M5-NyO-26a-I-2-BR</v>
      </c>
      <c r="AD1121" s="5" t="s">
        <v>46</v>
      </c>
      <c r="AE1121" s="5" t="s">
        <v>351</v>
      </c>
      <c r="AF1121" s="5" t="s">
        <v>47</v>
      </c>
    </row>
    <row r="1122" customFormat="false" ht="75" hidden="false" customHeight="true" outlineLevel="0" collapsed="false">
      <c r="A1122" s="5" t="s">
        <v>6563</v>
      </c>
      <c r="B1122" s="6" t="s">
        <v>6564</v>
      </c>
      <c r="C1122" s="5" t="s">
        <v>34</v>
      </c>
      <c r="D1122" s="5" t="s">
        <v>35</v>
      </c>
      <c r="E1122" s="5"/>
      <c r="F1122" s="6" t="s">
        <v>6575</v>
      </c>
      <c r="G1122" s="6"/>
      <c r="H1122" s="8"/>
      <c r="I1122" s="5" t="s">
        <v>38</v>
      </c>
      <c r="J1122" s="5" t="s">
        <v>297</v>
      </c>
      <c r="K1122" s="6" t="s">
        <v>6576</v>
      </c>
      <c r="L1122" s="6" t="s">
        <v>6567</v>
      </c>
      <c r="M1122" s="5" t="s">
        <v>41</v>
      </c>
      <c r="N1122" s="8" t="s">
        <v>6568</v>
      </c>
      <c r="O1122" s="8" t="s">
        <v>6577</v>
      </c>
      <c r="P1122" s="8"/>
      <c r="Q1122" s="5"/>
      <c r="R1122" s="8"/>
      <c r="S1122" s="8"/>
      <c r="T1122" s="8"/>
      <c r="U1122" s="8"/>
      <c r="V1122" s="8"/>
      <c r="W1122" s="8"/>
      <c r="X1122" s="8"/>
      <c r="Y1122" s="5" t="s">
        <v>4093</v>
      </c>
      <c r="Z1122" s="10" t="str">
        <f aca="false">REPLACE(AA1122,SEARCH("M5-",AA1122),LEN(AB1122),AC1122)</f>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AA1122" s="10" t="s">
        <v>6578</v>
      </c>
      <c r="AB1122" s="8" t="str">
        <f aca="false">IF(D1122&lt;&gt;"No hacer",CONCATENATE(A1122,"-",LEFT(C1122),"-",IF(A1121&lt;&gt;A1122,1,IF(C1121=C1122,RIGHT(AB1121)+1,1))))</f>
        <v>M5-NyO-26a-I-3</v>
      </c>
      <c r="AC1122" s="8" t="str">
        <f aca="false">CONCATENATE(AB1122,"-BR")</f>
        <v>M5-NyO-26a-I-3-BR</v>
      </c>
      <c r="AD1122" s="5" t="s">
        <v>46</v>
      </c>
      <c r="AE1122" s="5" t="s">
        <v>351</v>
      </c>
      <c r="AF1122" s="5" t="s">
        <v>47</v>
      </c>
    </row>
    <row r="1123" customFormat="false" ht="75" hidden="false" customHeight="true" outlineLevel="0" collapsed="false">
      <c r="A1123" s="5" t="s">
        <v>6563</v>
      </c>
      <c r="B1123" s="6" t="s">
        <v>6564</v>
      </c>
      <c r="C1123" s="5" t="s">
        <v>48</v>
      </c>
      <c r="D1123" s="5" t="s">
        <v>35</v>
      </c>
      <c r="E1123" s="16"/>
      <c r="F1123" s="6" t="s">
        <v>6579</v>
      </c>
      <c r="G1123" s="6"/>
      <c r="H1123" s="8"/>
      <c r="I1123" s="5" t="s">
        <v>38</v>
      </c>
      <c r="J1123" s="5" t="s">
        <v>592</v>
      </c>
      <c r="K1123" s="6" t="s">
        <v>6580</v>
      </c>
      <c r="L1123" s="6" t="s">
        <v>6581</v>
      </c>
      <c r="M1123" s="5" t="s">
        <v>41</v>
      </c>
      <c r="N1123" s="6" t="s">
        <v>6568</v>
      </c>
      <c r="O1123" s="6" t="s">
        <v>6582</v>
      </c>
      <c r="P1123" s="8"/>
      <c r="Q1123" s="5"/>
      <c r="R1123" s="8"/>
      <c r="S1123" s="8"/>
      <c r="T1123" s="8"/>
      <c r="U1123" s="8"/>
      <c r="V1123" s="8"/>
      <c r="W1123" s="8"/>
      <c r="X1123" s="8"/>
      <c r="Y1123" s="5" t="s">
        <v>4093</v>
      </c>
      <c r="Z1123" s="10" t="str">
        <f aca="false">REPLACE(AA1123,SEARCH("M5-",AA1123),LEN(AB1123),AC1123)</f>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AA1123" s="10" t="s">
        <v>6583</v>
      </c>
      <c r="AB1123" s="8" t="str">
        <f aca="false">IF(D1123&lt;&gt;"No hacer",CONCATENATE(A1123,"-",LEFT(C1123),"-",IF(A1122&lt;&gt;A1123,1,IF(C1122=C1123,RIGHT(AB1122)+1,1))))</f>
        <v>M5-NyO-26a-E-1</v>
      </c>
      <c r="AC1123" s="8" t="str">
        <f aca="false">CONCATENATE(AB1123,"-BR")</f>
        <v>M5-NyO-26a-E-1-BR</v>
      </c>
      <c r="AD1123" s="5" t="s">
        <v>46</v>
      </c>
      <c r="AE1123" s="5" t="s">
        <v>351</v>
      </c>
      <c r="AF1123" s="5" t="s">
        <v>47</v>
      </c>
    </row>
    <row r="1124" customFormat="false" ht="75" hidden="false" customHeight="true" outlineLevel="0" collapsed="false">
      <c r="A1124" s="5" t="s">
        <v>6563</v>
      </c>
      <c r="B1124" s="6" t="s">
        <v>6564</v>
      </c>
      <c r="C1124" s="5" t="s">
        <v>48</v>
      </c>
      <c r="D1124" s="5" t="s">
        <v>35</v>
      </c>
      <c r="E1124" s="5"/>
      <c r="F1124" s="6" t="s">
        <v>6579</v>
      </c>
      <c r="G1124" s="6"/>
      <c r="H1124" s="8"/>
      <c r="I1124" s="5" t="s">
        <v>38</v>
      </c>
      <c r="J1124" s="5" t="s">
        <v>592</v>
      </c>
      <c r="K1124" s="6" t="s">
        <v>6584</v>
      </c>
      <c r="L1124" s="6" t="s">
        <v>6585</v>
      </c>
      <c r="M1124" s="5" t="s">
        <v>41</v>
      </c>
      <c r="N1124" s="6" t="s">
        <v>6568</v>
      </c>
      <c r="O1124" s="6" t="s">
        <v>6582</v>
      </c>
      <c r="P1124" s="8"/>
      <c r="Q1124" s="5"/>
      <c r="R1124" s="8"/>
      <c r="S1124" s="8"/>
      <c r="T1124" s="8"/>
      <c r="U1124" s="8"/>
      <c r="V1124" s="8"/>
      <c r="W1124" s="8"/>
      <c r="X1124" s="8"/>
      <c r="Y1124" s="5" t="s">
        <v>4093</v>
      </c>
      <c r="Z1124" s="10" t="str">
        <f aca="false">REPLACE(AA1124,SEARCH("M5-",AA1124),LEN(AB1124),AC1124)</f>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AA1124" s="10" t="s">
        <v>6586</v>
      </c>
      <c r="AB1124" s="8" t="str">
        <f aca="false">IF(D1124&lt;&gt;"No hacer",CONCATENATE(A1124,"-",LEFT(C1124),"-",IF(A1123&lt;&gt;A1124,1,IF(C1123=C1124,RIGHT(AB1123)+1,1))))</f>
        <v>M5-NyO-26a-E-2</v>
      </c>
      <c r="AC1124" s="8" t="str">
        <f aca="false">CONCATENATE(AB1124,"-BR")</f>
        <v>M5-NyO-26a-E-2-BR</v>
      </c>
      <c r="AD1124" s="5" t="s">
        <v>46</v>
      </c>
      <c r="AE1124" s="5" t="s">
        <v>351</v>
      </c>
      <c r="AF1124" s="5" t="s">
        <v>47</v>
      </c>
    </row>
    <row r="1125" customFormat="false" ht="75" hidden="false" customHeight="true" outlineLevel="0" collapsed="false">
      <c r="A1125" s="5" t="s">
        <v>6563</v>
      </c>
      <c r="B1125" s="6" t="s">
        <v>6564</v>
      </c>
      <c r="C1125" s="5" t="s">
        <v>48</v>
      </c>
      <c r="D1125" s="5" t="s">
        <v>35</v>
      </c>
      <c r="E1125" s="5"/>
      <c r="F1125" s="6" t="s">
        <v>6579</v>
      </c>
      <c r="G1125" s="6"/>
      <c r="H1125" s="8"/>
      <c r="I1125" s="5" t="s">
        <v>38</v>
      </c>
      <c r="J1125" s="5" t="s">
        <v>592</v>
      </c>
      <c r="K1125" s="6" t="s">
        <v>6587</v>
      </c>
      <c r="L1125" s="6" t="s">
        <v>6588</v>
      </c>
      <c r="M1125" s="5" t="s">
        <v>41</v>
      </c>
      <c r="N1125" s="6" t="s">
        <v>6568</v>
      </c>
      <c r="O1125" s="6" t="s">
        <v>6582</v>
      </c>
      <c r="P1125" s="8"/>
      <c r="Q1125" s="5"/>
      <c r="R1125" s="8"/>
      <c r="S1125" s="8"/>
      <c r="T1125" s="8"/>
      <c r="U1125" s="8"/>
      <c r="V1125" s="8"/>
      <c r="W1125" s="8"/>
      <c r="X1125" s="8"/>
      <c r="Y1125" s="5" t="s">
        <v>4093</v>
      </c>
      <c r="Z1125" s="10" t="str">
        <f aca="false">REPLACE(AA1125,SEARCH("M5-",AA1125),LEN(AB1125),AC1125)</f>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AA1125" s="10" t="s">
        <v>6589</v>
      </c>
      <c r="AB1125" s="8" t="str">
        <f aca="false">IF(D1125&lt;&gt;"No hacer",CONCATENATE(A1125,"-",LEFT(C1125),"-",IF(A1124&lt;&gt;A1125,1,IF(C1124=C1125,RIGHT(AB1124)+1,1))))</f>
        <v>M5-NyO-26a-E-3</v>
      </c>
      <c r="AC1125" s="8" t="str">
        <f aca="false">CONCATENATE(AB1125,"-BR")</f>
        <v>M5-NyO-26a-E-3-BR</v>
      </c>
      <c r="AD1125" s="5" t="s">
        <v>46</v>
      </c>
      <c r="AE1125" s="5" t="s">
        <v>351</v>
      </c>
      <c r="AF1125" s="5" t="s">
        <v>47</v>
      </c>
    </row>
    <row r="1126" customFormat="false" ht="75" hidden="false" customHeight="true" outlineLevel="0" collapsed="false">
      <c r="A1126" s="5" t="s">
        <v>6590</v>
      </c>
      <c r="B1126" s="6" t="s">
        <v>6591</v>
      </c>
      <c r="C1126" s="5" t="s">
        <v>34</v>
      </c>
      <c r="D1126" s="5" t="s">
        <v>35</v>
      </c>
      <c r="E1126" s="5"/>
      <c r="F1126" s="6" t="s">
        <v>6592</v>
      </c>
      <c r="G1126" s="6"/>
      <c r="H1126" s="6" t="s">
        <v>6593</v>
      </c>
      <c r="I1126" s="5" t="s">
        <v>38</v>
      </c>
      <c r="J1126" s="11" t="s">
        <v>297</v>
      </c>
      <c r="K1126" s="6" t="s">
        <v>6594</v>
      </c>
      <c r="L1126" s="6" t="s">
        <v>6595</v>
      </c>
      <c r="M1126" s="5" t="s">
        <v>41</v>
      </c>
      <c r="N1126" s="6" t="s">
        <v>6596</v>
      </c>
      <c r="O1126" s="6" t="s">
        <v>6597</v>
      </c>
      <c r="P1126" s="8" t="s">
        <v>6598</v>
      </c>
      <c r="Q1126" s="5"/>
      <c r="R1126" s="8"/>
      <c r="S1126" s="8"/>
      <c r="T1126" s="8"/>
      <c r="U1126" s="8"/>
      <c r="V1126" s="8"/>
      <c r="W1126" s="8"/>
      <c r="X1126" s="8"/>
      <c r="Y1126" s="5" t="s">
        <v>4093</v>
      </c>
      <c r="Z1126" s="10" t="str">
        <f aca="false">REPLACE(AA1126,SEARCH("M5-",AA1126),LEN(AB1126),AC1126)</f>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AA1126" s="10" t="s">
        <v>6599</v>
      </c>
      <c r="AB1126" s="8" t="str">
        <f aca="false">IF(D1126&lt;&gt;"No hacer",CONCATENATE(A1126,"-",LEFT(C1126),"-",IF(A1125&lt;&gt;A1126,1,IF(C1125=C1126,RIGHT(AB1125)+1,1))))</f>
        <v>M5-NyO-26b-I-1</v>
      </c>
      <c r="AC1126" s="8" t="str">
        <f aca="false">CONCATENATE(AB1126,"-BR")</f>
        <v>M5-NyO-26b-I-1-BR</v>
      </c>
      <c r="AD1126" s="5" t="s">
        <v>46</v>
      </c>
      <c r="AE1126" s="5" t="s">
        <v>351</v>
      </c>
      <c r="AF1126" s="5" t="s">
        <v>47</v>
      </c>
    </row>
    <row r="1127" customFormat="false" ht="75" hidden="false" customHeight="true" outlineLevel="0" collapsed="false">
      <c r="A1127" s="5" t="s">
        <v>6590</v>
      </c>
      <c r="B1127" s="6" t="s">
        <v>6591</v>
      </c>
      <c r="C1127" s="5" t="s">
        <v>48</v>
      </c>
      <c r="D1127" s="5" t="s">
        <v>35</v>
      </c>
      <c r="E1127" s="5"/>
      <c r="F1127" s="6" t="s">
        <v>6600</v>
      </c>
      <c r="G1127" s="6"/>
      <c r="H1127" s="6"/>
      <c r="I1127" s="5" t="s">
        <v>38</v>
      </c>
      <c r="J1127" s="5" t="s">
        <v>52</v>
      </c>
      <c r="K1127" s="6" t="s">
        <v>6601</v>
      </c>
      <c r="L1127" s="6" t="s">
        <v>6602</v>
      </c>
      <c r="M1127" s="5" t="s">
        <v>41</v>
      </c>
      <c r="N1127" s="6" t="s">
        <v>6596</v>
      </c>
      <c r="O1127" s="6" t="s">
        <v>6603</v>
      </c>
      <c r="P1127" s="6"/>
      <c r="Q1127" s="6"/>
      <c r="R1127" s="6"/>
      <c r="S1127" s="6"/>
      <c r="T1127" s="6"/>
      <c r="U1127" s="6"/>
      <c r="V1127" s="6"/>
      <c r="W1127" s="8"/>
      <c r="X1127" s="8"/>
      <c r="Y1127" s="5" t="s">
        <v>4093</v>
      </c>
      <c r="Z1127" s="10" t="str">
        <f aca="false">REPLACE(AA1127,SEARCH("M5-",AA1127),LEN(AB1127),AC1127)</f>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AA1127" s="10" t="s">
        <v>6604</v>
      </c>
      <c r="AB1127" s="8" t="str">
        <f aca="false">IF(D1127&lt;&gt;"No hacer",CONCATENATE(A1127,"-",LEFT(C1127),"-",IF(A1126&lt;&gt;A1127,1,IF(C1126=C1127,RIGHT(AB1126)+1,1))))</f>
        <v>M5-NyO-26b-E-1</v>
      </c>
      <c r="AC1127" s="8" t="str">
        <f aca="false">CONCATENATE(AB1127,"-BR")</f>
        <v>M5-NyO-26b-E-1-BR</v>
      </c>
      <c r="AD1127" s="5" t="s">
        <v>46</v>
      </c>
      <c r="AE1127" s="5" t="s">
        <v>351</v>
      </c>
      <c r="AF1127" s="5" t="s">
        <v>47</v>
      </c>
    </row>
    <row r="1128" customFormat="false" ht="75" hidden="false" customHeight="true" outlineLevel="0" collapsed="false">
      <c r="A1128" s="5" t="s">
        <v>6590</v>
      </c>
      <c r="B1128" s="6" t="s">
        <v>6591</v>
      </c>
      <c r="C1128" s="5" t="s">
        <v>48</v>
      </c>
      <c r="D1128" s="5" t="s">
        <v>35</v>
      </c>
      <c r="E1128" s="5"/>
      <c r="F1128" s="6" t="s">
        <v>6605</v>
      </c>
      <c r="G1128" s="6"/>
      <c r="H1128" s="6"/>
      <c r="I1128" s="5" t="s">
        <v>38</v>
      </c>
      <c r="J1128" s="5" t="s">
        <v>52</v>
      </c>
      <c r="K1128" s="6" t="s">
        <v>6606</v>
      </c>
      <c r="L1128" s="6" t="s">
        <v>6607</v>
      </c>
      <c r="M1128" s="5" t="s">
        <v>41</v>
      </c>
      <c r="N1128" s="6" t="s">
        <v>6596</v>
      </c>
      <c r="O1128" s="6" t="s">
        <v>6608</v>
      </c>
      <c r="P1128" s="6"/>
      <c r="Q1128" s="6"/>
      <c r="R1128" s="6"/>
      <c r="S1128" s="6"/>
      <c r="T1128" s="6"/>
      <c r="U1128" s="6"/>
      <c r="V1128" s="6"/>
      <c r="W1128" s="8"/>
      <c r="X1128" s="8"/>
      <c r="Y1128" s="5" t="s">
        <v>4093</v>
      </c>
      <c r="Z1128" s="10" t="str">
        <f aca="false">REPLACE(AA1128,SEARCH("M5-",AA1128),LEN(AB1128),AC1128)</f>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AA1128" s="10" t="s">
        <v>6609</v>
      </c>
      <c r="AB1128" s="8" t="str">
        <f aca="false">IF(D1128&lt;&gt;"No hacer",CONCATENATE(A1128,"-",LEFT(C1128),"-",IF(A1127&lt;&gt;A1128,1,IF(C1127=C1128,RIGHT(AB1127)+1,1))))</f>
        <v>M5-NyO-26b-E-2</v>
      </c>
      <c r="AC1128" s="8" t="str">
        <f aca="false">CONCATENATE(AB1128,"-BR")</f>
        <v>M5-NyO-26b-E-2-BR</v>
      </c>
      <c r="AD1128" s="5" t="s">
        <v>46</v>
      </c>
      <c r="AE1128" s="5" t="s">
        <v>351</v>
      </c>
      <c r="AF1128" s="5" t="s">
        <v>47</v>
      </c>
    </row>
    <row r="1129" customFormat="false" ht="75" hidden="false" customHeight="true" outlineLevel="0" collapsed="false">
      <c r="A1129" s="5" t="s">
        <v>6590</v>
      </c>
      <c r="B1129" s="6" t="s">
        <v>6591</v>
      </c>
      <c r="C1129" s="5" t="s">
        <v>48</v>
      </c>
      <c r="D1129" s="5" t="s">
        <v>35</v>
      </c>
      <c r="E1129" s="5"/>
      <c r="F1129" s="6" t="s">
        <v>6610</v>
      </c>
      <c r="G1129" s="6"/>
      <c r="H1129" s="6"/>
      <c r="I1129" s="5" t="s">
        <v>38</v>
      </c>
      <c r="J1129" s="5" t="s">
        <v>52</v>
      </c>
      <c r="K1129" s="6" t="s">
        <v>6606</v>
      </c>
      <c r="L1129" s="6" t="s">
        <v>6607</v>
      </c>
      <c r="M1129" s="5" t="s">
        <v>41</v>
      </c>
      <c r="N1129" s="6" t="s">
        <v>6596</v>
      </c>
      <c r="O1129" s="6" t="s">
        <v>6611</v>
      </c>
      <c r="P1129" s="6"/>
      <c r="Q1129" s="6"/>
      <c r="R1129" s="6"/>
      <c r="S1129" s="6"/>
      <c r="T1129" s="6"/>
      <c r="U1129" s="6"/>
      <c r="V1129" s="6"/>
      <c r="W1129" s="8"/>
      <c r="X1129" s="8"/>
      <c r="Y1129" s="5" t="s">
        <v>4093</v>
      </c>
      <c r="Z1129" s="10" t="str">
        <f aca="false">REPLACE(AA1129,SEARCH("M5-",AA1129),LEN(AB1129),AC1129)</f>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AA1129" s="10" t="s">
        <v>6612</v>
      </c>
      <c r="AB1129" s="8" t="str">
        <f aca="false">IF(D1129&lt;&gt;"No hacer",CONCATENATE(A1129,"-",LEFT(C1129),"-",IF(A1128&lt;&gt;A1129,1,IF(C1128=C1129,RIGHT(AB1128)+1,1))))</f>
        <v>M5-NyO-26b-E-3</v>
      </c>
      <c r="AC1129" s="8" t="str">
        <f aca="false">CONCATENATE(AB1129,"-BR")</f>
        <v>M5-NyO-26b-E-3-BR</v>
      </c>
      <c r="AD1129" s="5" t="s">
        <v>46</v>
      </c>
      <c r="AE1129" s="5" t="s">
        <v>351</v>
      </c>
      <c r="AF1129" s="5" t="s">
        <v>47</v>
      </c>
    </row>
    <row r="1130" customFormat="false" ht="75" hidden="false" customHeight="true" outlineLevel="0" collapsed="false">
      <c r="A1130" s="5" t="s">
        <v>6590</v>
      </c>
      <c r="B1130" s="6" t="s">
        <v>6591</v>
      </c>
      <c r="C1130" s="5" t="s">
        <v>58</v>
      </c>
      <c r="D1130" s="5" t="s">
        <v>35</v>
      </c>
      <c r="E1130" s="5"/>
      <c r="F1130" s="6" t="s">
        <v>6613</v>
      </c>
      <c r="G1130" s="6"/>
      <c r="H1130" s="6"/>
      <c r="I1130" s="5" t="s">
        <v>38</v>
      </c>
      <c r="J1130" s="5" t="s">
        <v>52</v>
      </c>
      <c r="K1130" s="6" t="s">
        <v>6614</v>
      </c>
      <c r="L1130" s="6" t="s">
        <v>1959</v>
      </c>
      <c r="M1130" s="5" t="s">
        <v>63</v>
      </c>
      <c r="N1130" s="6"/>
      <c r="O1130" s="6"/>
      <c r="P1130" s="6"/>
      <c r="Q1130" s="6"/>
      <c r="R1130" s="6"/>
      <c r="S1130" s="6" t="s">
        <v>6615</v>
      </c>
      <c r="T1130" s="6" t="s">
        <v>6616</v>
      </c>
      <c r="U1130" s="6" t="s">
        <v>6617</v>
      </c>
      <c r="V1130" s="6" t="s">
        <v>6618</v>
      </c>
      <c r="W1130" s="8"/>
      <c r="X1130" s="8"/>
      <c r="Y1130" s="5" t="s">
        <v>4093</v>
      </c>
      <c r="Z1130" s="10" t="str">
        <f aca="false">REPLACE(AA1130,SEARCH("M5-",AA1130),LEN(AB1130),AC1130)</f>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AA1130" s="10" t="s">
        <v>6619</v>
      </c>
      <c r="AB1130" s="8" t="str">
        <f aca="false">IF(D1130&lt;&gt;"No hacer",CONCATENATE(A1130,"-",LEFT(C1130),"-",IF(A1129&lt;&gt;A1130,1,IF(C1129=C1130,RIGHT(AB1129)+1,1))))</f>
        <v>M5-NyO-26b-A-1</v>
      </c>
      <c r="AC1130" s="8" t="str">
        <f aca="false">CONCATENATE(AB1130,"-BR")</f>
        <v>M5-NyO-26b-A-1-BR</v>
      </c>
      <c r="AD1130" s="5" t="s">
        <v>46</v>
      </c>
      <c r="AE1130" s="5" t="s">
        <v>351</v>
      </c>
      <c r="AF1130" s="5" t="s">
        <v>47</v>
      </c>
    </row>
    <row r="1131" customFormat="false" ht="75" hidden="false" customHeight="true" outlineLevel="0" collapsed="false">
      <c r="A1131" s="5" t="s">
        <v>6590</v>
      </c>
      <c r="B1131" s="6" t="s">
        <v>6591</v>
      </c>
      <c r="C1131" s="5" t="s">
        <v>58</v>
      </c>
      <c r="D1131" s="5" t="s">
        <v>35</v>
      </c>
      <c r="E1131" s="5"/>
      <c r="F1131" s="6" t="s">
        <v>6620</v>
      </c>
      <c r="G1131" s="6"/>
      <c r="H1131" s="6"/>
      <c r="I1131" s="5" t="s">
        <v>38</v>
      </c>
      <c r="J1131" s="5" t="s">
        <v>52</v>
      </c>
      <c r="K1131" s="6" t="s">
        <v>6621</v>
      </c>
      <c r="L1131" s="6" t="s">
        <v>1959</v>
      </c>
      <c r="M1131" s="5" t="s">
        <v>63</v>
      </c>
      <c r="N1131" s="6"/>
      <c r="O1131" s="6"/>
      <c r="P1131" s="6"/>
      <c r="Q1131" s="6"/>
      <c r="R1131" s="6"/>
      <c r="S1131" s="6" t="s">
        <v>6622</v>
      </c>
      <c r="T1131" s="6" t="s">
        <v>6623</v>
      </c>
      <c r="U1131" s="6" t="s">
        <v>6617</v>
      </c>
      <c r="V1131" s="6" t="s">
        <v>6624</v>
      </c>
      <c r="W1131" s="8"/>
      <c r="X1131" s="8"/>
      <c r="Y1131" s="5" t="s">
        <v>4093</v>
      </c>
      <c r="Z1131" s="10" t="str">
        <f aca="false">REPLACE(AA1131,SEARCH("M5-",AA1131),LEN(AB1131),AC1131)</f>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AA1131" s="10" t="s">
        <v>6625</v>
      </c>
      <c r="AB1131" s="8" t="str">
        <f aca="false">IF(D1131&lt;&gt;"No hacer",CONCATENATE(A1131,"-",LEFT(C1131),"-",IF(A1130&lt;&gt;A1131,1,IF(C1130=C1131,RIGHT(AB1130)+1,1))))</f>
        <v>M5-NyO-26b-A-2</v>
      </c>
      <c r="AC1131" s="8" t="str">
        <f aca="false">CONCATENATE(AB1131,"-BR")</f>
        <v>M5-NyO-26b-A-2-BR</v>
      </c>
      <c r="AD1131" s="5" t="s">
        <v>46</v>
      </c>
      <c r="AE1131" s="5" t="s">
        <v>351</v>
      </c>
      <c r="AF1131" s="5" t="s">
        <v>47</v>
      </c>
    </row>
    <row r="1132" customFormat="false" ht="75" hidden="false" customHeight="true" outlineLevel="0" collapsed="false">
      <c r="A1132" s="5" t="s">
        <v>6590</v>
      </c>
      <c r="B1132" s="6" t="s">
        <v>6591</v>
      </c>
      <c r="C1132" s="5" t="s">
        <v>58</v>
      </c>
      <c r="D1132" s="5" t="s">
        <v>35</v>
      </c>
      <c r="E1132" s="5"/>
      <c r="F1132" s="6" t="s">
        <v>6626</v>
      </c>
      <c r="G1132" s="6"/>
      <c r="H1132" s="6"/>
      <c r="I1132" s="5" t="s">
        <v>38</v>
      </c>
      <c r="J1132" s="5" t="s">
        <v>52</v>
      </c>
      <c r="K1132" s="6" t="s">
        <v>6627</v>
      </c>
      <c r="L1132" s="6" t="s">
        <v>1959</v>
      </c>
      <c r="M1132" s="5" t="s">
        <v>63</v>
      </c>
      <c r="N1132" s="6"/>
      <c r="O1132" s="6"/>
      <c r="P1132" s="6"/>
      <c r="Q1132" s="6"/>
      <c r="R1132" s="6"/>
      <c r="S1132" s="6" t="s">
        <v>6628</v>
      </c>
      <c r="T1132" s="6" t="s">
        <v>6629</v>
      </c>
      <c r="U1132" s="6" t="s">
        <v>6617</v>
      </c>
      <c r="V1132" s="6" t="s">
        <v>6630</v>
      </c>
      <c r="W1132" s="8"/>
      <c r="X1132" s="8"/>
      <c r="Y1132" s="5" t="s">
        <v>4093</v>
      </c>
      <c r="Z1132" s="10" t="str">
        <f aca="false">REPLACE(AA1132,SEARCH("M5-",AA1132),LEN(AB1132),AC1132)</f>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AA1132" s="10" t="s">
        <v>6631</v>
      </c>
      <c r="AB1132" s="8" t="str">
        <f aca="false">IF(D1132&lt;&gt;"No hacer",CONCATENATE(A1132,"-",LEFT(C1132),"-",IF(A1131&lt;&gt;A1132,1,IF(C1131=C1132,RIGHT(AB1131)+1,1))))</f>
        <v>M5-NyO-26b-A-3</v>
      </c>
      <c r="AC1132" s="8" t="str">
        <f aca="false">CONCATENATE(AB1132,"-BR")</f>
        <v>M5-NyO-26b-A-3-BR</v>
      </c>
      <c r="AD1132" s="5" t="s">
        <v>46</v>
      </c>
      <c r="AE1132" s="5" t="s">
        <v>351</v>
      </c>
      <c r="AF1132" s="5" t="s">
        <v>47</v>
      </c>
    </row>
    <row r="1133" customFormat="false" ht="75" hidden="false" customHeight="true" outlineLevel="0" collapsed="false">
      <c r="A1133" s="5" t="s">
        <v>6590</v>
      </c>
      <c r="B1133" s="6" t="s">
        <v>6591</v>
      </c>
      <c r="C1133" s="5" t="s">
        <v>58</v>
      </c>
      <c r="D1133" s="5" t="s">
        <v>35</v>
      </c>
      <c r="E1133" s="5"/>
      <c r="F1133" s="8" t="s">
        <v>6632</v>
      </c>
      <c r="G1133" s="8"/>
      <c r="H1133" s="8"/>
      <c r="I1133" s="5" t="s">
        <v>38</v>
      </c>
      <c r="J1133" s="5" t="s">
        <v>52</v>
      </c>
      <c r="K1133" s="6" t="s">
        <v>6633</v>
      </c>
      <c r="L1133" s="6" t="s">
        <v>1974</v>
      </c>
      <c r="M1133" s="5" t="s">
        <v>63</v>
      </c>
      <c r="N1133" s="6"/>
      <c r="O1133" s="6"/>
      <c r="P1133" s="6"/>
      <c r="Q1133" s="6"/>
      <c r="R1133" s="6"/>
      <c r="S1133" s="6" t="s">
        <v>6634</v>
      </c>
      <c r="T1133" s="6" t="s">
        <v>6635</v>
      </c>
      <c r="U1133" s="6" t="s">
        <v>6617</v>
      </c>
      <c r="V1133" s="6" t="s">
        <v>6636</v>
      </c>
      <c r="W1133" s="8"/>
      <c r="X1133" s="8"/>
      <c r="Y1133" s="5" t="s">
        <v>4093</v>
      </c>
      <c r="Z1133" s="10" t="str">
        <f aca="false">REPLACE(AA1133,SEARCH("M5-",AA1133),LEN(AB1133),AC1133)</f>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AA1133" s="10" t="s">
        <v>6637</v>
      </c>
      <c r="AB1133" s="8" t="str">
        <f aca="false">IF(D1133&lt;&gt;"No hacer",CONCATENATE(A1133,"-",LEFT(C1133),"-",IF(A1132&lt;&gt;A1133,1,IF(C1132=C1133,RIGHT(AB1132)+1,1))))</f>
        <v>M5-NyO-26b-A-4</v>
      </c>
      <c r="AC1133" s="8" t="str">
        <f aca="false">CONCATENATE(AB1133,"-BR")</f>
        <v>M5-NyO-26b-A-4-BR</v>
      </c>
      <c r="AD1133" s="5" t="s">
        <v>46</v>
      </c>
      <c r="AE1133" s="5" t="s">
        <v>351</v>
      </c>
      <c r="AF1133" s="5" t="s">
        <v>47</v>
      </c>
    </row>
    <row r="1134" customFormat="false" ht="75" hidden="false" customHeight="true" outlineLevel="0" collapsed="false">
      <c r="A1134" s="5" t="s">
        <v>6590</v>
      </c>
      <c r="B1134" s="6" t="s">
        <v>6591</v>
      </c>
      <c r="C1134" s="5" t="s">
        <v>58</v>
      </c>
      <c r="D1134" s="5" t="s">
        <v>35</v>
      </c>
      <c r="E1134" s="5"/>
      <c r="F1134" s="6" t="s">
        <v>6638</v>
      </c>
      <c r="G1134" s="6"/>
      <c r="H1134" s="6"/>
      <c r="I1134" s="5" t="s">
        <v>38</v>
      </c>
      <c r="J1134" s="5" t="s">
        <v>52</v>
      </c>
      <c r="K1134" s="6" t="s">
        <v>6639</v>
      </c>
      <c r="L1134" s="6" t="s">
        <v>1959</v>
      </c>
      <c r="M1134" s="5" t="s">
        <v>63</v>
      </c>
      <c r="N1134" s="6"/>
      <c r="O1134" s="6"/>
      <c r="P1134" s="6"/>
      <c r="Q1134" s="6"/>
      <c r="R1134" s="6"/>
      <c r="S1134" s="6" t="s">
        <v>6640</v>
      </c>
      <c r="T1134" s="6" t="s">
        <v>6641</v>
      </c>
      <c r="U1134" s="6" t="s">
        <v>6617</v>
      </c>
      <c r="V1134" s="6" t="s">
        <v>6642</v>
      </c>
      <c r="W1134" s="8"/>
      <c r="X1134" s="8"/>
      <c r="Y1134" s="5" t="s">
        <v>4093</v>
      </c>
      <c r="Z1134" s="10" t="str">
        <f aca="false">REPLACE(AA1134,SEARCH("M5-",AA1134),LEN(AB1134),AC1134)</f>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AA1134" s="10" t="s">
        <v>6643</v>
      </c>
      <c r="AB1134" s="8" t="str">
        <f aca="false">IF(D1134&lt;&gt;"No hacer",CONCATENATE(A1134,"-",LEFT(C1134),"-",IF(A1133&lt;&gt;A1134,1,IF(C1133=C1134,RIGHT(AB1133)+1,1))))</f>
        <v>M5-NyO-26b-A-5</v>
      </c>
      <c r="AC1134" s="8" t="str">
        <f aca="false">CONCATENATE(AB1134,"-BR")</f>
        <v>M5-NyO-26b-A-5-BR</v>
      </c>
      <c r="AD1134" s="5" t="s">
        <v>46</v>
      </c>
      <c r="AE1134" s="5" t="s">
        <v>351</v>
      </c>
      <c r="AF1134" s="5" t="s">
        <v>47</v>
      </c>
    </row>
    <row r="1135" customFormat="false" ht="75" hidden="false" customHeight="true" outlineLevel="0" collapsed="false">
      <c r="A1135" s="5" t="s">
        <v>6644</v>
      </c>
      <c r="B1135" s="6" t="s">
        <v>6645</v>
      </c>
      <c r="C1135" s="5" t="s">
        <v>34</v>
      </c>
      <c r="D1135" s="5" t="s">
        <v>35</v>
      </c>
      <c r="E1135" s="5"/>
      <c r="F1135" s="6" t="s">
        <v>6646</v>
      </c>
      <c r="G1135" s="6"/>
      <c r="H1135" s="6"/>
      <c r="I1135" s="5" t="s">
        <v>38</v>
      </c>
      <c r="J1135" s="5" t="s">
        <v>39</v>
      </c>
      <c r="K1135" s="6" t="s">
        <v>6647</v>
      </c>
      <c r="L1135" s="6" t="s">
        <v>6648</v>
      </c>
      <c r="M1135" s="5" t="s">
        <v>41</v>
      </c>
      <c r="N1135" s="8" t="s">
        <v>6649</v>
      </c>
      <c r="O1135" s="6" t="s">
        <v>6650</v>
      </c>
      <c r="P1135" s="8"/>
      <c r="Q1135" s="5"/>
      <c r="R1135" s="8"/>
      <c r="S1135" s="8"/>
      <c r="T1135" s="8"/>
      <c r="U1135" s="8"/>
      <c r="V1135" s="8"/>
      <c r="W1135" s="8"/>
      <c r="X1135" s="8"/>
      <c r="Y1135" s="5" t="s">
        <v>4093</v>
      </c>
      <c r="Z1135" s="10" t="str">
        <f aca="false">REPLACE(AA1135,SEARCH("M5-",AA1135),LEN(AB1135),AC1135)</f>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AA1135" s="10" t="s">
        <v>6651</v>
      </c>
      <c r="AB1135" s="8" t="str">
        <f aca="false">IF(D1135&lt;&gt;"No hacer",CONCATENATE(A1135,"-",LEFT(C1135),"-",IF(A1134&lt;&gt;A1135,1,IF(C1134=C1135,RIGHT(AB1134)+1,1))))</f>
        <v>M5-NyO-26c-I-1</v>
      </c>
      <c r="AC1135" s="8" t="str">
        <f aca="false">CONCATENATE(AB1135,"-BR")</f>
        <v>M5-NyO-26c-I-1-BR</v>
      </c>
      <c r="AD1135" s="5" t="s">
        <v>46</v>
      </c>
      <c r="AE1135" s="5" t="s">
        <v>351</v>
      </c>
      <c r="AF1135" s="5" t="s">
        <v>47</v>
      </c>
    </row>
    <row r="1136" customFormat="false" ht="75" hidden="false" customHeight="true" outlineLevel="0" collapsed="false">
      <c r="A1136" s="5" t="s">
        <v>6644</v>
      </c>
      <c r="B1136" s="6" t="s">
        <v>6645</v>
      </c>
      <c r="C1136" s="5" t="s">
        <v>34</v>
      </c>
      <c r="D1136" s="5" t="s">
        <v>35</v>
      </c>
      <c r="E1136" s="5"/>
      <c r="F1136" s="6" t="s">
        <v>6652</v>
      </c>
      <c r="G1136" s="6"/>
      <c r="H1136" s="6" t="s">
        <v>6653</v>
      </c>
      <c r="I1136" s="5" t="s">
        <v>38</v>
      </c>
      <c r="J1136" s="5" t="s">
        <v>346</v>
      </c>
      <c r="K1136" s="6" t="s">
        <v>6654</v>
      </c>
      <c r="L1136" s="6" t="s">
        <v>6655</v>
      </c>
      <c r="M1136" s="5" t="s">
        <v>41</v>
      </c>
      <c r="N1136" s="8" t="s">
        <v>6656</v>
      </c>
      <c r="O1136" s="6" t="s">
        <v>6657</v>
      </c>
      <c r="P1136" s="8"/>
      <c r="Q1136" s="5"/>
      <c r="R1136" s="8"/>
      <c r="S1136" s="8"/>
      <c r="T1136" s="8"/>
      <c r="U1136" s="8"/>
      <c r="V1136" s="8"/>
      <c r="W1136" s="8"/>
      <c r="X1136" s="8"/>
      <c r="Y1136" s="5" t="s">
        <v>4093</v>
      </c>
      <c r="Z1136" s="10" t="str">
        <f aca="false">REPLACE(AA1136,SEARCH("M5-",AA1136),LEN(AB1136),AC1136)</f>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AA1136" s="10" t="s">
        <v>6658</v>
      </c>
      <c r="AB1136" s="8" t="str">
        <f aca="false">IF(D1136&lt;&gt;"No hacer",CONCATENATE(A1136,"-",LEFT(C1136),"-",IF(A1135&lt;&gt;A1136,1,IF(C1135=C1136,RIGHT(AB1135)+1,1))))</f>
        <v>M5-NyO-26c-I-2</v>
      </c>
      <c r="AC1136" s="8" t="str">
        <f aca="false">CONCATENATE(AB1136,"-BR")</f>
        <v>M5-NyO-26c-I-2-BR</v>
      </c>
      <c r="AD1136" s="5" t="s">
        <v>46</v>
      </c>
      <c r="AE1136" s="5" t="s">
        <v>351</v>
      </c>
      <c r="AF1136" s="5" t="s">
        <v>47</v>
      </c>
    </row>
    <row r="1137" customFormat="false" ht="75" hidden="false" customHeight="true" outlineLevel="0" collapsed="false">
      <c r="A1137" s="5" t="s">
        <v>6644</v>
      </c>
      <c r="B1137" s="6" t="s">
        <v>6645</v>
      </c>
      <c r="C1137" s="5" t="s">
        <v>48</v>
      </c>
      <c r="D1137" s="5" t="s">
        <v>35</v>
      </c>
      <c r="E1137" s="5"/>
      <c r="F1137" s="6" t="s">
        <v>6659</v>
      </c>
      <c r="G1137" s="6"/>
      <c r="H1137" s="6" t="s">
        <v>6660</v>
      </c>
      <c r="I1137" s="5" t="s">
        <v>38</v>
      </c>
      <c r="J1137" s="5" t="s">
        <v>52</v>
      </c>
      <c r="K1137" s="6" t="s">
        <v>6661</v>
      </c>
      <c r="L1137" s="6" t="s">
        <v>6662</v>
      </c>
      <c r="M1137" s="5" t="s">
        <v>41</v>
      </c>
      <c r="N1137" s="6" t="s">
        <v>6663</v>
      </c>
      <c r="O1137" s="6" t="s">
        <v>6664</v>
      </c>
      <c r="P1137" s="8"/>
      <c r="Q1137" s="5"/>
      <c r="R1137" s="8"/>
      <c r="S1137" s="8"/>
      <c r="T1137" s="8"/>
      <c r="U1137" s="8"/>
      <c r="V1137" s="8"/>
      <c r="W1137" s="8"/>
      <c r="X1137" s="8"/>
      <c r="Y1137" s="5" t="s">
        <v>4093</v>
      </c>
      <c r="Z1137" s="10" t="str">
        <f aca="false">REPLACE(AA1137,SEARCH("M5-",AA1137),LEN(AB1137),AC1137)</f>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AA1137" s="10" t="s">
        <v>6665</v>
      </c>
      <c r="AB1137" s="8" t="str">
        <f aca="false">IF(D1137&lt;&gt;"No hacer",CONCATENATE(A1137,"-",LEFT(C1137),"-",IF(A1136&lt;&gt;A1137,1,IF(C1136=C1137,RIGHT(AB1136)+1,1))))</f>
        <v>M5-NyO-26c-E-1</v>
      </c>
      <c r="AC1137" s="8" t="str">
        <f aca="false">CONCATENATE(AB1137,"-BR")</f>
        <v>M5-NyO-26c-E-1-BR</v>
      </c>
      <c r="AD1137" s="5" t="s">
        <v>46</v>
      </c>
      <c r="AE1137" s="5" t="s">
        <v>351</v>
      </c>
      <c r="AF1137" s="5" t="s">
        <v>47</v>
      </c>
    </row>
    <row r="1138" customFormat="false" ht="75" hidden="false" customHeight="true" outlineLevel="0" collapsed="false">
      <c r="A1138" s="5" t="s">
        <v>6644</v>
      </c>
      <c r="B1138" s="6" t="s">
        <v>6645</v>
      </c>
      <c r="C1138" s="5" t="s">
        <v>48</v>
      </c>
      <c r="D1138" s="5" t="s">
        <v>35</v>
      </c>
      <c r="E1138" s="5"/>
      <c r="F1138" s="6" t="s">
        <v>6666</v>
      </c>
      <c r="G1138" s="6"/>
      <c r="H1138" s="6"/>
      <c r="I1138" s="5" t="s">
        <v>38</v>
      </c>
      <c r="J1138" s="5" t="s">
        <v>52</v>
      </c>
      <c r="K1138" s="6" t="s">
        <v>6661</v>
      </c>
      <c r="L1138" s="6" t="s">
        <v>6667</v>
      </c>
      <c r="M1138" s="5" t="s">
        <v>41</v>
      </c>
      <c r="N1138" s="6" t="s">
        <v>6668</v>
      </c>
      <c r="O1138" s="6" t="s">
        <v>6669</v>
      </c>
      <c r="P1138" s="8"/>
      <c r="Q1138" s="5"/>
      <c r="R1138" s="8"/>
      <c r="S1138" s="8"/>
      <c r="T1138" s="8"/>
      <c r="U1138" s="8"/>
      <c r="V1138" s="8"/>
      <c r="W1138" s="8"/>
      <c r="X1138" s="8"/>
      <c r="Y1138" s="5" t="s">
        <v>4093</v>
      </c>
      <c r="Z1138" s="10" t="str">
        <f aca="false">REPLACE(AA1138,SEARCH("M5-",AA1138),LEN(AB1138),AC1138)</f>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AA1138" s="10" t="s">
        <v>6670</v>
      </c>
      <c r="AB1138" s="8" t="str">
        <f aca="false">IF(D1138&lt;&gt;"No hacer",CONCATENATE(A1138,"-",LEFT(C1138),"-",IF(A1137&lt;&gt;A1138,1,IF(C1137=C1138,RIGHT(AB1137)+1,1))))</f>
        <v>M5-NyO-26c-E-2</v>
      </c>
      <c r="AC1138" s="8" t="str">
        <f aca="false">CONCATENATE(AB1138,"-BR")</f>
        <v>M5-NyO-26c-E-2-BR</v>
      </c>
      <c r="AD1138" s="5" t="s">
        <v>46</v>
      </c>
      <c r="AE1138" s="5" t="s">
        <v>351</v>
      </c>
      <c r="AF1138" s="5" t="s">
        <v>47</v>
      </c>
    </row>
    <row r="1139" customFormat="false" ht="75" hidden="false" customHeight="true" outlineLevel="0" collapsed="false">
      <c r="A1139" s="5" t="s">
        <v>6644</v>
      </c>
      <c r="B1139" s="6" t="s">
        <v>6645</v>
      </c>
      <c r="C1139" s="5" t="s">
        <v>58</v>
      </c>
      <c r="D1139" s="5" t="s">
        <v>35</v>
      </c>
      <c r="E1139" s="5"/>
      <c r="F1139" s="6" t="s">
        <v>6671</v>
      </c>
      <c r="G1139" s="6"/>
      <c r="H1139" s="6" t="s">
        <v>6672</v>
      </c>
      <c r="I1139" s="5" t="s">
        <v>38</v>
      </c>
      <c r="J1139" s="5" t="s">
        <v>52</v>
      </c>
      <c r="K1139" s="6" t="s">
        <v>6673</v>
      </c>
      <c r="L1139" s="6" t="s">
        <v>6674</v>
      </c>
      <c r="M1139" s="5" t="s">
        <v>63</v>
      </c>
      <c r="N1139" s="8"/>
      <c r="O1139" s="8"/>
      <c r="P1139" s="8"/>
      <c r="Q1139" s="5"/>
      <c r="R1139" s="8"/>
      <c r="S1139" s="8" t="s">
        <v>6675</v>
      </c>
      <c r="T1139" s="8" t="s">
        <v>6676</v>
      </c>
      <c r="U1139" s="8" t="s">
        <v>6677</v>
      </c>
      <c r="V1139" s="8" t="s">
        <v>6678</v>
      </c>
      <c r="W1139" s="8"/>
      <c r="X1139" s="8"/>
      <c r="Y1139" s="5" t="s">
        <v>4093</v>
      </c>
      <c r="Z1139" s="10" t="str">
        <f aca="false">REPLACE(AA1139,SEARCH("M5-",AA1139),LEN(AB1139),AC1139)</f>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AA1139" s="10" t="s">
        <v>6679</v>
      </c>
      <c r="AB1139" s="8" t="str">
        <f aca="false">IF(D1139&lt;&gt;"No hacer",CONCATENATE(A1139,"-",LEFT(C1139),"-",IF(A1138&lt;&gt;A1139,1,IF(C1138=C1139,RIGHT(AB1138)+1,1))))</f>
        <v>M5-NyO-26c-A-1</v>
      </c>
      <c r="AC1139" s="8" t="str">
        <f aca="false">CONCATENATE(AB1139,"-BR")</f>
        <v>M5-NyO-26c-A-1-BR</v>
      </c>
      <c r="AD1139" s="5" t="s">
        <v>46</v>
      </c>
      <c r="AE1139" s="5" t="s">
        <v>351</v>
      </c>
      <c r="AF1139" s="5" t="s">
        <v>47</v>
      </c>
    </row>
    <row r="1140" customFormat="false" ht="75" hidden="false" customHeight="true" outlineLevel="0" collapsed="false">
      <c r="A1140" s="5" t="s">
        <v>6644</v>
      </c>
      <c r="B1140" s="6" t="s">
        <v>6645</v>
      </c>
      <c r="C1140" s="5" t="s">
        <v>58</v>
      </c>
      <c r="D1140" s="5" t="s">
        <v>35</v>
      </c>
      <c r="E1140" s="5"/>
      <c r="F1140" s="6" t="s">
        <v>6680</v>
      </c>
      <c r="G1140" s="6"/>
      <c r="H1140" s="6" t="s">
        <v>6681</v>
      </c>
      <c r="I1140" s="5" t="s">
        <v>38</v>
      </c>
      <c r="J1140" s="5" t="s">
        <v>52</v>
      </c>
      <c r="K1140" s="6" t="s">
        <v>6682</v>
      </c>
      <c r="L1140" s="6" t="s">
        <v>1967</v>
      </c>
      <c r="M1140" s="5" t="s">
        <v>63</v>
      </c>
      <c r="N1140" s="8"/>
      <c r="O1140" s="8"/>
      <c r="P1140" s="8"/>
      <c r="Q1140" s="5"/>
      <c r="R1140" s="8"/>
      <c r="S1140" s="8" t="s">
        <v>6683</v>
      </c>
      <c r="T1140" s="8" t="s">
        <v>6684</v>
      </c>
      <c r="U1140" s="8" t="s">
        <v>6685</v>
      </c>
      <c r="V1140" s="8" t="s">
        <v>6686</v>
      </c>
      <c r="W1140" s="8"/>
      <c r="X1140" s="8"/>
      <c r="Y1140" s="5" t="s">
        <v>4093</v>
      </c>
      <c r="Z1140" s="10" t="str">
        <f aca="false">REPLACE(AA1140,SEARCH("M5-",AA1140),LEN(AB1140),AC1140)</f>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AA1140" s="10" t="s">
        <v>6687</v>
      </c>
      <c r="AB1140" s="8" t="str">
        <f aca="false">IF(D1140&lt;&gt;"No hacer",CONCATENATE(A1140,"-",LEFT(C1140),"-",IF(A1139&lt;&gt;A1140,1,IF(C1139=C1140,RIGHT(AB1139)+1,1))))</f>
        <v>M5-NyO-26c-A-2</v>
      </c>
      <c r="AC1140" s="8" t="str">
        <f aca="false">CONCATENATE(AB1140,"-BR")</f>
        <v>M5-NyO-26c-A-2-BR</v>
      </c>
      <c r="AD1140" s="5" t="s">
        <v>46</v>
      </c>
      <c r="AE1140" s="5" t="s">
        <v>351</v>
      </c>
      <c r="AF1140" s="5" t="s">
        <v>47</v>
      </c>
    </row>
    <row r="1141" customFormat="false" ht="75" hidden="false" customHeight="true" outlineLevel="0" collapsed="false">
      <c r="A1141" s="5" t="s">
        <v>6644</v>
      </c>
      <c r="B1141" s="6" t="s">
        <v>6645</v>
      </c>
      <c r="C1141" s="5" t="s">
        <v>58</v>
      </c>
      <c r="D1141" s="5" t="s">
        <v>35</v>
      </c>
      <c r="E1141" s="16"/>
      <c r="F1141" s="6" t="s">
        <v>6688</v>
      </c>
      <c r="G1141" s="6"/>
      <c r="H1141" s="6" t="s">
        <v>6689</v>
      </c>
      <c r="I1141" s="5" t="s">
        <v>38</v>
      </c>
      <c r="J1141" s="5" t="s">
        <v>52</v>
      </c>
      <c r="K1141" s="6" t="s">
        <v>6690</v>
      </c>
      <c r="L1141" s="6" t="s">
        <v>6691</v>
      </c>
      <c r="M1141" s="5" t="s">
        <v>63</v>
      </c>
      <c r="N1141" s="8"/>
      <c r="O1141" s="8"/>
      <c r="P1141" s="8"/>
      <c r="Q1141" s="5"/>
      <c r="R1141" s="8"/>
      <c r="S1141" s="8" t="s">
        <v>6692</v>
      </c>
      <c r="T1141" s="8" t="s">
        <v>6693</v>
      </c>
      <c r="U1141" s="8" t="s">
        <v>6694</v>
      </c>
      <c r="V1141" s="8" t="s">
        <v>6695</v>
      </c>
      <c r="W1141" s="8"/>
      <c r="X1141" s="8"/>
      <c r="Y1141" s="5" t="s">
        <v>4093</v>
      </c>
      <c r="Z1141" s="10" t="str">
        <f aca="false">REPLACE(AA1141,SEARCH("M5-",AA1141),LEN(AB1141),AC1141)</f>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AA1141" s="10" t="s">
        <v>6696</v>
      </c>
      <c r="AB1141" s="8" t="str">
        <f aca="false">IF(D1141&lt;&gt;"No hacer",CONCATENATE(A1141,"-",LEFT(C1141),"-",IF(A1140&lt;&gt;A1141,1,IF(C1140=C1141,RIGHT(AB1140)+1,1))))</f>
        <v>M5-NyO-26c-A-3</v>
      </c>
      <c r="AC1141" s="8" t="str">
        <f aca="false">CONCATENATE(AB1141,"-BR")</f>
        <v>M5-NyO-26c-A-3-BR</v>
      </c>
      <c r="AD1141" s="5" t="s">
        <v>46</v>
      </c>
      <c r="AE1141" s="5" t="s">
        <v>351</v>
      </c>
      <c r="AF1141" s="5" t="s">
        <v>47</v>
      </c>
    </row>
    <row r="1142" customFormat="false" ht="75" hidden="false" customHeight="true" outlineLevel="0" collapsed="false">
      <c r="A1142" s="5" t="s">
        <v>6644</v>
      </c>
      <c r="B1142" s="6" t="s">
        <v>6645</v>
      </c>
      <c r="C1142" s="5" t="s">
        <v>58</v>
      </c>
      <c r="D1142" s="5" t="s">
        <v>35</v>
      </c>
      <c r="E1142" s="5"/>
      <c r="F1142" s="6" t="s">
        <v>6697</v>
      </c>
      <c r="G1142" s="6"/>
      <c r="H1142" s="27" t="s">
        <v>6698</v>
      </c>
      <c r="I1142" s="5" t="s">
        <v>38</v>
      </c>
      <c r="J1142" s="5" t="s">
        <v>52</v>
      </c>
      <c r="K1142" s="6" t="s">
        <v>6699</v>
      </c>
      <c r="L1142" s="6" t="s">
        <v>6700</v>
      </c>
      <c r="M1142" s="5" t="s">
        <v>63</v>
      </c>
      <c r="N1142" s="8"/>
      <c r="O1142" s="8"/>
      <c r="P1142" s="8"/>
      <c r="Q1142" s="5"/>
      <c r="R1142" s="8"/>
      <c r="S1142" s="8" t="s">
        <v>6701</v>
      </c>
      <c r="T1142" s="8" t="s">
        <v>6702</v>
      </c>
      <c r="U1142" s="8" t="s">
        <v>6703</v>
      </c>
      <c r="V1142" s="8" t="s">
        <v>6704</v>
      </c>
      <c r="W1142" s="8"/>
      <c r="X1142" s="8"/>
      <c r="Y1142" s="5" t="s">
        <v>4093</v>
      </c>
      <c r="Z1142" s="10" t="str">
        <f aca="false">REPLACE(AA1142,SEARCH("M5-",AA1142),LEN(AB1142),AC1142)</f>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AA1142" s="10" t="s">
        <v>6705</v>
      </c>
      <c r="AB1142" s="8" t="str">
        <f aca="false">IF(D1142&lt;&gt;"No hacer",CONCATENATE(A1142,"-",LEFT(C1142),"-",IF(A1141&lt;&gt;A1142,1,IF(C1141=C1142,RIGHT(AB1141)+1,1))))</f>
        <v>M5-NyO-26c-A-4</v>
      </c>
      <c r="AC1142" s="8" t="str">
        <f aca="false">CONCATENATE(AB1142,"-BR")</f>
        <v>M5-NyO-26c-A-4-BR</v>
      </c>
      <c r="AD1142" s="5" t="s">
        <v>46</v>
      </c>
      <c r="AE1142" s="5" t="s">
        <v>351</v>
      </c>
      <c r="AF1142" s="5" t="s">
        <v>47</v>
      </c>
    </row>
    <row r="1143" customFormat="false" ht="75" hidden="false" customHeight="true" outlineLevel="0" collapsed="false">
      <c r="A1143" s="5" t="s">
        <v>6644</v>
      </c>
      <c r="B1143" s="6" t="s">
        <v>6645</v>
      </c>
      <c r="C1143" s="5" t="s">
        <v>58</v>
      </c>
      <c r="D1143" s="5" t="s">
        <v>35</v>
      </c>
      <c r="E1143" s="5"/>
      <c r="F1143" s="6" t="s">
        <v>6706</v>
      </c>
      <c r="G1143" s="6"/>
      <c r="H1143" s="6" t="s">
        <v>6707</v>
      </c>
      <c r="I1143" s="5" t="s">
        <v>38</v>
      </c>
      <c r="J1143" s="5" t="s">
        <v>52</v>
      </c>
      <c r="K1143" s="6" t="s">
        <v>6708</v>
      </c>
      <c r="L1143" s="6" t="s">
        <v>1981</v>
      </c>
      <c r="M1143" s="5" t="s">
        <v>63</v>
      </c>
      <c r="N1143" s="8"/>
      <c r="O1143" s="8"/>
      <c r="P1143" s="8"/>
      <c r="Q1143" s="5"/>
      <c r="R1143" s="8"/>
      <c r="S1143" s="8" t="s">
        <v>6709</v>
      </c>
      <c r="T1143" s="8" t="s">
        <v>6710</v>
      </c>
      <c r="U1143" s="8" t="s">
        <v>6685</v>
      </c>
      <c r="V1143" s="8" t="s">
        <v>6711</v>
      </c>
      <c r="W1143" s="8"/>
      <c r="X1143" s="8"/>
      <c r="Y1143" s="5" t="s">
        <v>4093</v>
      </c>
      <c r="Z1143" s="10" t="str">
        <f aca="false">REPLACE(AA1143,SEARCH("M5-",AA1143),LEN(AB1143),AC1143)</f>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AA1143" s="10" t="s">
        <v>6712</v>
      </c>
      <c r="AB1143" s="8" t="str">
        <f aca="false">IF(D1143&lt;&gt;"No hacer",CONCATENATE(A1143,"-",LEFT(C1143),"-",IF(A1142&lt;&gt;A1143,1,IF(C1142=C1143,RIGHT(AB1142)+1,1))))</f>
        <v>M5-NyO-26c-A-5</v>
      </c>
      <c r="AC1143" s="8" t="str">
        <f aca="false">CONCATENATE(AB1143,"-BR")</f>
        <v>M5-NyO-26c-A-5-BR</v>
      </c>
      <c r="AD1143" s="5" t="s">
        <v>46</v>
      </c>
      <c r="AE1143" s="5" t="s">
        <v>351</v>
      </c>
      <c r="AF1143" s="5" t="s">
        <v>47</v>
      </c>
    </row>
    <row r="1144" customFormat="false" ht="75" hidden="false" customHeight="true" outlineLevel="0" collapsed="false">
      <c r="A1144" s="5" t="s">
        <v>6713</v>
      </c>
      <c r="B1144" s="6" t="s">
        <v>6714</v>
      </c>
      <c r="C1144" s="5" t="s">
        <v>34</v>
      </c>
      <c r="D1144" s="5" t="s">
        <v>35</v>
      </c>
      <c r="E1144" s="5"/>
      <c r="F1144" s="6" t="s">
        <v>6715</v>
      </c>
      <c r="G1144" s="6"/>
      <c r="H1144" s="6" t="s">
        <v>6716</v>
      </c>
      <c r="I1144" s="5" t="s">
        <v>38</v>
      </c>
      <c r="J1144" s="5" t="s">
        <v>586</v>
      </c>
      <c r="K1144" s="6" t="s">
        <v>6717</v>
      </c>
      <c r="L1144" s="6" t="s">
        <v>40</v>
      </c>
      <c r="M1144" s="5" t="s">
        <v>41</v>
      </c>
      <c r="N1144" s="6" t="s">
        <v>6718</v>
      </c>
      <c r="O1144" s="6" t="s">
        <v>6719</v>
      </c>
      <c r="P1144" s="8"/>
      <c r="Q1144" s="5"/>
      <c r="R1144" s="8"/>
      <c r="S1144" s="8"/>
      <c r="T1144" s="8"/>
      <c r="U1144" s="8"/>
      <c r="V1144" s="8"/>
      <c r="W1144" s="8"/>
      <c r="X1144" s="8"/>
      <c r="Y1144" s="5" t="s">
        <v>4093</v>
      </c>
      <c r="Z1144" s="10" t="str">
        <f aca="false">REPLACE(AA1144,SEARCH("M5-",AA1144),LEN(AB1144),AC1144)</f>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AA1144" s="10" t="s">
        <v>6720</v>
      </c>
      <c r="AB1144" s="8" t="str">
        <f aca="false">IF(D1144&lt;&gt;"No hacer",CONCATENATE(A1144,"-",LEFT(C1144),"-",IF(A1143&lt;&gt;A1144,1,IF(C1143=C1144,RIGHT(AB1143)+1,1))))</f>
        <v>M5-NyO-41a-I-1</v>
      </c>
      <c r="AC1144" s="8" t="str">
        <f aca="false">CONCATENATE(AB1144,"-BR")</f>
        <v>M5-NyO-41a-I-1-BR</v>
      </c>
      <c r="AD1144" s="5" t="s">
        <v>46</v>
      </c>
      <c r="AE1144" s="5" t="s">
        <v>351</v>
      </c>
      <c r="AF1144" s="5" t="s">
        <v>47</v>
      </c>
    </row>
    <row r="1145" customFormat="false" ht="75" hidden="false" customHeight="true" outlineLevel="0" collapsed="false">
      <c r="A1145" s="5" t="s">
        <v>6713</v>
      </c>
      <c r="B1145" s="6" t="s">
        <v>6714</v>
      </c>
      <c r="C1145" s="5" t="s">
        <v>48</v>
      </c>
      <c r="D1145" s="5" t="s">
        <v>35</v>
      </c>
      <c r="E1145" s="5"/>
      <c r="F1145" s="6" t="s">
        <v>6721</v>
      </c>
      <c r="G1145" s="6"/>
      <c r="H1145" s="6" t="s">
        <v>6722</v>
      </c>
      <c r="I1145" s="5" t="s">
        <v>38</v>
      </c>
      <c r="J1145" s="5" t="s">
        <v>52</v>
      </c>
      <c r="K1145" s="6" t="s">
        <v>6723</v>
      </c>
      <c r="L1145" s="6" t="s">
        <v>6724</v>
      </c>
      <c r="M1145" s="5" t="s">
        <v>41</v>
      </c>
      <c r="N1145" s="6" t="s">
        <v>6718</v>
      </c>
      <c r="O1145" s="6" t="s">
        <v>6725</v>
      </c>
      <c r="P1145" s="8" t="s">
        <v>6726</v>
      </c>
      <c r="Q1145" s="5"/>
      <c r="R1145" s="8"/>
      <c r="S1145" s="8"/>
      <c r="T1145" s="8"/>
      <c r="U1145" s="8"/>
      <c r="V1145" s="8"/>
      <c r="W1145" s="8"/>
      <c r="X1145" s="8"/>
      <c r="Y1145" s="5" t="s">
        <v>4093</v>
      </c>
      <c r="Z1145" s="10" t="str">
        <f aca="false">REPLACE(AA1145,SEARCH("M5-",AA1145),LEN(AB1145),AC1145)</f>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AA1145" s="10" t="s">
        <v>6727</v>
      </c>
      <c r="AB1145" s="8" t="str">
        <f aca="false">IF(D1145&lt;&gt;"No hacer",CONCATENATE(A1145,"-",LEFT(C1145),"-",IF(A1144&lt;&gt;A1145,1,IF(C1144=C1145,RIGHT(AB1144)+1,1))))</f>
        <v>M5-NyO-41a-E-1</v>
      </c>
      <c r="AC1145" s="8" t="str">
        <f aca="false">CONCATENATE(AB1145,"-BR")</f>
        <v>M5-NyO-41a-E-1-BR</v>
      </c>
      <c r="AD1145" s="5" t="s">
        <v>46</v>
      </c>
      <c r="AE1145" s="5" t="s">
        <v>351</v>
      </c>
      <c r="AF1145" s="5" t="s">
        <v>47</v>
      </c>
    </row>
    <row r="1146" customFormat="false" ht="75" hidden="false" customHeight="true" outlineLevel="0" collapsed="false">
      <c r="A1146" s="5" t="s">
        <v>6713</v>
      </c>
      <c r="B1146" s="6" t="s">
        <v>6714</v>
      </c>
      <c r="C1146" s="5" t="s">
        <v>48</v>
      </c>
      <c r="D1146" s="5" t="s">
        <v>35</v>
      </c>
      <c r="E1146" s="5"/>
      <c r="F1146" s="6" t="s">
        <v>6728</v>
      </c>
      <c r="G1146" s="6"/>
      <c r="H1146" s="6" t="s">
        <v>6729</v>
      </c>
      <c r="I1146" s="5" t="s">
        <v>38</v>
      </c>
      <c r="J1146" s="5" t="s">
        <v>52</v>
      </c>
      <c r="K1146" s="6" t="s">
        <v>6723</v>
      </c>
      <c r="L1146" s="6" t="s">
        <v>6730</v>
      </c>
      <c r="M1146" s="5" t="s">
        <v>41</v>
      </c>
      <c r="N1146" s="6" t="s">
        <v>6718</v>
      </c>
      <c r="O1146" s="6" t="s">
        <v>6731</v>
      </c>
      <c r="P1146" s="8" t="s">
        <v>6726</v>
      </c>
      <c r="Q1146" s="5"/>
      <c r="R1146" s="8"/>
      <c r="S1146" s="8"/>
      <c r="T1146" s="8"/>
      <c r="U1146" s="8"/>
      <c r="V1146" s="8"/>
      <c r="W1146" s="8"/>
      <c r="X1146" s="8"/>
      <c r="Y1146" s="5" t="s">
        <v>4093</v>
      </c>
      <c r="Z1146" s="10" t="str">
        <f aca="false">REPLACE(AA1146,SEARCH("M5-",AA1146),LEN(AB1146),AC1146)</f>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AA1146" s="10" t="s">
        <v>6732</v>
      </c>
      <c r="AB1146" s="8" t="str">
        <f aca="false">IF(D1146&lt;&gt;"No hacer",CONCATENATE(A1146,"-",LEFT(C1146),"-",IF(A1145&lt;&gt;A1146,1,IF(C1145=C1146,RIGHT(AB1145)+1,1))))</f>
        <v>M5-NyO-41a-E-2</v>
      </c>
      <c r="AC1146" s="8" t="str">
        <f aca="false">CONCATENATE(AB1146,"-BR")</f>
        <v>M5-NyO-41a-E-2-BR</v>
      </c>
      <c r="AD1146" s="5" t="s">
        <v>46</v>
      </c>
      <c r="AE1146" s="5" t="s">
        <v>351</v>
      </c>
      <c r="AF1146" s="5" t="s">
        <v>47</v>
      </c>
    </row>
    <row r="1147" customFormat="false" ht="75" hidden="false" customHeight="true" outlineLevel="0" collapsed="false">
      <c r="A1147" s="5" t="s">
        <v>6733</v>
      </c>
      <c r="B1147" s="6" t="s">
        <v>6734</v>
      </c>
      <c r="C1147" s="5" t="s">
        <v>34</v>
      </c>
      <c r="D1147" s="5" t="s">
        <v>35</v>
      </c>
      <c r="E1147" s="16"/>
      <c r="F1147" s="6" t="s">
        <v>6735</v>
      </c>
      <c r="G1147" s="6"/>
      <c r="H1147" s="6"/>
      <c r="I1147" s="5" t="s">
        <v>38</v>
      </c>
      <c r="J1147" s="5" t="s">
        <v>586</v>
      </c>
      <c r="K1147" s="6" t="s">
        <v>6736</v>
      </c>
      <c r="L1147" s="6" t="s">
        <v>6737</v>
      </c>
      <c r="M1147" s="5" t="s">
        <v>41</v>
      </c>
      <c r="N1147" s="8" t="s">
        <v>6738</v>
      </c>
      <c r="O1147" s="6" t="s">
        <v>6739</v>
      </c>
      <c r="P1147" s="8"/>
      <c r="Q1147" s="5"/>
      <c r="R1147" s="8"/>
      <c r="S1147" s="8"/>
      <c r="T1147" s="8"/>
      <c r="U1147" s="8"/>
      <c r="V1147" s="8"/>
      <c r="W1147" s="8"/>
      <c r="X1147" s="8"/>
      <c r="Y1147" s="5" t="s">
        <v>4093</v>
      </c>
      <c r="Z1147" s="10" t="str">
        <f aca="false">REPLACE(AA1147,SEARCH("M5-",AA1147),LEN(AB1147),AC1147)</f>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AA1147" s="10" t="s">
        <v>6740</v>
      </c>
      <c r="AB1147" s="8" t="str">
        <f aca="false">IF(D1147&lt;&gt;"No hacer",CONCATENATE(A1147,"-",LEFT(C1147),"-",IF(A1146&lt;&gt;A1147,1,IF(C1146=C1147,RIGHT(AB1146)+1,1))))</f>
        <v>M5-NyO-27a-I-1</v>
      </c>
      <c r="AC1147" s="8" t="str">
        <f aca="false">CONCATENATE(AB1147,"-BR")</f>
        <v>M5-NyO-27a-I-1-BR</v>
      </c>
      <c r="AD1147" s="5" t="s">
        <v>46</v>
      </c>
      <c r="AE1147" s="5" t="s">
        <v>351</v>
      </c>
      <c r="AF1147" s="5" t="s">
        <v>47</v>
      </c>
    </row>
    <row r="1148" customFormat="false" ht="75" hidden="false" customHeight="true" outlineLevel="0" collapsed="false">
      <c r="A1148" s="5" t="s">
        <v>6733</v>
      </c>
      <c r="B1148" s="6" t="s">
        <v>6734</v>
      </c>
      <c r="C1148" s="5" t="s">
        <v>48</v>
      </c>
      <c r="D1148" s="5" t="s">
        <v>35</v>
      </c>
      <c r="E1148" s="5"/>
      <c r="F1148" s="6" t="s">
        <v>6741</v>
      </c>
      <c r="G1148" s="6"/>
      <c r="H1148" s="6" t="s">
        <v>6742</v>
      </c>
      <c r="I1148" s="5" t="s">
        <v>38</v>
      </c>
      <c r="J1148" s="5" t="s">
        <v>1807</v>
      </c>
      <c r="K1148" s="6" t="s">
        <v>6743</v>
      </c>
      <c r="L1148" s="6" t="s">
        <v>40</v>
      </c>
      <c r="M1148" s="5" t="s">
        <v>41</v>
      </c>
      <c r="N1148" s="8" t="s">
        <v>6744</v>
      </c>
      <c r="O1148" s="6" t="s">
        <v>6745</v>
      </c>
      <c r="P1148" s="8"/>
      <c r="Q1148" s="5"/>
      <c r="R1148" s="8"/>
      <c r="S1148" s="8"/>
      <c r="T1148" s="8"/>
      <c r="U1148" s="8"/>
      <c r="V1148" s="8"/>
      <c r="W1148" s="8"/>
      <c r="X1148" s="8"/>
      <c r="Y1148" s="5" t="s">
        <v>4093</v>
      </c>
      <c r="Z1148" s="10" t="str">
        <f aca="false">REPLACE(AA1148,SEARCH("M5-",AA1148),LEN(AB1148),AC1148)</f>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AA1148" s="10" t="s">
        <v>6746</v>
      </c>
      <c r="AB1148" s="8" t="str">
        <f aca="false">IF(D1148&lt;&gt;"No hacer",CONCATENATE(A1148,"-",LEFT(C1148),"-",IF(A1147&lt;&gt;A1148,1,IF(C1147=C1148,RIGHT(AB1147)+1,1))))</f>
        <v>M5-NyO-27a-E-1</v>
      </c>
      <c r="AC1148" s="8" t="str">
        <f aca="false">CONCATENATE(AB1148,"-BR")</f>
        <v>M5-NyO-27a-E-1-BR</v>
      </c>
      <c r="AD1148" s="5" t="s">
        <v>46</v>
      </c>
      <c r="AE1148" s="5" t="s">
        <v>351</v>
      </c>
      <c r="AF1148" s="5" t="s">
        <v>47</v>
      </c>
    </row>
    <row r="1149" customFormat="false" ht="75" hidden="false" customHeight="true" outlineLevel="0" collapsed="false">
      <c r="A1149" s="5" t="s">
        <v>6733</v>
      </c>
      <c r="B1149" s="6" t="s">
        <v>6734</v>
      </c>
      <c r="C1149" s="5" t="s">
        <v>48</v>
      </c>
      <c r="D1149" s="5" t="s">
        <v>35</v>
      </c>
      <c r="E1149" s="5"/>
      <c r="F1149" s="6" t="s">
        <v>6747</v>
      </c>
      <c r="G1149" s="6"/>
      <c r="H1149" s="6" t="s">
        <v>6742</v>
      </c>
      <c r="I1149" s="5" t="s">
        <v>38</v>
      </c>
      <c r="J1149" s="5" t="s">
        <v>1807</v>
      </c>
      <c r="K1149" s="6" t="s">
        <v>6743</v>
      </c>
      <c r="L1149" s="6" t="s">
        <v>40</v>
      </c>
      <c r="M1149" s="5" t="s">
        <v>41</v>
      </c>
      <c r="N1149" s="8" t="s">
        <v>6744</v>
      </c>
      <c r="O1149" s="6" t="s">
        <v>6745</v>
      </c>
      <c r="P1149" s="8"/>
      <c r="Q1149" s="5"/>
      <c r="R1149" s="8"/>
      <c r="S1149" s="8"/>
      <c r="T1149" s="8"/>
      <c r="U1149" s="8"/>
      <c r="V1149" s="8"/>
      <c r="W1149" s="8"/>
      <c r="X1149" s="8"/>
      <c r="Y1149" s="5" t="s">
        <v>4093</v>
      </c>
      <c r="Z1149" s="10" t="str">
        <f aca="false">REPLACE(AA1149,SEARCH("M5-",AA1149),LEN(AB1149),AC1149)</f>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AA1149" s="10" t="s">
        <v>6748</v>
      </c>
      <c r="AB1149" s="8" t="str">
        <f aca="false">IF(D1149&lt;&gt;"No hacer",CONCATENATE(A1149,"-",LEFT(C1149),"-",IF(A1148&lt;&gt;A1149,1,IF(C1148=C1149,RIGHT(AB1148)+1,1))))</f>
        <v>M5-NyO-27a-E-2</v>
      </c>
      <c r="AC1149" s="8" t="str">
        <f aca="false">CONCATENATE(AB1149,"-BR")</f>
        <v>M5-NyO-27a-E-2-BR</v>
      </c>
      <c r="AD1149" s="5" t="s">
        <v>46</v>
      </c>
      <c r="AE1149" s="5" t="s">
        <v>351</v>
      </c>
      <c r="AF1149" s="5" t="s">
        <v>47</v>
      </c>
    </row>
    <row r="1150" customFormat="false" ht="75" hidden="false" customHeight="true" outlineLevel="0" collapsed="false">
      <c r="A1150" s="5" t="s">
        <v>6733</v>
      </c>
      <c r="B1150" s="6" t="s">
        <v>6734</v>
      </c>
      <c r="C1150" s="5" t="s">
        <v>58</v>
      </c>
      <c r="D1150" s="5" t="s">
        <v>35</v>
      </c>
      <c r="E1150" s="5"/>
      <c r="F1150" s="6" t="s">
        <v>6749</v>
      </c>
      <c r="G1150" s="6"/>
      <c r="H1150" s="6" t="s">
        <v>6750</v>
      </c>
      <c r="I1150" s="5" t="s">
        <v>38</v>
      </c>
      <c r="J1150" s="5" t="s">
        <v>52</v>
      </c>
      <c r="K1150" s="6" t="s">
        <v>6751</v>
      </c>
      <c r="L1150" s="6" t="s">
        <v>6752</v>
      </c>
      <c r="M1150" s="5" t="s">
        <v>41</v>
      </c>
      <c r="N1150" s="8" t="s">
        <v>6753</v>
      </c>
      <c r="O1150" s="8" t="s">
        <v>6754</v>
      </c>
      <c r="P1150" s="8"/>
      <c r="Q1150" s="5"/>
      <c r="R1150" s="8"/>
      <c r="S1150" s="8"/>
      <c r="T1150" s="8"/>
      <c r="U1150" s="8"/>
      <c r="V1150" s="8"/>
      <c r="W1150" s="8"/>
      <c r="X1150" s="8"/>
      <c r="Y1150" s="5" t="s">
        <v>4093</v>
      </c>
      <c r="Z1150" s="10" t="str">
        <f aca="false">REPLACE(AA1150,SEARCH("M5-",AA1150),LEN(AB1150),AC1150)</f>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AA1150" s="10" t="s">
        <v>6755</v>
      </c>
      <c r="AB1150" s="8" t="str">
        <f aca="false">IF(D1150&lt;&gt;"No hacer",CONCATENATE(A1150,"-",LEFT(C1150),"-",IF(A1149&lt;&gt;A1150,1,IF(C1149=C1150,RIGHT(AB1149)+1,1))))</f>
        <v>M5-NyO-27a-A-1</v>
      </c>
      <c r="AC1150" s="8" t="str">
        <f aca="false">CONCATENATE(AB1150,"-BR")</f>
        <v>M5-NyO-27a-A-1-BR</v>
      </c>
      <c r="AD1150" s="5" t="s">
        <v>46</v>
      </c>
      <c r="AE1150" s="5" t="s">
        <v>351</v>
      </c>
      <c r="AF1150" s="5" t="s">
        <v>47</v>
      </c>
    </row>
    <row r="1151" customFormat="false" ht="75" hidden="false" customHeight="true" outlineLevel="0" collapsed="false">
      <c r="A1151" s="5" t="s">
        <v>6733</v>
      </c>
      <c r="B1151" s="6" t="s">
        <v>6734</v>
      </c>
      <c r="C1151" s="5" t="s">
        <v>58</v>
      </c>
      <c r="D1151" s="5" t="s">
        <v>35</v>
      </c>
      <c r="E1151" s="5"/>
      <c r="F1151" s="6" t="s">
        <v>6756</v>
      </c>
      <c r="G1151" s="6"/>
      <c r="H1151" s="6" t="s">
        <v>6757</v>
      </c>
      <c r="I1151" s="5" t="s">
        <v>38</v>
      </c>
      <c r="J1151" s="5" t="s">
        <v>586</v>
      </c>
      <c r="K1151" s="6" t="s">
        <v>6758</v>
      </c>
      <c r="L1151" s="6" t="s">
        <v>6759</v>
      </c>
      <c r="M1151" s="5" t="s">
        <v>41</v>
      </c>
      <c r="N1151" s="8" t="s">
        <v>6753</v>
      </c>
      <c r="O1151" s="7" t="s">
        <v>6760</v>
      </c>
      <c r="P1151" s="8"/>
      <c r="Q1151" s="5"/>
      <c r="R1151" s="8"/>
      <c r="S1151" s="8"/>
      <c r="T1151" s="8"/>
      <c r="U1151" s="8"/>
      <c r="V1151" s="8"/>
      <c r="W1151" s="8"/>
      <c r="X1151" s="8"/>
      <c r="Y1151" s="5" t="s">
        <v>4093</v>
      </c>
      <c r="Z1151" s="10" t="str">
        <f aca="false">REPLACE(AA1151,SEARCH("M5-",AA1151),LEN(AB1151),AC1151)</f>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AA1151" s="10" t="s">
        <v>6761</v>
      </c>
      <c r="AB1151" s="8" t="str">
        <f aca="false">IF(D1151&lt;&gt;"No hacer",CONCATENATE(A1151,"-",LEFT(C1151),"-",IF(A1150&lt;&gt;A1151,1,IF(C1150=C1151,RIGHT(AB1150)+1,1))))</f>
        <v>M5-NyO-27a-A-2</v>
      </c>
      <c r="AC1151" s="8" t="str">
        <f aca="false">CONCATENATE(AB1151,"-BR")</f>
        <v>M5-NyO-27a-A-2-BR</v>
      </c>
      <c r="AD1151" s="5" t="s">
        <v>46</v>
      </c>
      <c r="AE1151" s="5" t="s">
        <v>351</v>
      </c>
      <c r="AF1151" s="5" t="s">
        <v>47</v>
      </c>
    </row>
    <row r="1152" customFormat="false" ht="75" hidden="false" customHeight="true" outlineLevel="0" collapsed="false">
      <c r="A1152" s="5" t="s">
        <v>6733</v>
      </c>
      <c r="B1152" s="6" t="s">
        <v>6734</v>
      </c>
      <c r="C1152" s="5" t="s">
        <v>58</v>
      </c>
      <c r="D1152" s="5" t="s">
        <v>35</v>
      </c>
      <c r="E1152" s="5"/>
      <c r="F1152" s="8" t="s">
        <v>6762</v>
      </c>
      <c r="G1152" s="8"/>
      <c r="H1152" s="6" t="s">
        <v>6763</v>
      </c>
      <c r="I1152" s="5" t="s">
        <v>38</v>
      </c>
      <c r="J1152" s="5" t="s">
        <v>297</v>
      </c>
      <c r="K1152" s="6" t="s">
        <v>6764</v>
      </c>
      <c r="L1152" s="6" t="s">
        <v>40</v>
      </c>
      <c r="M1152" s="5" t="s">
        <v>41</v>
      </c>
      <c r="N1152" s="8" t="s">
        <v>6753</v>
      </c>
      <c r="O1152" s="6" t="s">
        <v>6765</v>
      </c>
      <c r="P1152" s="8"/>
      <c r="Q1152" s="5"/>
      <c r="R1152" s="8"/>
      <c r="S1152" s="8"/>
      <c r="T1152" s="8"/>
      <c r="U1152" s="8"/>
      <c r="V1152" s="8"/>
      <c r="W1152" s="8"/>
      <c r="X1152" s="8"/>
      <c r="Y1152" s="5" t="s">
        <v>4093</v>
      </c>
      <c r="Z1152" s="10" t="str">
        <f aca="false">REPLACE(AA1152,SEARCH("M5-",AA1152),LEN(AB1152),AC1152)</f>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AA1152" s="10" t="s">
        <v>6766</v>
      </c>
      <c r="AB1152" s="8" t="str">
        <f aca="false">IF(D1152&lt;&gt;"No hacer",CONCATENATE(A1152,"-",LEFT(C1152),"-",IF(A1151&lt;&gt;A1152,1,IF(C1151=C1152,RIGHT(AB1151)+1,1))))</f>
        <v>M5-NyO-27a-A-3</v>
      </c>
      <c r="AC1152" s="8" t="str">
        <f aca="false">CONCATENATE(AB1152,"-BR")</f>
        <v>M5-NyO-27a-A-3-BR</v>
      </c>
      <c r="AD1152" s="5" t="s">
        <v>46</v>
      </c>
      <c r="AE1152" s="5" t="s">
        <v>351</v>
      </c>
      <c r="AF1152" s="5" t="s">
        <v>47</v>
      </c>
    </row>
    <row r="1153" customFormat="false" ht="75" hidden="false" customHeight="true" outlineLevel="0" collapsed="false">
      <c r="A1153" s="5" t="s">
        <v>6733</v>
      </c>
      <c r="B1153" s="6" t="s">
        <v>6734</v>
      </c>
      <c r="C1153" s="5" t="s">
        <v>58</v>
      </c>
      <c r="D1153" s="5" t="s">
        <v>35</v>
      </c>
      <c r="E1153" s="5"/>
      <c r="F1153" s="6" t="s">
        <v>6767</v>
      </c>
      <c r="G1153" s="6"/>
      <c r="H1153" s="6" t="s">
        <v>6768</v>
      </c>
      <c r="I1153" s="5" t="s">
        <v>38</v>
      </c>
      <c r="J1153" s="5" t="s">
        <v>52</v>
      </c>
      <c r="K1153" s="8" t="s">
        <v>6769</v>
      </c>
      <c r="L1153" s="8" t="s">
        <v>6752</v>
      </c>
      <c r="M1153" s="5" t="s">
        <v>41</v>
      </c>
      <c r="N1153" s="8" t="s">
        <v>6753</v>
      </c>
      <c r="O1153" s="6" t="s">
        <v>6770</v>
      </c>
      <c r="P1153" s="8"/>
      <c r="Q1153" s="5"/>
      <c r="R1153" s="8"/>
      <c r="S1153" s="8"/>
      <c r="T1153" s="8"/>
      <c r="U1153" s="8"/>
      <c r="V1153" s="8"/>
      <c r="W1153" s="8"/>
      <c r="X1153" s="8"/>
      <c r="Y1153" s="5" t="s">
        <v>4093</v>
      </c>
      <c r="Z1153" s="10" t="str">
        <f aca="false">REPLACE(AA1153,SEARCH("M5-",AA1153),LEN(AB1153),AC1153)</f>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AA1153" s="10" t="s">
        <v>6771</v>
      </c>
      <c r="AB1153" s="8" t="str">
        <f aca="false">IF(D1153&lt;&gt;"No hacer",CONCATENATE(A1153,"-",LEFT(C1153),"-",IF(A1152&lt;&gt;A1153,1,IF(C1152=C1153,RIGHT(AB1152)+1,1))))</f>
        <v>M5-NyO-27a-A-4</v>
      </c>
      <c r="AC1153" s="8" t="str">
        <f aca="false">CONCATENATE(AB1153,"-BR")</f>
        <v>M5-NyO-27a-A-4-BR</v>
      </c>
      <c r="AD1153" s="5" t="s">
        <v>46</v>
      </c>
      <c r="AE1153" s="5" t="s">
        <v>351</v>
      </c>
      <c r="AF1153" s="5" t="s">
        <v>47</v>
      </c>
    </row>
    <row r="1154" customFormat="false" ht="75" hidden="false" customHeight="true" outlineLevel="0" collapsed="false">
      <c r="A1154" s="5" t="s">
        <v>6733</v>
      </c>
      <c r="B1154" s="6" t="s">
        <v>6734</v>
      </c>
      <c r="C1154" s="5" t="s">
        <v>58</v>
      </c>
      <c r="D1154" s="5" t="s">
        <v>35</v>
      </c>
      <c r="E1154" s="5"/>
      <c r="F1154" s="6" t="s">
        <v>6772</v>
      </c>
      <c r="G1154" s="6"/>
      <c r="H1154" s="6" t="s">
        <v>6773</v>
      </c>
      <c r="I1154" s="5" t="s">
        <v>38</v>
      </c>
      <c r="J1154" s="5" t="s">
        <v>297</v>
      </c>
      <c r="K1154" s="6" t="s">
        <v>6774</v>
      </c>
      <c r="L1154" s="6" t="s">
        <v>40</v>
      </c>
      <c r="M1154" s="5" t="s">
        <v>41</v>
      </c>
      <c r="N1154" s="8" t="s">
        <v>6753</v>
      </c>
      <c r="O1154" s="6" t="s">
        <v>6775</v>
      </c>
      <c r="P1154" s="8"/>
      <c r="Q1154" s="5"/>
      <c r="R1154" s="8"/>
      <c r="S1154" s="8"/>
      <c r="T1154" s="8"/>
      <c r="U1154" s="8"/>
      <c r="V1154" s="8"/>
      <c r="W1154" s="8"/>
      <c r="X1154" s="8"/>
      <c r="Y1154" s="5" t="s">
        <v>4093</v>
      </c>
      <c r="Z1154" s="10" t="str">
        <f aca="false">REPLACE(AA1154,SEARCH("M5-",AA1154),LEN(AB1154),AC1154)</f>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AA1154" s="10" t="s">
        <v>6776</v>
      </c>
      <c r="AB1154" s="8" t="str">
        <f aca="false">IF(D1154&lt;&gt;"No hacer",CONCATENATE(A1154,"-",LEFT(C1154),"-",IF(A1153&lt;&gt;A1154,1,IF(C1153=C1154,RIGHT(AB1153)+1,1))))</f>
        <v>M5-NyO-27a-A-5</v>
      </c>
      <c r="AC1154" s="8" t="str">
        <f aca="false">CONCATENATE(AB1154,"-BR")</f>
        <v>M5-NyO-27a-A-5-BR</v>
      </c>
      <c r="AD1154" s="5" t="s">
        <v>46</v>
      </c>
      <c r="AE1154" s="5" t="s">
        <v>351</v>
      </c>
      <c r="AF1154" s="5" t="s">
        <v>47</v>
      </c>
    </row>
    <row r="1155" customFormat="false" ht="75" hidden="false" customHeight="true" outlineLevel="0" collapsed="false">
      <c r="A1155" s="5" t="s">
        <v>6777</v>
      </c>
      <c r="B1155" s="6" t="s">
        <v>6778</v>
      </c>
      <c r="C1155" s="5" t="s">
        <v>34</v>
      </c>
      <c r="D1155" s="5" t="s">
        <v>35</v>
      </c>
      <c r="E1155" s="5"/>
      <c r="F1155" s="7" t="s">
        <v>6779</v>
      </c>
      <c r="G1155" s="7"/>
      <c r="H1155" s="6" t="s">
        <v>6780</v>
      </c>
      <c r="I1155" s="5" t="s">
        <v>38</v>
      </c>
      <c r="J1155" s="5" t="s">
        <v>297</v>
      </c>
      <c r="K1155" s="7" t="s">
        <v>6781</v>
      </c>
      <c r="L1155" s="6" t="s">
        <v>6782</v>
      </c>
      <c r="M1155" s="5" t="s">
        <v>41</v>
      </c>
      <c r="N1155" s="6" t="s">
        <v>6783</v>
      </c>
      <c r="O1155" s="6" t="s">
        <v>6784</v>
      </c>
      <c r="P1155" s="7" t="s">
        <v>6785</v>
      </c>
      <c r="Q1155" s="5"/>
      <c r="R1155" s="8"/>
      <c r="S1155" s="8"/>
      <c r="T1155" s="8"/>
      <c r="U1155" s="8"/>
      <c r="V1155" s="8"/>
      <c r="W1155" s="8"/>
      <c r="X1155" s="8"/>
      <c r="Y1155" s="5" t="s">
        <v>4093</v>
      </c>
      <c r="Z1155" s="10" t="str">
        <f aca="false">REPLACE(AA1155,SEARCH("M5-",AA1155),LEN(AB1155),AC1155)</f>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AA1155" s="6" t="s">
        <v>6786</v>
      </c>
      <c r="AB1155" s="8" t="str">
        <f aca="false">IF(D1155&lt;&gt;"No hacer",CONCATENATE(A1155,"-",LEFT(C1155),"-",IF(A1154&lt;&gt;A1155,1,IF(C1154=C1155,RIGHT(AB1154)+1,1))))</f>
        <v>M5-NyO-28a-I-1</v>
      </c>
      <c r="AC1155" s="8" t="str">
        <f aca="false">CONCATENATE(AB1155,"-BR")</f>
        <v>M5-NyO-28a-I-1-BR</v>
      </c>
      <c r="AD1155" s="5" t="s">
        <v>46</v>
      </c>
      <c r="AE1155" s="5"/>
      <c r="AF1155" s="5" t="s">
        <v>47</v>
      </c>
    </row>
    <row r="1156" customFormat="false" ht="75" hidden="false" customHeight="true" outlineLevel="0" collapsed="false">
      <c r="A1156" s="5" t="s">
        <v>6777</v>
      </c>
      <c r="B1156" s="6" t="s">
        <v>6778</v>
      </c>
      <c r="C1156" s="5" t="s">
        <v>34</v>
      </c>
      <c r="D1156" s="5" t="s">
        <v>35</v>
      </c>
      <c r="E1156" s="5"/>
      <c r="F1156" s="7" t="s">
        <v>6787</v>
      </c>
      <c r="G1156" s="7"/>
      <c r="H1156" s="6"/>
      <c r="I1156" s="5" t="s">
        <v>38</v>
      </c>
      <c r="J1156" s="5" t="s">
        <v>297</v>
      </c>
      <c r="K1156" s="7" t="s">
        <v>6788</v>
      </c>
      <c r="L1156" s="6" t="s">
        <v>6789</v>
      </c>
      <c r="M1156" s="5" t="s">
        <v>41</v>
      </c>
      <c r="N1156" s="6" t="s">
        <v>6790</v>
      </c>
      <c r="O1156" s="7" t="s">
        <v>6791</v>
      </c>
      <c r="P1156" s="7" t="s">
        <v>6792</v>
      </c>
      <c r="Q1156" s="5"/>
      <c r="R1156" s="8"/>
      <c r="S1156" s="8"/>
      <c r="T1156" s="8"/>
      <c r="U1156" s="8"/>
      <c r="V1156" s="8"/>
      <c r="W1156" s="8"/>
      <c r="X1156" s="8"/>
      <c r="Y1156" s="5" t="s">
        <v>4093</v>
      </c>
      <c r="Z1156" s="10" t="str">
        <f aca="false">REPLACE(AA1156,SEARCH("M5-",AA1156),LEN(AB1156),AC1156)</f>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AA1156" s="6" t="s">
        <v>6793</v>
      </c>
      <c r="AB1156" s="8" t="str">
        <f aca="false">IF(D1156&lt;&gt;"No hacer",CONCATENATE(A1156,"-",LEFT(C1156),"-",IF(A1155&lt;&gt;A1156,1,IF(C1155=C1156,RIGHT(AB1155)+1,1))))</f>
        <v>M5-NyO-28a-I-2</v>
      </c>
      <c r="AC1156" s="8" t="str">
        <f aca="false">CONCATENATE(AB1156,"-BR")</f>
        <v>M5-NyO-28a-I-2-BR</v>
      </c>
      <c r="AD1156" s="5" t="s">
        <v>46</v>
      </c>
      <c r="AE1156" s="5"/>
      <c r="AF1156" s="5" t="s">
        <v>47</v>
      </c>
    </row>
    <row r="1157" customFormat="false" ht="75" hidden="false" customHeight="true" outlineLevel="0" collapsed="false">
      <c r="A1157" s="5" t="s">
        <v>6777</v>
      </c>
      <c r="B1157" s="6" t="s">
        <v>6778</v>
      </c>
      <c r="C1157" s="5" t="s">
        <v>48</v>
      </c>
      <c r="D1157" s="5" t="s">
        <v>35</v>
      </c>
      <c r="E1157" s="5"/>
      <c r="F1157" s="6" t="s">
        <v>6794</v>
      </c>
      <c r="G1157" s="6"/>
      <c r="H1157" s="6" t="s">
        <v>6795</v>
      </c>
      <c r="I1157" s="5" t="s">
        <v>38</v>
      </c>
      <c r="J1157" s="5" t="s">
        <v>52</v>
      </c>
      <c r="K1157" s="7" t="s">
        <v>6796</v>
      </c>
      <c r="L1157" s="6" t="s">
        <v>6797</v>
      </c>
      <c r="M1157" s="5" t="s">
        <v>41</v>
      </c>
      <c r="N1157" s="6" t="s">
        <v>6790</v>
      </c>
      <c r="O1157" s="7" t="s">
        <v>6791</v>
      </c>
      <c r="P1157" s="7" t="s">
        <v>6792</v>
      </c>
      <c r="Q1157" s="5"/>
      <c r="R1157" s="8"/>
      <c r="S1157" s="8"/>
      <c r="T1157" s="8"/>
      <c r="U1157" s="8"/>
      <c r="V1157" s="8"/>
      <c r="W1157" s="8"/>
      <c r="X1157" s="8"/>
      <c r="Y1157" s="5" t="s">
        <v>4093</v>
      </c>
      <c r="Z1157" s="10" t="str">
        <f aca="false">REPLACE(AA1157,SEARCH("M5-",AA1157),LEN(AB1157),AC1157)</f>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AA1157" s="6" t="s">
        <v>6798</v>
      </c>
      <c r="AB1157" s="8" t="str">
        <f aca="false">IF(D1157&lt;&gt;"No hacer",CONCATENATE(A1157,"-",LEFT(C1157),"-",IF(A1156&lt;&gt;A1157,1,IF(C1156=C1157,RIGHT(AB1156)+1,1))))</f>
        <v>M5-NyO-28a-E-1</v>
      </c>
      <c r="AC1157" s="8" t="str">
        <f aca="false">CONCATENATE(AB1157,"-BR")</f>
        <v>M5-NyO-28a-E-1-BR</v>
      </c>
      <c r="AD1157" s="5" t="s">
        <v>46</v>
      </c>
      <c r="AE1157" s="5"/>
      <c r="AF1157" s="5" t="s">
        <v>47</v>
      </c>
    </row>
    <row r="1158" customFormat="false" ht="75" hidden="false" customHeight="true" outlineLevel="0" collapsed="false">
      <c r="A1158" s="5" t="s">
        <v>6777</v>
      </c>
      <c r="B1158" s="6" t="s">
        <v>6778</v>
      </c>
      <c r="C1158" s="5" t="s">
        <v>48</v>
      </c>
      <c r="D1158" s="5" t="s">
        <v>35</v>
      </c>
      <c r="E1158" s="5"/>
      <c r="F1158" s="6" t="s">
        <v>6799</v>
      </c>
      <c r="G1158" s="6"/>
      <c r="H1158" s="6" t="s">
        <v>6795</v>
      </c>
      <c r="I1158" s="5" t="s">
        <v>38</v>
      </c>
      <c r="J1158" s="5" t="s">
        <v>52</v>
      </c>
      <c r="K1158" s="7" t="s">
        <v>6800</v>
      </c>
      <c r="L1158" s="6" t="s">
        <v>6801</v>
      </c>
      <c r="M1158" s="5" t="s">
        <v>41</v>
      </c>
      <c r="N1158" s="6" t="s">
        <v>6783</v>
      </c>
      <c r="O1158" s="7" t="s">
        <v>6784</v>
      </c>
      <c r="P1158" s="7" t="s">
        <v>6785</v>
      </c>
      <c r="Q1158" s="5"/>
      <c r="R1158" s="8"/>
      <c r="S1158" s="8"/>
      <c r="T1158" s="8"/>
      <c r="U1158" s="8"/>
      <c r="V1158" s="8"/>
      <c r="W1158" s="8"/>
      <c r="X1158" s="8"/>
      <c r="Y1158" s="5" t="s">
        <v>4093</v>
      </c>
      <c r="Z1158" s="10" t="str">
        <f aca="false">REPLACE(AA1158,SEARCH("M5-",AA1158),LEN(AB1158),AC1158)</f>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AA1158" s="6" t="s">
        <v>6802</v>
      </c>
      <c r="AB1158" s="8" t="str">
        <f aca="false">IF(D1158&lt;&gt;"No hacer",CONCATENATE(A1158,"-",LEFT(C1158),"-",IF(A1157&lt;&gt;A1158,1,IF(C1157=C1158,RIGHT(AB1157)+1,1))))</f>
        <v>M5-NyO-28a-E-2</v>
      </c>
      <c r="AC1158" s="8" t="str">
        <f aca="false">CONCATENATE(AB1158,"-BR")</f>
        <v>M5-NyO-28a-E-2-BR</v>
      </c>
      <c r="AD1158" s="5" t="s">
        <v>46</v>
      </c>
      <c r="AE1158" s="5"/>
      <c r="AF1158" s="5" t="s">
        <v>47</v>
      </c>
    </row>
    <row r="1159" customFormat="false" ht="75" hidden="false" customHeight="true" outlineLevel="0" collapsed="false">
      <c r="A1159" s="5" t="s">
        <v>6777</v>
      </c>
      <c r="B1159" s="6" t="s">
        <v>6778</v>
      </c>
      <c r="C1159" s="5" t="s">
        <v>58</v>
      </c>
      <c r="D1159" s="5" t="s">
        <v>35</v>
      </c>
      <c r="E1159" s="5"/>
      <c r="F1159" s="6" t="s">
        <v>6803</v>
      </c>
      <c r="G1159" s="6"/>
      <c r="H1159" s="6" t="s">
        <v>6804</v>
      </c>
      <c r="I1159" s="5" t="s">
        <v>38</v>
      </c>
      <c r="J1159" s="5" t="s">
        <v>52</v>
      </c>
      <c r="K1159" s="6" t="s">
        <v>6805</v>
      </c>
      <c r="L1159" s="6" t="s">
        <v>6801</v>
      </c>
      <c r="M1159" s="5" t="s">
        <v>63</v>
      </c>
      <c r="N1159" s="8"/>
      <c r="O1159" s="8"/>
      <c r="P1159" s="8"/>
      <c r="Q1159" s="5" t="s">
        <v>6806</v>
      </c>
      <c r="R1159" s="6"/>
      <c r="S1159" s="6" t="s">
        <v>6807</v>
      </c>
      <c r="T1159" s="6" t="s">
        <v>6808</v>
      </c>
      <c r="U1159" s="6" t="s">
        <v>6809</v>
      </c>
      <c r="V1159" s="6" t="s">
        <v>6810</v>
      </c>
      <c r="W1159" s="6" t="s">
        <v>6811</v>
      </c>
      <c r="X1159" s="8"/>
      <c r="Y1159" s="5" t="s">
        <v>4093</v>
      </c>
      <c r="Z1159" s="10" t="str">
        <f aca="false">REPLACE(AA1159,SEARCH("M5-",AA1159),LEN(AB1159),AC1159)</f>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59" s="6" t="s">
        <v>6812</v>
      </c>
      <c r="AB1159" s="8" t="str">
        <f aca="false">IF(D1159&lt;&gt;"No hacer",CONCATENATE(A1159,"-",LEFT(C1159),"-",IF(A1158&lt;&gt;A1159,1,IF(C1158=C1159,RIGHT(AB1158)+1,1))))</f>
        <v>M5-NyO-28a-A-1</v>
      </c>
      <c r="AC1159" s="8" t="str">
        <f aca="false">CONCATENATE(AB1159,"-BR")</f>
        <v>M5-NyO-28a-A-1-BR</v>
      </c>
      <c r="AD1159" s="5" t="s">
        <v>46</v>
      </c>
      <c r="AE1159" s="5"/>
      <c r="AF1159" s="5" t="s">
        <v>47</v>
      </c>
    </row>
    <row r="1160" customFormat="false" ht="75" hidden="false" customHeight="true" outlineLevel="0" collapsed="false">
      <c r="A1160" s="5" t="s">
        <v>6777</v>
      </c>
      <c r="B1160" s="6" t="s">
        <v>6778</v>
      </c>
      <c r="C1160" s="5" t="s">
        <v>58</v>
      </c>
      <c r="D1160" s="5" t="s">
        <v>35</v>
      </c>
      <c r="E1160" s="5"/>
      <c r="F1160" s="6" t="s">
        <v>6813</v>
      </c>
      <c r="G1160" s="6"/>
      <c r="H1160" s="6" t="s">
        <v>6814</v>
      </c>
      <c r="I1160" s="5" t="s">
        <v>38</v>
      </c>
      <c r="J1160" s="5" t="s">
        <v>52</v>
      </c>
      <c r="K1160" s="6" t="s">
        <v>6815</v>
      </c>
      <c r="L1160" s="6" t="s">
        <v>6797</v>
      </c>
      <c r="M1160" s="5" t="s">
        <v>63</v>
      </c>
      <c r="N1160" s="8"/>
      <c r="O1160" s="8"/>
      <c r="P1160" s="8"/>
      <c r="Q1160" s="5" t="s">
        <v>6816</v>
      </c>
      <c r="R1160" s="6"/>
      <c r="S1160" s="6" t="s">
        <v>6817</v>
      </c>
      <c r="T1160" s="8" t="s">
        <v>6818</v>
      </c>
      <c r="U1160" s="8" t="s">
        <v>6819</v>
      </c>
      <c r="V1160" s="8" t="s">
        <v>6820</v>
      </c>
      <c r="W1160" s="8" t="s">
        <v>6821</v>
      </c>
      <c r="X1160" s="8"/>
      <c r="Y1160" s="5" t="s">
        <v>4093</v>
      </c>
      <c r="Z1160" s="10" t="str">
        <f aca="false">REPLACE(AA1160,SEARCH("M5-",AA1160),LEN(AB1160),AC1160)</f>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0" s="6" t="s">
        <v>6822</v>
      </c>
      <c r="AB1160" s="8" t="str">
        <f aca="false">IF(D1160&lt;&gt;"No hacer",CONCATENATE(A1160,"-",LEFT(C1160),"-",IF(A1159&lt;&gt;A1160,1,IF(C1159=C1160,RIGHT(AB1159)+1,1))))</f>
        <v>M5-NyO-28a-A-2</v>
      </c>
      <c r="AC1160" s="8" t="str">
        <f aca="false">CONCATENATE(AB1160,"-BR")</f>
        <v>M5-NyO-28a-A-2-BR</v>
      </c>
      <c r="AD1160" s="5" t="s">
        <v>46</v>
      </c>
      <c r="AE1160" s="5"/>
      <c r="AF1160" s="5" t="s">
        <v>47</v>
      </c>
    </row>
    <row r="1161" customFormat="false" ht="75" hidden="false" customHeight="true" outlineLevel="0" collapsed="false">
      <c r="A1161" s="5" t="s">
        <v>6777</v>
      </c>
      <c r="B1161" s="6" t="s">
        <v>6778</v>
      </c>
      <c r="C1161" s="5" t="s">
        <v>58</v>
      </c>
      <c r="D1161" s="5" t="s">
        <v>35</v>
      </c>
      <c r="E1161" s="5"/>
      <c r="F1161" s="6" t="s">
        <v>6823</v>
      </c>
      <c r="G1161" s="6"/>
      <c r="H1161" s="6" t="s">
        <v>6824</v>
      </c>
      <c r="I1161" s="5" t="s">
        <v>38</v>
      </c>
      <c r="J1161" s="5" t="s">
        <v>52</v>
      </c>
      <c r="K1161" s="6" t="s">
        <v>6825</v>
      </c>
      <c r="L1161" s="6" t="s">
        <v>6797</v>
      </c>
      <c r="M1161" s="5" t="s">
        <v>63</v>
      </c>
      <c r="N1161" s="8"/>
      <c r="O1161" s="8"/>
      <c r="P1161" s="8"/>
      <c r="Q1161" s="5" t="s">
        <v>6816</v>
      </c>
      <c r="R1161" s="6"/>
      <c r="S1161" s="6" t="s">
        <v>6826</v>
      </c>
      <c r="T1161" s="8" t="s">
        <v>6827</v>
      </c>
      <c r="U1161" s="8" t="s">
        <v>6819</v>
      </c>
      <c r="V1161" s="8" t="s">
        <v>6820</v>
      </c>
      <c r="W1161" s="8" t="s">
        <v>6828</v>
      </c>
      <c r="X1161" s="8"/>
      <c r="Y1161" s="5" t="s">
        <v>4093</v>
      </c>
      <c r="Z1161" s="10" t="str">
        <f aca="false">REPLACE(AA1161,SEARCH("M5-",AA1161),LEN(AB1161),AC1161)</f>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1" s="6" t="s">
        <v>6829</v>
      </c>
      <c r="AB1161" s="8" t="str">
        <f aca="false">IF(D1161&lt;&gt;"No hacer",CONCATENATE(A1161,"-",LEFT(C1161),"-",IF(A1160&lt;&gt;A1161,1,IF(C1160=C1161,RIGHT(AB1160)+1,1))))</f>
        <v>M5-NyO-28a-A-3</v>
      </c>
      <c r="AC1161" s="8" t="str">
        <f aca="false">CONCATENATE(AB1161,"-BR")</f>
        <v>M5-NyO-28a-A-3-BR</v>
      </c>
      <c r="AD1161" s="5" t="s">
        <v>46</v>
      </c>
      <c r="AE1161" s="5"/>
      <c r="AF1161" s="5" t="s">
        <v>47</v>
      </c>
    </row>
    <row r="1162" customFormat="false" ht="75" hidden="false" customHeight="true" outlineLevel="0" collapsed="false">
      <c r="A1162" s="5" t="s">
        <v>6777</v>
      </c>
      <c r="B1162" s="6" t="s">
        <v>6778</v>
      </c>
      <c r="C1162" s="5" t="s">
        <v>58</v>
      </c>
      <c r="D1162" s="5" t="s">
        <v>35</v>
      </c>
      <c r="E1162" s="5"/>
      <c r="F1162" s="6" t="s">
        <v>6830</v>
      </c>
      <c r="G1162" s="6"/>
      <c r="H1162" s="6" t="s">
        <v>6831</v>
      </c>
      <c r="I1162" s="5" t="s">
        <v>38</v>
      </c>
      <c r="J1162" s="5" t="s">
        <v>52</v>
      </c>
      <c r="K1162" s="6" t="s">
        <v>6832</v>
      </c>
      <c r="L1162" s="6" t="s">
        <v>6801</v>
      </c>
      <c r="M1162" s="5" t="s">
        <v>63</v>
      </c>
      <c r="N1162" s="8"/>
      <c r="O1162" s="8"/>
      <c r="P1162" s="8"/>
      <c r="Q1162" s="5" t="s">
        <v>6806</v>
      </c>
      <c r="R1162" s="6"/>
      <c r="S1162" s="6" t="s">
        <v>6833</v>
      </c>
      <c r="T1162" s="8" t="s">
        <v>6834</v>
      </c>
      <c r="U1162" s="6" t="s">
        <v>6809</v>
      </c>
      <c r="V1162" s="8" t="s">
        <v>6810</v>
      </c>
      <c r="W1162" s="6" t="s">
        <v>6835</v>
      </c>
      <c r="X1162" s="8"/>
      <c r="Y1162" s="5" t="s">
        <v>4093</v>
      </c>
      <c r="Z1162" s="10" t="str">
        <f aca="false">REPLACE(AA1162,SEARCH("M5-",AA1162),LEN(AB1162),AC1162)</f>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62" s="6" t="s">
        <v>6836</v>
      </c>
      <c r="AB1162" s="8" t="str">
        <f aca="false">IF(D1162&lt;&gt;"No hacer",CONCATENATE(A1162,"-",LEFT(C1162),"-",IF(A1161&lt;&gt;A1162,1,IF(C1161=C1162,RIGHT(AB1161)+1,1))))</f>
        <v>M5-NyO-28a-A-4</v>
      </c>
      <c r="AC1162" s="8" t="str">
        <f aca="false">CONCATENATE(AB1162,"-BR")</f>
        <v>M5-NyO-28a-A-4-BR</v>
      </c>
      <c r="AD1162" s="5" t="s">
        <v>46</v>
      </c>
      <c r="AE1162" s="5"/>
      <c r="AF1162" s="5" t="s">
        <v>47</v>
      </c>
    </row>
    <row r="1163" customFormat="false" ht="75" hidden="false" customHeight="true" outlineLevel="0" collapsed="false">
      <c r="A1163" s="5" t="s">
        <v>6777</v>
      </c>
      <c r="B1163" s="6" t="s">
        <v>6778</v>
      </c>
      <c r="C1163" s="5" t="s">
        <v>58</v>
      </c>
      <c r="D1163" s="5" t="s">
        <v>35</v>
      </c>
      <c r="E1163" s="5"/>
      <c r="F1163" s="6" t="s">
        <v>6837</v>
      </c>
      <c r="G1163" s="6"/>
      <c r="H1163" s="6" t="s">
        <v>6838</v>
      </c>
      <c r="I1163" s="5" t="s">
        <v>38</v>
      </c>
      <c r="J1163" s="5" t="s">
        <v>52</v>
      </c>
      <c r="K1163" s="6" t="s">
        <v>6839</v>
      </c>
      <c r="L1163" s="6" t="s">
        <v>6797</v>
      </c>
      <c r="M1163" s="5" t="s">
        <v>63</v>
      </c>
      <c r="N1163" s="8"/>
      <c r="O1163" s="8"/>
      <c r="P1163" s="8"/>
      <c r="Q1163" s="5" t="s">
        <v>6816</v>
      </c>
      <c r="R1163" s="6"/>
      <c r="S1163" s="6" t="s">
        <v>6840</v>
      </c>
      <c r="T1163" s="8" t="s">
        <v>6841</v>
      </c>
      <c r="U1163" s="8" t="s">
        <v>6819</v>
      </c>
      <c r="V1163" s="8" t="s">
        <v>6820</v>
      </c>
      <c r="W1163" s="8" t="s">
        <v>6842</v>
      </c>
      <c r="X1163" s="8"/>
      <c r="Y1163" s="5" t="s">
        <v>4093</v>
      </c>
      <c r="Z1163" s="10" t="str">
        <f aca="false">REPLACE(AA1163,SEARCH("M5-",AA1163),LEN(AB1163),AC1163)</f>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3" s="6" t="s">
        <v>6843</v>
      </c>
      <c r="AB1163" s="8" t="str">
        <f aca="false">IF(D1163&lt;&gt;"No hacer",CONCATENATE(A1163,"-",LEFT(C1163),"-",IF(A1162&lt;&gt;A1163,1,IF(C1162=C1163,RIGHT(AB1162)+1,1))))</f>
        <v>M5-NyO-28a-A-5</v>
      </c>
      <c r="AC1163" s="8" t="str">
        <f aca="false">CONCATENATE(AB1163,"-BR")</f>
        <v>M5-NyO-28a-A-5-BR</v>
      </c>
      <c r="AD1163" s="5" t="s">
        <v>46</v>
      </c>
      <c r="AE1163" s="5"/>
      <c r="AF1163" s="5" t="s">
        <v>47</v>
      </c>
    </row>
    <row r="1164" customFormat="false" ht="75" hidden="false" customHeight="true" outlineLevel="0" collapsed="false">
      <c r="A1164" s="5" t="s">
        <v>6844</v>
      </c>
      <c r="B1164" s="6" t="s">
        <v>6845</v>
      </c>
      <c r="C1164" s="5" t="s">
        <v>34</v>
      </c>
      <c r="D1164" s="5" t="s">
        <v>35</v>
      </c>
      <c r="E1164" s="5"/>
      <c r="F1164" s="6" t="s">
        <v>6846</v>
      </c>
      <c r="G1164" s="6"/>
      <c r="H1164" s="6" t="s">
        <v>6847</v>
      </c>
      <c r="I1164" s="5" t="s">
        <v>38</v>
      </c>
      <c r="J1164" s="5" t="s">
        <v>297</v>
      </c>
      <c r="K1164" s="6" t="s">
        <v>6848</v>
      </c>
      <c r="L1164" s="6" t="s">
        <v>6849</v>
      </c>
      <c r="M1164" s="5" t="s">
        <v>41</v>
      </c>
      <c r="N1164" s="6" t="s">
        <v>6850</v>
      </c>
      <c r="O1164" s="6" t="s">
        <v>6851</v>
      </c>
      <c r="P1164" s="6" t="s">
        <v>6852</v>
      </c>
      <c r="Q1164" s="5"/>
      <c r="R1164" s="8"/>
      <c r="S1164" s="8"/>
      <c r="T1164" s="8"/>
      <c r="U1164" s="8"/>
      <c r="V1164" s="8"/>
      <c r="W1164" s="8"/>
      <c r="X1164" s="8"/>
      <c r="Y1164" s="5" t="s">
        <v>4093</v>
      </c>
      <c r="Z1164" s="10" t="str">
        <f aca="false">REPLACE(AA1164,SEARCH("M5-",AA1164),LEN(AB1164),AC1164)</f>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AA1164" s="10" t="s">
        <v>6853</v>
      </c>
      <c r="AB1164" s="8" t="str">
        <f aca="false">IF(D1164&lt;&gt;"No hacer",CONCATENATE(A1164,"-",LEFT(C1164),"-",IF(A1163&lt;&gt;A1164,1,IF(C1163=C1164,RIGHT(AB1163)+1,1))))</f>
        <v>M5-NyO-29a-I-1</v>
      </c>
      <c r="AC1164" s="8" t="str">
        <f aca="false">CONCATENATE(AB1164,"-BR")</f>
        <v>M5-NyO-29a-I-1-BR</v>
      </c>
      <c r="AD1164" s="5" t="s">
        <v>46</v>
      </c>
      <c r="AE1164" s="5" t="s">
        <v>351</v>
      </c>
      <c r="AF1164" s="5" t="s">
        <v>47</v>
      </c>
    </row>
    <row r="1165" customFormat="false" ht="75" hidden="false" customHeight="true" outlineLevel="0" collapsed="false">
      <c r="A1165" s="5" t="s">
        <v>6844</v>
      </c>
      <c r="B1165" s="6" t="s">
        <v>6845</v>
      </c>
      <c r="C1165" s="5" t="s">
        <v>34</v>
      </c>
      <c r="D1165" s="5" t="s">
        <v>35</v>
      </c>
      <c r="E1165" s="5"/>
      <c r="F1165" s="6" t="s">
        <v>6854</v>
      </c>
      <c r="G1165" s="6"/>
      <c r="H1165" s="6" t="s">
        <v>6847</v>
      </c>
      <c r="I1165" s="5" t="s">
        <v>38</v>
      </c>
      <c r="J1165" s="5" t="s">
        <v>297</v>
      </c>
      <c r="K1165" s="6" t="s">
        <v>6855</v>
      </c>
      <c r="L1165" s="6" t="s">
        <v>6856</v>
      </c>
      <c r="M1165" s="5" t="s">
        <v>41</v>
      </c>
      <c r="N1165" s="6" t="s">
        <v>6857</v>
      </c>
      <c r="O1165" s="6" t="s">
        <v>6858</v>
      </c>
      <c r="P1165" s="8"/>
      <c r="Q1165" s="5"/>
      <c r="R1165" s="8"/>
      <c r="S1165" s="8"/>
      <c r="T1165" s="8"/>
      <c r="U1165" s="8"/>
      <c r="V1165" s="8"/>
      <c r="W1165" s="8"/>
      <c r="X1165" s="8"/>
      <c r="Y1165" s="5" t="s">
        <v>4093</v>
      </c>
      <c r="Z1165" s="10" t="str">
        <f aca="false">REPLACE(AA1165,SEARCH("M5-",AA1165),LEN(AB1165),AC1165)</f>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AA1165" s="10" t="s">
        <v>6859</v>
      </c>
      <c r="AB1165" s="8" t="str">
        <f aca="false">IF(D1165&lt;&gt;"No hacer",CONCATENATE(A1165,"-",LEFT(C1165),"-",IF(A1164&lt;&gt;A1165,1,IF(C1164=C1165,RIGHT(AB1164)+1,1))))</f>
        <v>M5-NyO-29a-I-2</v>
      </c>
      <c r="AC1165" s="8" t="str">
        <f aca="false">CONCATENATE(AB1165,"-BR")</f>
        <v>M5-NyO-29a-I-2-BR</v>
      </c>
      <c r="AD1165" s="5" t="s">
        <v>46</v>
      </c>
      <c r="AE1165" s="5" t="s">
        <v>351</v>
      </c>
      <c r="AF1165" s="5" t="s">
        <v>47</v>
      </c>
    </row>
    <row r="1166" customFormat="false" ht="75" hidden="false" customHeight="true" outlineLevel="0" collapsed="false">
      <c r="A1166" s="5" t="s">
        <v>6844</v>
      </c>
      <c r="B1166" s="6" t="s">
        <v>6845</v>
      </c>
      <c r="C1166" s="5" t="s">
        <v>48</v>
      </c>
      <c r="D1166" s="5" t="s">
        <v>35</v>
      </c>
      <c r="E1166" s="5"/>
      <c r="F1166" s="6" t="s">
        <v>6860</v>
      </c>
      <c r="G1166" s="6"/>
      <c r="H1166" s="6" t="s">
        <v>6861</v>
      </c>
      <c r="I1166" s="5" t="s">
        <v>38</v>
      </c>
      <c r="J1166" s="5" t="s">
        <v>52</v>
      </c>
      <c r="K1166" s="6" t="s">
        <v>6862</v>
      </c>
      <c r="L1166" s="6" t="s">
        <v>6863</v>
      </c>
      <c r="M1166" s="5" t="s">
        <v>41</v>
      </c>
      <c r="N1166" s="6" t="s">
        <v>6864</v>
      </c>
      <c r="O1166" s="6" t="s">
        <v>6858</v>
      </c>
      <c r="P1166" s="8"/>
      <c r="Q1166" s="5"/>
      <c r="R1166" s="8"/>
      <c r="S1166" s="8"/>
      <c r="T1166" s="8"/>
      <c r="U1166" s="8"/>
      <c r="V1166" s="8"/>
      <c r="W1166" s="8"/>
      <c r="X1166" s="8"/>
      <c r="Y1166" s="5" t="s">
        <v>4093</v>
      </c>
      <c r="Z1166" s="10" t="str">
        <f aca="false">REPLACE(AA1166,SEARCH("M5-",AA1166),LEN(AB1166),AC1166)</f>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AA1166" s="10" t="s">
        <v>6865</v>
      </c>
      <c r="AB1166" s="8" t="str">
        <f aca="false">IF(D1166&lt;&gt;"No hacer",CONCATENATE(A1166,"-",LEFT(C1166),"-",IF(A1165&lt;&gt;A1166,1,IF(C1165=C1166,RIGHT(AB1165)+1,1))))</f>
        <v>M5-NyO-29a-E-1</v>
      </c>
      <c r="AC1166" s="8" t="str">
        <f aca="false">CONCATENATE(AB1166,"-BR")</f>
        <v>M5-NyO-29a-E-1-BR</v>
      </c>
      <c r="AD1166" s="5" t="s">
        <v>46</v>
      </c>
      <c r="AE1166" s="5" t="s">
        <v>351</v>
      </c>
      <c r="AF1166" s="5" t="s">
        <v>47</v>
      </c>
    </row>
    <row r="1167" customFormat="false" ht="75" hidden="false" customHeight="true" outlineLevel="0" collapsed="false">
      <c r="A1167" s="5" t="s">
        <v>6844</v>
      </c>
      <c r="B1167" s="6" t="s">
        <v>6845</v>
      </c>
      <c r="C1167" s="5" t="s">
        <v>48</v>
      </c>
      <c r="D1167" s="5" t="s">
        <v>35</v>
      </c>
      <c r="E1167" s="16"/>
      <c r="F1167" s="6" t="s">
        <v>6866</v>
      </c>
      <c r="G1167" s="6"/>
      <c r="H1167" s="6" t="s">
        <v>6861</v>
      </c>
      <c r="I1167" s="5" t="s">
        <v>38</v>
      </c>
      <c r="J1167" s="5" t="s">
        <v>52</v>
      </c>
      <c r="K1167" s="6" t="s">
        <v>6867</v>
      </c>
      <c r="L1167" s="6" t="s">
        <v>6868</v>
      </c>
      <c r="M1167" s="5" t="s">
        <v>41</v>
      </c>
      <c r="N1167" s="6" t="s">
        <v>6850</v>
      </c>
      <c r="O1167" s="6" t="s">
        <v>6851</v>
      </c>
      <c r="P1167" s="6" t="s">
        <v>6852</v>
      </c>
      <c r="Q1167" s="5"/>
      <c r="R1167" s="8"/>
      <c r="S1167" s="8"/>
      <c r="T1167" s="8"/>
      <c r="U1167" s="8"/>
      <c r="V1167" s="8"/>
      <c r="W1167" s="8"/>
      <c r="X1167" s="8"/>
      <c r="Y1167" s="5" t="s">
        <v>4093</v>
      </c>
      <c r="Z1167" s="10" t="str">
        <f aca="false">REPLACE(AA1167,SEARCH("M5-",AA1167),LEN(AB1167),AC1167)</f>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AA1167" s="10" t="s">
        <v>6869</v>
      </c>
      <c r="AB1167" s="8" t="str">
        <f aca="false">IF(D1167&lt;&gt;"No hacer",CONCATENATE(A1167,"-",LEFT(C1167),"-",IF(A1166&lt;&gt;A1167,1,IF(C1166=C1167,RIGHT(AB1166)+1,1))))</f>
        <v>M5-NyO-29a-E-2</v>
      </c>
      <c r="AC1167" s="8" t="str">
        <f aca="false">CONCATENATE(AB1167,"-BR")</f>
        <v>M5-NyO-29a-E-2-BR</v>
      </c>
      <c r="AD1167" s="5" t="s">
        <v>46</v>
      </c>
      <c r="AE1167" s="5" t="s">
        <v>351</v>
      </c>
      <c r="AF1167" s="5" t="s">
        <v>47</v>
      </c>
    </row>
    <row r="1168" customFormat="false" ht="75" hidden="false" customHeight="true" outlineLevel="0" collapsed="false">
      <c r="A1168" s="5" t="s">
        <v>6844</v>
      </c>
      <c r="B1168" s="6" t="s">
        <v>6845</v>
      </c>
      <c r="C1168" s="5" t="s">
        <v>58</v>
      </c>
      <c r="D1168" s="5" t="s">
        <v>35</v>
      </c>
      <c r="E1168" s="5"/>
      <c r="F1168" s="6" t="s">
        <v>6870</v>
      </c>
      <c r="G1168" s="6"/>
      <c r="H1168" s="6" t="s">
        <v>6871</v>
      </c>
      <c r="I1168" s="5" t="s">
        <v>38</v>
      </c>
      <c r="J1168" s="5" t="s">
        <v>52</v>
      </c>
      <c r="K1168" s="6" t="s">
        <v>6872</v>
      </c>
      <c r="L1168" s="6" t="s">
        <v>6868</v>
      </c>
      <c r="M1168" s="5" t="s">
        <v>41</v>
      </c>
      <c r="N1168" s="6" t="s">
        <v>6873</v>
      </c>
      <c r="O1168" s="6" t="s">
        <v>6874</v>
      </c>
      <c r="P1168" s="6" t="s">
        <v>6852</v>
      </c>
      <c r="Q1168" s="5"/>
      <c r="R1168" s="8"/>
      <c r="S1168" s="8"/>
      <c r="T1168" s="8"/>
      <c r="U1168" s="8"/>
      <c r="V1168" s="8"/>
      <c r="W1168" s="8"/>
      <c r="X1168" s="8"/>
      <c r="Y1168" s="5" t="s">
        <v>4093</v>
      </c>
      <c r="Z1168" s="10" t="str">
        <f aca="false">REPLACE(AA1168,SEARCH("M5-",AA1168),LEN(AB1168),AC1168)</f>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AA1168" s="10" t="s">
        <v>6875</v>
      </c>
      <c r="AB1168" s="8" t="str">
        <f aca="false">IF(D1168&lt;&gt;"No hacer",CONCATENATE(A1168,"-",LEFT(C1168),"-",IF(A1167&lt;&gt;A1168,1,IF(C1167=C1168,RIGHT(AB1167)+1,1))))</f>
        <v>M5-NyO-29a-A-1</v>
      </c>
      <c r="AC1168" s="8" t="str">
        <f aca="false">CONCATENATE(AB1168,"-BR")</f>
        <v>M5-NyO-29a-A-1-BR</v>
      </c>
      <c r="AD1168" s="5" t="s">
        <v>46</v>
      </c>
      <c r="AE1168" s="5" t="s">
        <v>351</v>
      </c>
      <c r="AF1168" s="5" t="s">
        <v>47</v>
      </c>
    </row>
    <row r="1169" customFormat="false" ht="75" hidden="false" customHeight="true" outlineLevel="0" collapsed="false">
      <c r="A1169" s="5" t="s">
        <v>6844</v>
      </c>
      <c r="B1169" s="6" t="s">
        <v>6845</v>
      </c>
      <c r="C1169" s="5" t="s">
        <v>58</v>
      </c>
      <c r="D1169" s="5" t="s">
        <v>35</v>
      </c>
      <c r="E1169" s="5"/>
      <c r="F1169" s="6" t="s">
        <v>6876</v>
      </c>
      <c r="G1169" s="6"/>
      <c r="H1169" s="6" t="s">
        <v>6877</v>
      </c>
      <c r="I1169" s="5" t="s">
        <v>38</v>
      </c>
      <c r="J1169" s="5" t="s">
        <v>52</v>
      </c>
      <c r="K1169" s="6" t="s">
        <v>6878</v>
      </c>
      <c r="L1169" s="6" t="s">
        <v>6879</v>
      </c>
      <c r="M1169" s="5" t="s">
        <v>41</v>
      </c>
      <c r="N1169" s="6" t="s">
        <v>6880</v>
      </c>
      <c r="O1169" s="6" t="s">
        <v>6881</v>
      </c>
      <c r="P1169" s="6" t="s">
        <v>6852</v>
      </c>
      <c r="Q1169" s="5"/>
      <c r="R1169" s="8"/>
      <c r="S1169" s="8"/>
      <c r="T1169" s="8"/>
      <c r="U1169" s="8"/>
      <c r="V1169" s="8"/>
      <c r="W1169" s="8"/>
      <c r="X1169" s="8"/>
      <c r="Y1169" s="5" t="s">
        <v>4093</v>
      </c>
      <c r="Z1169" s="10" t="str">
        <f aca="false">REPLACE(AA1169,SEARCH("M5-",AA1169),LEN(AB1169),AC1169)</f>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69" s="10" t="s">
        <v>6882</v>
      </c>
      <c r="AB1169" s="8" t="str">
        <f aca="false">IF(D1169&lt;&gt;"No hacer",CONCATENATE(A1169,"-",LEFT(C1169),"-",IF(A1168&lt;&gt;A1169,1,IF(C1168=C1169,RIGHT(AB1168)+1,1))))</f>
        <v>M5-NyO-29a-A-2</v>
      </c>
      <c r="AC1169" s="8" t="str">
        <f aca="false">CONCATENATE(AB1169,"-BR")</f>
        <v>M5-NyO-29a-A-2-BR</v>
      </c>
      <c r="AD1169" s="5" t="s">
        <v>46</v>
      </c>
      <c r="AE1169" s="5" t="s">
        <v>351</v>
      </c>
      <c r="AF1169" s="5" t="s">
        <v>47</v>
      </c>
    </row>
    <row r="1170" customFormat="false" ht="75" hidden="false" customHeight="true" outlineLevel="0" collapsed="false">
      <c r="A1170" s="5" t="s">
        <v>6844</v>
      </c>
      <c r="B1170" s="6" t="s">
        <v>6845</v>
      </c>
      <c r="C1170" s="5" t="s">
        <v>58</v>
      </c>
      <c r="D1170" s="5" t="s">
        <v>35</v>
      </c>
      <c r="E1170" s="5"/>
      <c r="F1170" s="6" t="s">
        <v>6883</v>
      </c>
      <c r="G1170" s="6"/>
      <c r="H1170" s="6" t="s">
        <v>6884</v>
      </c>
      <c r="I1170" s="5" t="s">
        <v>38</v>
      </c>
      <c r="J1170" s="5" t="s">
        <v>52</v>
      </c>
      <c r="K1170" s="6" t="s">
        <v>6885</v>
      </c>
      <c r="L1170" s="6" t="s">
        <v>6879</v>
      </c>
      <c r="M1170" s="5" t="s">
        <v>41</v>
      </c>
      <c r="N1170" s="6" t="s">
        <v>6886</v>
      </c>
      <c r="O1170" s="6" t="s">
        <v>6887</v>
      </c>
      <c r="P1170" s="6" t="s">
        <v>6852</v>
      </c>
      <c r="Q1170" s="5"/>
      <c r="R1170" s="8"/>
      <c r="S1170" s="8"/>
      <c r="T1170" s="8"/>
      <c r="U1170" s="8"/>
      <c r="V1170" s="8"/>
      <c r="W1170" s="8"/>
      <c r="X1170" s="8"/>
      <c r="Y1170" s="5" t="s">
        <v>4093</v>
      </c>
      <c r="Z1170" s="10" t="str">
        <f aca="false">REPLACE(AA1170,SEARCH("M5-",AA1170),LEN(AB1170),AC1170)</f>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70" s="10" t="s">
        <v>6888</v>
      </c>
      <c r="AB1170" s="8" t="str">
        <f aca="false">IF(D1170&lt;&gt;"No hacer",CONCATENATE(A1170,"-",LEFT(C1170),"-",IF(A1169&lt;&gt;A1170,1,IF(C1169=C1170,RIGHT(AB1169)+1,1))))</f>
        <v>M5-NyO-29a-A-3</v>
      </c>
      <c r="AC1170" s="8" t="str">
        <f aca="false">CONCATENATE(AB1170,"-BR")</f>
        <v>M5-NyO-29a-A-3-BR</v>
      </c>
      <c r="AD1170" s="5" t="s">
        <v>46</v>
      </c>
      <c r="AE1170" s="5" t="s">
        <v>351</v>
      </c>
      <c r="AF1170" s="5" t="s">
        <v>47</v>
      </c>
    </row>
    <row r="1171" customFormat="false" ht="75" hidden="false" customHeight="true" outlineLevel="0" collapsed="false">
      <c r="A1171" s="5" t="s">
        <v>6844</v>
      </c>
      <c r="B1171" s="6" t="s">
        <v>6845</v>
      </c>
      <c r="C1171" s="5" t="s">
        <v>58</v>
      </c>
      <c r="D1171" s="5" t="s">
        <v>35</v>
      </c>
      <c r="E1171" s="5"/>
      <c r="F1171" s="6" t="s">
        <v>6889</v>
      </c>
      <c r="G1171" s="6"/>
      <c r="H1171" s="6" t="s">
        <v>6890</v>
      </c>
      <c r="I1171" s="5" t="s">
        <v>38</v>
      </c>
      <c r="J1171" s="5" t="s">
        <v>52</v>
      </c>
      <c r="K1171" s="6" t="s">
        <v>6891</v>
      </c>
      <c r="L1171" s="6" t="s">
        <v>6892</v>
      </c>
      <c r="M1171" s="5" t="s">
        <v>41</v>
      </c>
      <c r="N1171" s="6" t="s">
        <v>6893</v>
      </c>
      <c r="O1171" s="6" t="s">
        <v>6894</v>
      </c>
      <c r="P1171" s="6"/>
      <c r="Q1171" s="5"/>
      <c r="R1171" s="8"/>
      <c r="S1171" s="8"/>
      <c r="T1171" s="8"/>
      <c r="U1171" s="8"/>
      <c r="V1171" s="8"/>
      <c r="W1171" s="8"/>
      <c r="X1171" s="8"/>
      <c r="Y1171" s="5" t="s">
        <v>4093</v>
      </c>
      <c r="Z1171" s="10" t="str">
        <f aca="false">REPLACE(AA1171,SEARCH("M5-",AA1171),LEN(AB1171),AC1171)</f>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AA1171" s="10" t="s">
        <v>6895</v>
      </c>
      <c r="AB1171" s="8" t="str">
        <f aca="false">IF(D1171&lt;&gt;"No hacer",CONCATENATE(A1171,"-",LEFT(C1171),"-",IF(A1170&lt;&gt;A1171,1,IF(C1170=C1171,RIGHT(AB1170)+1,1))))</f>
        <v>M5-NyO-29a-A-4</v>
      </c>
      <c r="AC1171" s="8" t="str">
        <f aca="false">CONCATENATE(AB1171,"-BR")</f>
        <v>M5-NyO-29a-A-4-BR</v>
      </c>
      <c r="AD1171" s="5" t="s">
        <v>46</v>
      </c>
      <c r="AE1171" s="5" t="s">
        <v>351</v>
      </c>
      <c r="AF1171" s="5" t="s">
        <v>47</v>
      </c>
    </row>
    <row r="1172" customFormat="false" ht="75" hidden="false" customHeight="true" outlineLevel="0" collapsed="false">
      <c r="A1172" s="5" t="s">
        <v>6844</v>
      </c>
      <c r="B1172" s="6" t="s">
        <v>6845</v>
      </c>
      <c r="C1172" s="5" t="s">
        <v>58</v>
      </c>
      <c r="D1172" s="5" t="s">
        <v>35</v>
      </c>
      <c r="E1172" s="5"/>
      <c r="F1172" s="6" t="s">
        <v>6896</v>
      </c>
      <c r="G1172" s="6"/>
      <c r="H1172" s="6" t="s">
        <v>6897</v>
      </c>
      <c r="I1172" s="5" t="s">
        <v>38</v>
      </c>
      <c r="J1172" s="5" t="s">
        <v>52</v>
      </c>
      <c r="K1172" s="6" t="s">
        <v>6898</v>
      </c>
      <c r="L1172" s="6" t="s">
        <v>6899</v>
      </c>
      <c r="M1172" s="5" t="s">
        <v>41</v>
      </c>
      <c r="N1172" s="6" t="s">
        <v>6900</v>
      </c>
      <c r="O1172" s="6" t="s">
        <v>6901</v>
      </c>
      <c r="P1172" s="6"/>
      <c r="Q1172" s="5"/>
      <c r="R1172" s="8"/>
      <c r="S1172" s="8"/>
      <c r="T1172" s="8"/>
      <c r="U1172" s="8"/>
      <c r="V1172" s="8"/>
      <c r="W1172" s="8"/>
      <c r="X1172" s="8"/>
      <c r="Y1172" s="5" t="s">
        <v>4093</v>
      </c>
      <c r="Z1172" s="10" t="str">
        <f aca="false">REPLACE(AA1172,SEARCH("M5-",AA1172),LEN(AB1172),AC1172)</f>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AA1172" s="10" t="s">
        <v>6902</v>
      </c>
      <c r="AB1172" s="8" t="str">
        <f aca="false">IF(D1172&lt;&gt;"No hacer",CONCATENATE(A1172,"-",LEFT(C1172),"-",IF(A1171&lt;&gt;A1172,1,IF(C1171=C1172,RIGHT(AB1171)+1,1))))</f>
        <v>M5-NyO-29a-A-5</v>
      </c>
      <c r="AC1172" s="8" t="str">
        <f aca="false">CONCATENATE(AB1172,"-BR")</f>
        <v>M5-NyO-29a-A-5-BR</v>
      </c>
      <c r="AD1172" s="5" t="s">
        <v>46</v>
      </c>
      <c r="AE1172" s="5" t="s">
        <v>351</v>
      </c>
      <c r="AF1172" s="5" t="s">
        <v>47</v>
      </c>
    </row>
    <row r="1173" customFormat="false" ht="75" hidden="false" customHeight="true" outlineLevel="0" collapsed="false">
      <c r="A1173" s="5" t="s">
        <v>6903</v>
      </c>
      <c r="B1173" s="6" t="s">
        <v>6904</v>
      </c>
      <c r="C1173" s="5" t="s">
        <v>34</v>
      </c>
      <c r="D1173" s="5" t="s">
        <v>35</v>
      </c>
      <c r="E1173" s="5"/>
      <c r="F1173" s="6" t="s">
        <v>6905</v>
      </c>
      <c r="G1173" s="6"/>
      <c r="H1173" s="6" t="s">
        <v>6906</v>
      </c>
      <c r="I1173" s="5" t="s">
        <v>38</v>
      </c>
      <c r="J1173" s="5" t="s">
        <v>239</v>
      </c>
      <c r="K1173" s="6" t="s">
        <v>6907</v>
      </c>
      <c r="L1173" s="6" t="s">
        <v>6908</v>
      </c>
      <c r="M1173" s="5" t="s">
        <v>41</v>
      </c>
      <c r="N1173" s="6" t="s">
        <v>6909</v>
      </c>
      <c r="O1173" s="6" t="s">
        <v>6910</v>
      </c>
      <c r="P1173" s="8" t="s">
        <v>6911</v>
      </c>
      <c r="Q1173" s="5"/>
      <c r="R1173" s="8"/>
      <c r="S1173" s="8"/>
      <c r="T1173" s="8"/>
      <c r="U1173" s="8"/>
      <c r="V1173" s="8"/>
      <c r="W1173" s="8"/>
      <c r="X1173" s="8"/>
      <c r="Y1173" s="5" t="s">
        <v>4093</v>
      </c>
      <c r="Z1173" s="10" t="str">
        <f aca="false">REPLACE(AA1173,SEARCH("M5-",AA1173),LEN(AB1173),AC1173)</f>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AA1173" s="10" t="s">
        <v>6912</v>
      </c>
      <c r="AB1173" s="8" t="str">
        <f aca="false">IF(D1173&lt;&gt;"No hacer",CONCATENATE(A1173,"-",LEFT(C1173),"-",IF(A1172&lt;&gt;A1173,1,IF(C1172=C1173,RIGHT(AB1172)+1,1))))</f>
        <v>M5-NyO-30a-I-1</v>
      </c>
      <c r="AC1173" s="8" t="str">
        <f aca="false">CONCATENATE(AB1173,"-BR")</f>
        <v>M5-NyO-30a-I-1-BR</v>
      </c>
      <c r="AD1173" s="5" t="s">
        <v>46</v>
      </c>
      <c r="AE1173" s="5" t="s">
        <v>351</v>
      </c>
      <c r="AF1173" s="5" t="s">
        <v>47</v>
      </c>
    </row>
    <row r="1174" customFormat="false" ht="75" hidden="false" customHeight="true" outlineLevel="0" collapsed="false">
      <c r="A1174" s="5" t="s">
        <v>6903</v>
      </c>
      <c r="B1174" s="6" t="s">
        <v>6904</v>
      </c>
      <c r="C1174" s="5" t="s">
        <v>48</v>
      </c>
      <c r="D1174" s="5" t="s">
        <v>35</v>
      </c>
      <c r="E1174" s="5"/>
      <c r="F1174" s="6" t="s">
        <v>6913</v>
      </c>
      <c r="G1174" s="6"/>
      <c r="H1174" s="6" t="s">
        <v>6914</v>
      </c>
      <c r="I1174" s="5" t="s">
        <v>38</v>
      </c>
      <c r="J1174" s="5" t="s">
        <v>52</v>
      </c>
      <c r="K1174" s="8" t="s">
        <v>6915</v>
      </c>
      <c r="L1174" s="7" t="s">
        <v>6916</v>
      </c>
      <c r="M1174" s="5" t="s">
        <v>41</v>
      </c>
      <c r="N1174" s="6" t="s">
        <v>6909</v>
      </c>
      <c r="O1174" s="6" t="s">
        <v>6910</v>
      </c>
      <c r="P1174" s="8" t="s">
        <v>6911</v>
      </c>
      <c r="Q1174" s="5"/>
      <c r="R1174" s="8"/>
      <c r="S1174" s="8"/>
      <c r="T1174" s="8"/>
      <c r="U1174" s="8"/>
      <c r="V1174" s="8"/>
      <c r="W1174" s="8"/>
      <c r="X1174" s="8"/>
      <c r="Y1174" s="5" t="s">
        <v>4093</v>
      </c>
      <c r="Z1174" s="10" t="str">
        <f aca="false">REPLACE(AA1174,SEARCH("M5-",AA1174),LEN(AB1174),AC1174)</f>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AA1174" s="10" t="s">
        <v>6917</v>
      </c>
      <c r="AB1174" s="8" t="str">
        <f aca="false">IF(D1174&lt;&gt;"No hacer",CONCATENATE(A1174,"-",LEFT(C1174),"-",IF(A1173&lt;&gt;A1174,1,IF(C1173=C1174,RIGHT(AB1173)+1,1))))</f>
        <v>M5-NyO-30a-E-1</v>
      </c>
      <c r="AC1174" s="8" t="str">
        <f aca="false">CONCATENATE(AB1174,"-BR")</f>
        <v>M5-NyO-30a-E-1-BR</v>
      </c>
      <c r="AD1174" s="5" t="s">
        <v>46</v>
      </c>
      <c r="AE1174" s="5" t="s">
        <v>351</v>
      </c>
      <c r="AF1174" s="5" t="s">
        <v>47</v>
      </c>
    </row>
    <row r="1175" customFormat="false" ht="75" hidden="false" customHeight="true" outlineLevel="0" collapsed="false">
      <c r="A1175" s="5" t="s">
        <v>6903</v>
      </c>
      <c r="B1175" s="6" t="s">
        <v>6904</v>
      </c>
      <c r="C1175" s="5" t="s">
        <v>58</v>
      </c>
      <c r="D1175" s="5" t="s">
        <v>35</v>
      </c>
      <c r="E1175" s="5"/>
      <c r="F1175" s="6" t="s">
        <v>6918</v>
      </c>
      <c r="G1175" s="6"/>
      <c r="H1175" s="6"/>
      <c r="I1175" s="5" t="s">
        <v>38</v>
      </c>
      <c r="J1175" s="5" t="s">
        <v>52</v>
      </c>
      <c r="K1175" s="8" t="s">
        <v>6919</v>
      </c>
      <c r="L1175" s="7" t="s">
        <v>6916</v>
      </c>
      <c r="M1175" s="5" t="s">
        <v>41</v>
      </c>
      <c r="N1175" s="6" t="s">
        <v>6909</v>
      </c>
      <c r="O1175" s="6" t="s">
        <v>6920</v>
      </c>
      <c r="P1175" s="6" t="s">
        <v>6921</v>
      </c>
      <c r="Q1175" s="5"/>
      <c r="R1175" s="8"/>
      <c r="S1175" s="8"/>
      <c r="T1175" s="8"/>
      <c r="U1175" s="8"/>
      <c r="V1175" s="8"/>
      <c r="W1175" s="8"/>
      <c r="X1175" s="8"/>
      <c r="Y1175" s="5" t="s">
        <v>4093</v>
      </c>
      <c r="Z1175" s="10" t="str">
        <f aca="false">REPLACE(AA1175,SEARCH("M5-",AA1175),LEN(AB1175),AC1175)</f>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5" s="10" t="s">
        <v>6922</v>
      </c>
      <c r="AB1175" s="8" t="str">
        <f aca="false">IF(D1175&lt;&gt;"No hacer",CONCATENATE(A1175,"-",LEFT(C1175),"-",IF(A1174&lt;&gt;A1175,1,IF(C1174=C1175,RIGHT(AB1174)+1,1))))</f>
        <v>M5-NyO-30a-A-1</v>
      </c>
      <c r="AC1175" s="8" t="str">
        <f aca="false">CONCATENATE(AB1175,"-BR")</f>
        <v>M5-NyO-30a-A-1-BR</v>
      </c>
      <c r="AD1175" s="5" t="s">
        <v>46</v>
      </c>
      <c r="AE1175" s="5" t="s">
        <v>351</v>
      </c>
      <c r="AF1175" s="5" t="s">
        <v>47</v>
      </c>
    </row>
    <row r="1176" customFormat="false" ht="75" hidden="false" customHeight="true" outlineLevel="0" collapsed="false">
      <c r="A1176" s="5" t="s">
        <v>6903</v>
      </c>
      <c r="B1176" s="6" t="s">
        <v>6904</v>
      </c>
      <c r="C1176" s="5" t="s">
        <v>58</v>
      </c>
      <c r="D1176" s="5" t="s">
        <v>35</v>
      </c>
      <c r="E1176" s="16"/>
      <c r="F1176" s="6" t="s">
        <v>6923</v>
      </c>
      <c r="G1176" s="6"/>
      <c r="H1176" s="8"/>
      <c r="I1176" s="5"/>
      <c r="J1176" s="5" t="s">
        <v>52</v>
      </c>
      <c r="K1176" s="6" t="s">
        <v>6924</v>
      </c>
      <c r="L1176" s="7" t="s">
        <v>6925</v>
      </c>
      <c r="M1176" s="5" t="s">
        <v>41</v>
      </c>
      <c r="N1176" s="6" t="s">
        <v>6909</v>
      </c>
      <c r="O1176" s="6" t="s">
        <v>6926</v>
      </c>
      <c r="P1176" s="8" t="s">
        <v>6927</v>
      </c>
      <c r="Q1176" s="5"/>
      <c r="R1176" s="8"/>
      <c r="S1176" s="8"/>
      <c r="T1176" s="8"/>
      <c r="U1176" s="8"/>
      <c r="V1176" s="8"/>
      <c r="W1176" s="8"/>
      <c r="X1176" s="8"/>
      <c r="Y1176" s="5" t="s">
        <v>4093</v>
      </c>
      <c r="Z1176" s="10" t="str">
        <f aca="false">REPLACE(AA1176,SEARCH("M5-",AA1176),LEN(AB1176),AC1176)</f>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AA1176" s="10" t="s">
        <v>6928</v>
      </c>
      <c r="AB1176" s="8" t="str">
        <f aca="false">IF(D1176&lt;&gt;"No hacer",CONCATENATE(A1176,"-",LEFT(C1176),"-",IF(A1175&lt;&gt;A1176,1,IF(C1175=C1176,RIGHT(AB1175)+1,1))))</f>
        <v>M5-NyO-30a-A-2</v>
      </c>
      <c r="AC1176" s="8" t="str">
        <f aca="false">CONCATENATE(AB1176,"-BR")</f>
        <v>M5-NyO-30a-A-2-BR</v>
      </c>
      <c r="AD1176" s="5" t="s">
        <v>46</v>
      </c>
      <c r="AE1176" s="5" t="s">
        <v>351</v>
      </c>
      <c r="AF1176" s="5" t="s">
        <v>47</v>
      </c>
    </row>
    <row r="1177" customFormat="false" ht="75" hidden="false" customHeight="true" outlineLevel="0" collapsed="false">
      <c r="A1177" s="5" t="s">
        <v>6903</v>
      </c>
      <c r="B1177" s="6" t="s">
        <v>6904</v>
      </c>
      <c r="C1177" s="5" t="s">
        <v>58</v>
      </c>
      <c r="D1177" s="5" t="s">
        <v>35</v>
      </c>
      <c r="E1177" s="5"/>
      <c r="F1177" s="6" t="s">
        <v>6929</v>
      </c>
      <c r="G1177" s="6"/>
      <c r="H1177" s="8"/>
      <c r="I1177" s="5"/>
      <c r="J1177" s="5" t="s">
        <v>52</v>
      </c>
      <c r="K1177" s="6" t="s">
        <v>6930</v>
      </c>
      <c r="L1177" s="7" t="s">
        <v>6916</v>
      </c>
      <c r="M1177" s="5" t="s">
        <v>41</v>
      </c>
      <c r="N1177" s="6" t="s">
        <v>6909</v>
      </c>
      <c r="O1177" s="6" t="s">
        <v>6931</v>
      </c>
      <c r="P1177" s="6" t="s">
        <v>6921</v>
      </c>
      <c r="Q1177" s="5"/>
      <c r="R1177" s="8"/>
      <c r="S1177" s="8"/>
      <c r="T1177" s="8"/>
      <c r="U1177" s="8"/>
      <c r="V1177" s="8"/>
      <c r="W1177" s="8"/>
      <c r="X1177" s="8"/>
      <c r="Y1177" s="5" t="s">
        <v>4093</v>
      </c>
      <c r="Z1177" s="10" t="str">
        <f aca="false">REPLACE(AA1177,SEARCH("M5-",AA1177),LEN(AB1177),AC1177)</f>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7" s="10" t="s">
        <v>6932</v>
      </c>
      <c r="AB1177" s="8" t="str">
        <f aca="false">IF(D1177&lt;&gt;"No hacer",CONCATENATE(A1177,"-",LEFT(C1177),"-",IF(A1176&lt;&gt;A1177,1,IF(C1176=C1177,RIGHT(AB1176)+1,1))))</f>
        <v>M5-NyO-30a-A-3</v>
      </c>
      <c r="AC1177" s="8" t="str">
        <f aca="false">CONCATENATE(AB1177,"-BR")</f>
        <v>M5-NyO-30a-A-3-BR</v>
      </c>
      <c r="AD1177" s="5" t="s">
        <v>46</v>
      </c>
      <c r="AE1177" s="5" t="s">
        <v>351</v>
      </c>
      <c r="AF1177" s="5" t="s">
        <v>47</v>
      </c>
    </row>
    <row r="1178" customFormat="false" ht="75" hidden="false" customHeight="true" outlineLevel="0" collapsed="false">
      <c r="A1178" s="5" t="s">
        <v>6903</v>
      </c>
      <c r="B1178" s="6" t="s">
        <v>6904</v>
      </c>
      <c r="C1178" s="5" t="s">
        <v>58</v>
      </c>
      <c r="D1178" s="5" t="s">
        <v>35</v>
      </c>
      <c r="E1178" s="5"/>
      <c r="F1178" s="6" t="s">
        <v>6933</v>
      </c>
      <c r="G1178" s="6"/>
      <c r="H1178" s="8"/>
      <c r="I1178" s="5"/>
      <c r="J1178" s="5" t="s">
        <v>52</v>
      </c>
      <c r="K1178" s="6" t="s">
        <v>6934</v>
      </c>
      <c r="L1178" s="7" t="s">
        <v>6916</v>
      </c>
      <c r="M1178" s="5" t="s">
        <v>41</v>
      </c>
      <c r="N1178" s="6" t="s">
        <v>6909</v>
      </c>
      <c r="O1178" s="6" t="s">
        <v>6926</v>
      </c>
      <c r="P1178" s="8" t="s">
        <v>6935</v>
      </c>
      <c r="Q1178" s="5"/>
      <c r="R1178" s="8"/>
      <c r="S1178" s="8"/>
      <c r="T1178" s="8"/>
      <c r="U1178" s="8"/>
      <c r="V1178" s="8"/>
      <c r="W1178" s="8"/>
      <c r="X1178" s="8"/>
      <c r="Y1178" s="5" t="s">
        <v>4093</v>
      </c>
      <c r="Z1178" s="10" t="str">
        <f aca="false">REPLACE(AA1178,SEARCH("M5-",AA1178),LEN(AB1178),AC1178)</f>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AA1178" s="10" t="s">
        <v>6936</v>
      </c>
      <c r="AB1178" s="8" t="str">
        <f aca="false">IF(D1178&lt;&gt;"No hacer",CONCATENATE(A1178,"-",LEFT(C1178),"-",IF(A1177&lt;&gt;A1178,1,IF(C1177=C1178,RIGHT(AB1177)+1,1))))</f>
        <v>M5-NyO-30a-A-4</v>
      </c>
      <c r="AC1178" s="8" t="str">
        <f aca="false">CONCATENATE(AB1178,"-BR")</f>
        <v>M5-NyO-30a-A-4-BR</v>
      </c>
      <c r="AD1178" s="5" t="s">
        <v>46</v>
      </c>
      <c r="AE1178" s="5" t="s">
        <v>351</v>
      </c>
      <c r="AF1178" s="5" t="s">
        <v>47</v>
      </c>
    </row>
    <row r="1179" customFormat="false" ht="75" hidden="false" customHeight="true" outlineLevel="0" collapsed="false">
      <c r="A1179" s="5" t="s">
        <v>6903</v>
      </c>
      <c r="B1179" s="6" t="s">
        <v>6904</v>
      </c>
      <c r="C1179" s="5" t="s">
        <v>58</v>
      </c>
      <c r="D1179" s="5" t="s">
        <v>35</v>
      </c>
      <c r="E1179" s="5"/>
      <c r="F1179" s="6" t="s">
        <v>6937</v>
      </c>
      <c r="G1179" s="6"/>
      <c r="H1179" s="8"/>
      <c r="I1179" s="5"/>
      <c r="J1179" s="5" t="s">
        <v>52</v>
      </c>
      <c r="K1179" s="6" t="s">
        <v>6938</v>
      </c>
      <c r="L1179" s="7" t="s">
        <v>6916</v>
      </c>
      <c r="M1179" s="5" t="s">
        <v>41</v>
      </c>
      <c r="N1179" s="6" t="s">
        <v>6909</v>
      </c>
      <c r="O1179" s="6" t="s">
        <v>6939</v>
      </c>
      <c r="P1179" s="8" t="s">
        <v>6935</v>
      </c>
      <c r="Q1179" s="5"/>
      <c r="R1179" s="8"/>
      <c r="S1179" s="8"/>
      <c r="T1179" s="8"/>
      <c r="U1179" s="8"/>
      <c r="V1179" s="8"/>
      <c r="W1179" s="8"/>
      <c r="X1179" s="8"/>
      <c r="Y1179" s="5" t="s">
        <v>4093</v>
      </c>
      <c r="Z1179" s="10" t="str">
        <f aca="false">REPLACE(AA1179,SEARCH("M5-",AA1179),LEN(AB1179),AC1179)</f>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AA1179" s="10" t="s">
        <v>6940</v>
      </c>
      <c r="AB1179" s="8" t="str">
        <f aca="false">IF(D1179&lt;&gt;"No hacer",CONCATENATE(A1179,"-",LEFT(C1179),"-",IF(A1178&lt;&gt;A1179,1,IF(C1178=C1179,RIGHT(AB1178)+1,1))))</f>
        <v>M5-NyO-30a-A-5</v>
      </c>
      <c r="AC1179" s="8" t="str">
        <f aca="false">CONCATENATE(AB1179,"-BR")</f>
        <v>M5-NyO-30a-A-5-BR</v>
      </c>
      <c r="AD1179" s="5" t="s">
        <v>46</v>
      </c>
      <c r="AE1179" s="5" t="s">
        <v>351</v>
      </c>
      <c r="AF1179" s="5" t="s">
        <v>47</v>
      </c>
    </row>
    <row r="1180" customFormat="false" ht="75" hidden="false" customHeight="true" outlineLevel="0" collapsed="false">
      <c r="A1180" s="5" t="s">
        <v>6941</v>
      </c>
      <c r="B1180" s="6" t="s">
        <v>6942</v>
      </c>
      <c r="C1180" s="5" t="s">
        <v>34</v>
      </c>
      <c r="D1180" s="5" t="s">
        <v>35</v>
      </c>
      <c r="E1180" s="5"/>
      <c r="F1180" s="6" t="s">
        <v>6943</v>
      </c>
      <c r="G1180" s="6"/>
      <c r="H1180" s="6"/>
      <c r="I1180" s="5" t="s">
        <v>38</v>
      </c>
      <c r="J1180" s="5" t="s">
        <v>297</v>
      </c>
      <c r="K1180" s="6" t="s">
        <v>6944</v>
      </c>
      <c r="L1180" s="6" t="s">
        <v>6945</v>
      </c>
      <c r="M1180" s="5" t="s">
        <v>41</v>
      </c>
      <c r="N1180" s="6" t="s">
        <v>6946</v>
      </c>
      <c r="O1180" s="6" t="s">
        <v>6947</v>
      </c>
      <c r="P1180" s="8"/>
      <c r="Q1180" s="5"/>
      <c r="R1180" s="8"/>
      <c r="S1180" s="8"/>
      <c r="T1180" s="8"/>
      <c r="U1180" s="8"/>
      <c r="V1180" s="8"/>
      <c r="W1180" s="8"/>
      <c r="X1180" s="8"/>
      <c r="Y1180" s="5" t="s">
        <v>4093</v>
      </c>
      <c r="Z1180" s="10" t="str">
        <f aca="false">REPLACE(AA1180,SEARCH("M5-",AA1180),LEN(AB1180),AC1180)</f>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AA1180" s="10" t="s">
        <v>6948</v>
      </c>
      <c r="AB1180" s="8" t="str">
        <f aca="false">IF(D1180&lt;&gt;"No hacer",CONCATENATE(A1180,"-",LEFT(C1180),"-",IF(A1179&lt;&gt;A1180,1,IF(C1179=C1180,RIGHT(AB1179)+1,1))))</f>
        <v>M5-NyO-31a-I-1</v>
      </c>
      <c r="AC1180" s="8" t="str">
        <f aca="false">CONCATENATE(AB1180,"-BR")</f>
        <v>M5-NyO-31a-I-1-BR</v>
      </c>
      <c r="AD1180" s="5" t="s">
        <v>46</v>
      </c>
      <c r="AE1180" s="5" t="s">
        <v>351</v>
      </c>
      <c r="AF1180" s="5" t="s">
        <v>47</v>
      </c>
    </row>
    <row r="1181" customFormat="false" ht="75" hidden="false" customHeight="true" outlineLevel="0" collapsed="false">
      <c r="A1181" s="5" t="s">
        <v>6941</v>
      </c>
      <c r="B1181" s="6" t="s">
        <v>6942</v>
      </c>
      <c r="C1181" s="5" t="s">
        <v>48</v>
      </c>
      <c r="D1181" s="5" t="s">
        <v>35</v>
      </c>
      <c r="E1181" s="5"/>
      <c r="F1181" s="6" t="s">
        <v>6949</v>
      </c>
      <c r="G1181" s="6"/>
      <c r="H1181" s="6"/>
      <c r="I1181" s="5" t="s">
        <v>38</v>
      </c>
      <c r="J1181" s="5" t="s">
        <v>52</v>
      </c>
      <c r="K1181" s="6" t="s">
        <v>6950</v>
      </c>
      <c r="L1181" s="6" t="s">
        <v>6951</v>
      </c>
      <c r="M1181" s="5" t="s">
        <v>41</v>
      </c>
      <c r="N1181" s="6" t="s">
        <v>6946</v>
      </c>
      <c r="O1181" s="6" t="s">
        <v>6947</v>
      </c>
      <c r="P1181" s="8"/>
      <c r="Q1181" s="5"/>
      <c r="R1181" s="8"/>
      <c r="S1181" s="8"/>
      <c r="T1181" s="8"/>
      <c r="U1181" s="8"/>
      <c r="V1181" s="8"/>
      <c r="W1181" s="8"/>
      <c r="X1181" s="8"/>
      <c r="Y1181" s="5" t="s">
        <v>4093</v>
      </c>
      <c r="Z1181" s="10" t="str">
        <f aca="false">REPLACE(AA1181,SEARCH("M5-",AA1181),LEN(AB1181),AC1181)</f>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AA1181" s="10" t="s">
        <v>6952</v>
      </c>
      <c r="AB1181" s="8" t="str">
        <f aca="false">IF(D1181&lt;&gt;"No hacer",CONCATENATE(A1181,"-",LEFT(C1181),"-",IF(A1180&lt;&gt;A1181,1,IF(C1180=C1181,RIGHT(AB1180)+1,1))))</f>
        <v>M5-NyO-31a-E-1</v>
      </c>
      <c r="AC1181" s="8" t="str">
        <f aca="false">CONCATENATE(AB1181,"-BR")</f>
        <v>M5-NyO-31a-E-1-BR</v>
      </c>
      <c r="AD1181" s="5" t="s">
        <v>46</v>
      </c>
      <c r="AE1181" s="5" t="s">
        <v>351</v>
      </c>
      <c r="AF1181" s="5" t="s">
        <v>47</v>
      </c>
    </row>
    <row r="1182" customFormat="false" ht="75" hidden="false" customHeight="true" outlineLevel="0" collapsed="false">
      <c r="A1182" s="5" t="s">
        <v>6941</v>
      </c>
      <c r="B1182" s="6" t="s">
        <v>6942</v>
      </c>
      <c r="C1182" s="5" t="s">
        <v>58</v>
      </c>
      <c r="D1182" s="5" t="s">
        <v>35</v>
      </c>
      <c r="E1182" s="5"/>
      <c r="F1182" s="6" t="s">
        <v>6953</v>
      </c>
      <c r="G1182" s="6"/>
      <c r="H1182" s="6"/>
      <c r="I1182" s="5" t="s">
        <v>38</v>
      </c>
      <c r="J1182" s="5" t="s">
        <v>52</v>
      </c>
      <c r="K1182" s="6" t="s">
        <v>6950</v>
      </c>
      <c r="L1182" s="6" t="s">
        <v>6954</v>
      </c>
      <c r="M1182" s="5" t="s">
        <v>41</v>
      </c>
      <c r="N1182" s="6" t="s">
        <v>6946</v>
      </c>
      <c r="O1182" s="6" t="s">
        <v>6947</v>
      </c>
      <c r="P1182" s="8"/>
      <c r="Q1182" s="5"/>
      <c r="R1182" s="8"/>
      <c r="S1182" s="8"/>
      <c r="T1182" s="8"/>
      <c r="U1182" s="8"/>
      <c r="V1182" s="8"/>
      <c r="W1182" s="8"/>
      <c r="X1182" s="8"/>
      <c r="Y1182" s="5" t="s">
        <v>4093</v>
      </c>
      <c r="Z1182" s="10" t="str">
        <f aca="false">REPLACE(AA1182,SEARCH("M5-",AA1182),LEN(AB1182),AC1182)</f>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2" s="10" t="s">
        <v>6955</v>
      </c>
      <c r="AB1182" s="8" t="str">
        <f aca="false">IF(D1182&lt;&gt;"No hacer",CONCATENATE(A1182,"-",LEFT(C1182),"-",IF(A1181&lt;&gt;A1182,1,IF(C1181=C1182,RIGHT(AB1181)+1,1))))</f>
        <v>M5-NyO-31a-A-1</v>
      </c>
      <c r="AC1182" s="8" t="str">
        <f aca="false">CONCATENATE(AB1182,"-BR")</f>
        <v>M5-NyO-31a-A-1-BR</v>
      </c>
      <c r="AD1182" s="5" t="s">
        <v>46</v>
      </c>
      <c r="AE1182" s="5" t="s">
        <v>351</v>
      </c>
      <c r="AF1182" s="5" t="s">
        <v>47</v>
      </c>
    </row>
    <row r="1183" customFormat="false" ht="75" hidden="false" customHeight="true" outlineLevel="0" collapsed="false">
      <c r="A1183" s="5" t="s">
        <v>6941</v>
      </c>
      <c r="B1183" s="6" t="s">
        <v>6942</v>
      </c>
      <c r="C1183" s="5" t="s">
        <v>58</v>
      </c>
      <c r="D1183" s="5" t="s">
        <v>35</v>
      </c>
      <c r="E1183" s="5"/>
      <c r="F1183" s="8" t="s">
        <v>6956</v>
      </c>
      <c r="G1183" s="8"/>
      <c r="H1183" s="6"/>
      <c r="I1183" s="5" t="s">
        <v>38</v>
      </c>
      <c r="J1183" s="5" t="s">
        <v>52</v>
      </c>
      <c r="K1183" s="8" t="s">
        <v>6957</v>
      </c>
      <c r="L1183" s="6" t="s">
        <v>6954</v>
      </c>
      <c r="M1183" s="5" t="s">
        <v>41</v>
      </c>
      <c r="N1183" s="6" t="s">
        <v>6946</v>
      </c>
      <c r="O1183" s="6" t="s">
        <v>6947</v>
      </c>
      <c r="P1183" s="8"/>
      <c r="Q1183" s="5"/>
      <c r="R1183" s="8"/>
      <c r="S1183" s="8"/>
      <c r="T1183" s="8"/>
      <c r="U1183" s="8"/>
      <c r="V1183" s="8"/>
      <c r="W1183" s="8"/>
      <c r="X1183" s="8"/>
      <c r="Y1183" s="5" t="s">
        <v>4093</v>
      </c>
      <c r="Z1183" s="10" t="str">
        <f aca="false">REPLACE(AA1183,SEARCH("M5-",AA1183),LEN(AB1183),AC1183)</f>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3" s="10" t="s">
        <v>6958</v>
      </c>
      <c r="AB1183" s="8" t="str">
        <f aca="false">IF(D1183&lt;&gt;"No hacer",CONCATENATE(A1183,"-",LEFT(C1183),"-",IF(A1182&lt;&gt;A1183,1,IF(C1182=C1183,RIGHT(AB1182)+1,1))))</f>
        <v>M5-NyO-31a-A-2</v>
      </c>
      <c r="AC1183" s="8" t="str">
        <f aca="false">CONCATENATE(AB1183,"-BR")</f>
        <v>M5-NyO-31a-A-2-BR</v>
      </c>
      <c r="AD1183" s="5" t="s">
        <v>46</v>
      </c>
      <c r="AE1183" s="5" t="s">
        <v>351</v>
      </c>
      <c r="AF1183" s="5" t="s">
        <v>47</v>
      </c>
    </row>
    <row r="1184" customFormat="false" ht="75" hidden="false" customHeight="true" outlineLevel="0" collapsed="false">
      <c r="A1184" s="5" t="s">
        <v>6941</v>
      </c>
      <c r="B1184" s="6" t="s">
        <v>6942</v>
      </c>
      <c r="C1184" s="5" t="s">
        <v>58</v>
      </c>
      <c r="D1184" s="5" t="s">
        <v>35</v>
      </c>
      <c r="E1184" s="5"/>
      <c r="F1184" s="6" t="s">
        <v>6959</v>
      </c>
      <c r="G1184" s="6"/>
      <c r="H1184" s="6"/>
      <c r="I1184" s="5" t="s">
        <v>38</v>
      </c>
      <c r="J1184" s="5" t="s">
        <v>52</v>
      </c>
      <c r="K1184" s="6" t="s">
        <v>6960</v>
      </c>
      <c r="L1184" s="6" t="s">
        <v>6954</v>
      </c>
      <c r="M1184" s="5" t="s">
        <v>41</v>
      </c>
      <c r="N1184" s="6" t="s">
        <v>6946</v>
      </c>
      <c r="O1184" s="6" t="s">
        <v>6947</v>
      </c>
      <c r="P1184" s="8"/>
      <c r="Q1184" s="5"/>
      <c r="R1184" s="8"/>
      <c r="S1184" s="8"/>
      <c r="T1184" s="8"/>
      <c r="U1184" s="8"/>
      <c r="V1184" s="8"/>
      <c r="W1184" s="8"/>
      <c r="X1184" s="8"/>
      <c r="Y1184" s="5" t="s">
        <v>4093</v>
      </c>
      <c r="Z1184" s="10" t="str">
        <f aca="false">REPLACE(AA1184,SEARCH("M5-",AA1184),LEN(AB1184),AC1184)</f>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4" s="10" t="s">
        <v>6961</v>
      </c>
      <c r="AB1184" s="8" t="str">
        <f aca="false">IF(D1184&lt;&gt;"No hacer",CONCATENATE(A1184,"-",LEFT(C1184),"-",IF(A1183&lt;&gt;A1184,1,IF(C1183=C1184,RIGHT(AB1183)+1,1))))</f>
        <v>M5-NyO-31a-A-3</v>
      </c>
      <c r="AC1184" s="8" t="str">
        <f aca="false">CONCATENATE(AB1184,"-BR")</f>
        <v>M5-NyO-31a-A-3-BR</v>
      </c>
      <c r="AD1184" s="5" t="s">
        <v>46</v>
      </c>
      <c r="AE1184" s="5" t="s">
        <v>351</v>
      </c>
      <c r="AF1184" s="5" t="s">
        <v>47</v>
      </c>
    </row>
    <row r="1185" customFormat="false" ht="75" hidden="false" customHeight="true" outlineLevel="0" collapsed="false">
      <c r="A1185" s="5" t="s">
        <v>6941</v>
      </c>
      <c r="B1185" s="6" t="s">
        <v>6942</v>
      </c>
      <c r="C1185" s="5" t="s">
        <v>58</v>
      </c>
      <c r="D1185" s="5" t="s">
        <v>35</v>
      </c>
      <c r="E1185" s="5"/>
      <c r="F1185" s="6" t="s">
        <v>6962</v>
      </c>
      <c r="G1185" s="6"/>
      <c r="H1185" s="6" t="s">
        <v>6963</v>
      </c>
      <c r="I1185" s="5" t="s">
        <v>38</v>
      </c>
      <c r="J1185" s="5" t="s">
        <v>52</v>
      </c>
      <c r="K1185" s="6" t="s">
        <v>6960</v>
      </c>
      <c r="L1185" s="6" t="s">
        <v>6954</v>
      </c>
      <c r="M1185" s="5" t="s">
        <v>41</v>
      </c>
      <c r="N1185" s="6" t="s">
        <v>6946</v>
      </c>
      <c r="O1185" s="6" t="s">
        <v>6947</v>
      </c>
      <c r="P1185" s="8"/>
      <c r="Q1185" s="5"/>
      <c r="R1185" s="8"/>
      <c r="S1185" s="8"/>
      <c r="T1185" s="8"/>
      <c r="U1185" s="8"/>
      <c r="V1185" s="8"/>
      <c r="W1185" s="8"/>
      <c r="X1185" s="8"/>
      <c r="Y1185" s="5" t="s">
        <v>4093</v>
      </c>
      <c r="Z1185" s="10" t="str">
        <f aca="false">REPLACE(AA1185,SEARCH("M5-",AA1185),LEN(AB1185),AC1185)</f>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5" s="10" t="s">
        <v>6964</v>
      </c>
      <c r="AB1185" s="8" t="str">
        <f aca="false">IF(D1185&lt;&gt;"No hacer",CONCATENATE(A1185,"-",LEFT(C1185),"-",IF(A1184&lt;&gt;A1185,1,IF(C1184=C1185,RIGHT(AB1184)+1,1))))</f>
        <v>M5-NyO-31a-A-4</v>
      </c>
      <c r="AC1185" s="8" t="str">
        <f aca="false">CONCATENATE(AB1185,"-BR")</f>
        <v>M5-NyO-31a-A-4-BR</v>
      </c>
      <c r="AD1185" s="5" t="s">
        <v>46</v>
      </c>
      <c r="AE1185" s="5" t="s">
        <v>351</v>
      </c>
      <c r="AF1185" s="5" t="s">
        <v>47</v>
      </c>
    </row>
    <row r="1186" customFormat="false" ht="75" hidden="false" customHeight="true" outlineLevel="0" collapsed="false">
      <c r="A1186" s="5" t="s">
        <v>6941</v>
      </c>
      <c r="B1186" s="6" t="s">
        <v>6942</v>
      </c>
      <c r="C1186" s="5" t="s">
        <v>58</v>
      </c>
      <c r="D1186" s="5" t="s">
        <v>35</v>
      </c>
      <c r="E1186" s="5"/>
      <c r="F1186" s="6" t="s">
        <v>6965</v>
      </c>
      <c r="G1186" s="6"/>
      <c r="H1186" s="6"/>
      <c r="I1186" s="5" t="s">
        <v>38</v>
      </c>
      <c r="J1186" s="5" t="s">
        <v>52</v>
      </c>
      <c r="K1186" s="6" t="s">
        <v>6950</v>
      </c>
      <c r="L1186" s="6" t="s">
        <v>6954</v>
      </c>
      <c r="M1186" s="5" t="s">
        <v>41</v>
      </c>
      <c r="N1186" s="6" t="s">
        <v>6946</v>
      </c>
      <c r="O1186" s="6" t="s">
        <v>6947</v>
      </c>
      <c r="P1186" s="8"/>
      <c r="Q1186" s="5"/>
      <c r="R1186" s="8"/>
      <c r="S1186" s="8"/>
      <c r="T1186" s="8"/>
      <c r="U1186" s="8"/>
      <c r="V1186" s="8"/>
      <c r="W1186" s="8"/>
      <c r="X1186" s="8"/>
      <c r="Y1186" s="5" t="s">
        <v>4093</v>
      </c>
      <c r="Z1186" s="10" t="str">
        <f aca="false">REPLACE(AA1186,SEARCH("M5-",AA1186),LEN(AB1186),AC1186)</f>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6" s="10" t="s">
        <v>6966</v>
      </c>
      <c r="AB1186" s="8" t="str">
        <f aca="false">IF(D1186&lt;&gt;"No hacer",CONCATENATE(A1186,"-",LEFT(C1186),"-",IF(A1185&lt;&gt;A1186,1,IF(C1185=C1186,RIGHT(AB1185)+1,1))))</f>
        <v>M5-NyO-31a-A-5</v>
      </c>
      <c r="AC1186" s="8" t="str">
        <f aca="false">CONCATENATE(AB1186,"-BR")</f>
        <v>M5-NyO-31a-A-5-BR</v>
      </c>
      <c r="AD1186" s="5" t="s">
        <v>46</v>
      </c>
      <c r="AE1186" s="5" t="s">
        <v>351</v>
      </c>
      <c r="AF1186" s="5" t="s">
        <v>47</v>
      </c>
    </row>
    <row r="1187" customFormat="false" ht="75" hidden="false" customHeight="true" outlineLevel="0" collapsed="false">
      <c r="A1187" s="5" t="s">
        <v>6967</v>
      </c>
      <c r="B1187" s="6" t="s">
        <v>6968</v>
      </c>
      <c r="C1187" s="5" t="s">
        <v>34</v>
      </c>
      <c r="D1187" s="5" t="s">
        <v>35</v>
      </c>
      <c r="E1187" s="5"/>
      <c r="F1187" s="6" t="s">
        <v>6969</v>
      </c>
      <c r="G1187" s="6"/>
      <c r="H1187" s="6"/>
      <c r="I1187" s="5" t="s">
        <v>38</v>
      </c>
      <c r="J1187" s="5" t="s">
        <v>297</v>
      </c>
      <c r="K1187" s="6" t="s">
        <v>6970</v>
      </c>
      <c r="L1187" s="6" t="s">
        <v>6971</v>
      </c>
      <c r="M1187" s="5" t="s">
        <v>41</v>
      </c>
      <c r="N1187" s="6" t="s">
        <v>6946</v>
      </c>
      <c r="O1187" s="6" t="s">
        <v>6972</v>
      </c>
      <c r="P1187" s="8"/>
      <c r="Q1187" s="5"/>
      <c r="R1187" s="8"/>
      <c r="S1187" s="8"/>
      <c r="T1187" s="8"/>
      <c r="U1187" s="8"/>
      <c r="V1187" s="8"/>
      <c r="W1187" s="8"/>
      <c r="X1187" s="8"/>
      <c r="Y1187" s="5" t="s">
        <v>4093</v>
      </c>
      <c r="Z1187" s="10" t="str">
        <f aca="false">REPLACE(AA1187,SEARCH("M5-",AA1187),LEN(AB1187),AC1187)</f>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AA1187" s="10" t="s">
        <v>6973</v>
      </c>
      <c r="AB1187" s="8" t="str">
        <f aca="false">IF(D1187&lt;&gt;"No hacer",CONCATENATE(A1187,"-",LEFT(C1187),"-",IF(A1186&lt;&gt;A1187,1,IF(C1186=C1187,RIGHT(AB1186)+1,1))))</f>
        <v>M5-NyO-31b-I-1</v>
      </c>
      <c r="AC1187" s="8" t="str">
        <f aca="false">CONCATENATE(AB1187,"-BR")</f>
        <v>M5-NyO-31b-I-1-BR</v>
      </c>
      <c r="AD1187" s="5" t="s">
        <v>46</v>
      </c>
      <c r="AE1187" s="5" t="s">
        <v>351</v>
      </c>
      <c r="AF1187" s="5" t="s">
        <v>47</v>
      </c>
    </row>
    <row r="1188" customFormat="false" ht="75" hidden="false" customHeight="true" outlineLevel="0" collapsed="false">
      <c r="A1188" s="5" t="s">
        <v>6967</v>
      </c>
      <c r="B1188" s="6" t="s">
        <v>6968</v>
      </c>
      <c r="C1188" s="5" t="s">
        <v>48</v>
      </c>
      <c r="D1188" s="5" t="s">
        <v>35</v>
      </c>
      <c r="E1188" s="5"/>
      <c r="F1188" s="30" t="s">
        <v>6974</v>
      </c>
      <c r="G1188" s="30"/>
      <c r="H1188" s="6"/>
      <c r="I1188" s="5" t="s">
        <v>38</v>
      </c>
      <c r="J1188" s="5" t="s">
        <v>52</v>
      </c>
      <c r="K1188" s="6" t="s">
        <v>6975</v>
      </c>
      <c r="L1188" s="6" t="s">
        <v>6976</v>
      </c>
      <c r="M1188" s="5" t="s">
        <v>41</v>
      </c>
      <c r="N1188" s="6" t="s">
        <v>6946</v>
      </c>
      <c r="O1188" s="6" t="s">
        <v>6947</v>
      </c>
      <c r="P1188" s="8"/>
      <c r="Q1188" s="5"/>
      <c r="R1188" s="8"/>
      <c r="S1188" s="8"/>
      <c r="T1188" s="8"/>
      <c r="U1188" s="8"/>
      <c r="V1188" s="8"/>
      <c r="W1188" s="8"/>
      <c r="X1188" s="8"/>
      <c r="Y1188" s="5" t="s">
        <v>4093</v>
      </c>
      <c r="Z1188" s="10" t="str">
        <f aca="false">REPLACE(AA1188,SEARCH("M5-",AA1188),LEN(AB1188),AC1188)</f>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AA1188" s="10" t="s">
        <v>6977</v>
      </c>
      <c r="AB1188" s="8" t="str">
        <f aca="false">IF(D1188&lt;&gt;"No hacer",CONCATENATE(A1188,"-",LEFT(C1188),"-",IF(A1187&lt;&gt;A1188,1,IF(C1187=C1188,RIGHT(AB1187)+1,1))))</f>
        <v>M5-NyO-31b-E-1</v>
      </c>
      <c r="AC1188" s="8" t="str">
        <f aca="false">CONCATENATE(AB1188,"-BR")</f>
        <v>M5-NyO-31b-E-1-BR</v>
      </c>
      <c r="AD1188" s="5" t="s">
        <v>46</v>
      </c>
      <c r="AE1188" s="5" t="s">
        <v>351</v>
      </c>
      <c r="AF1188" s="5" t="s">
        <v>47</v>
      </c>
    </row>
    <row r="1189" customFormat="false" ht="75" hidden="false" customHeight="true" outlineLevel="0" collapsed="false">
      <c r="A1189" s="5" t="s">
        <v>6967</v>
      </c>
      <c r="B1189" s="6" t="s">
        <v>6968</v>
      </c>
      <c r="C1189" s="5" t="s">
        <v>58</v>
      </c>
      <c r="D1189" s="5" t="s">
        <v>35</v>
      </c>
      <c r="E1189" s="5"/>
      <c r="F1189" s="6" t="s">
        <v>6978</v>
      </c>
      <c r="G1189" s="6"/>
      <c r="H1189" s="6"/>
      <c r="I1189" s="5" t="s">
        <v>38</v>
      </c>
      <c r="J1189" s="5" t="s">
        <v>52</v>
      </c>
      <c r="K1189" s="6" t="s">
        <v>6979</v>
      </c>
      <c r="L1189" s="6" t="s">
        <v>6980</v>
      </c>
      <c r="M1189" s="5" t="s">
        <v>41</v>
      </c>
      <c r="N1189" s="6" t="s">
        <v>6981</v>
      </c>
      <c r="O1189" s="6" t="s">
        <v>6982</v>
      </c>
      <c r="P1189" s="6" t="s">
        <v>6983</v>
      </c>
      <c r="Q1189" s="5"/>
      <c r="R1189" s="8"/>
      <c r="S1189" s="8"/>
      <c r="T1189" s="8"/>
      <c r="U1189" s="8"/>
      <c r="V1189" s="8"/>
      <c r="W1189" s="8"/>
      <c r="X1189" s="8"/>
      <c r="Y1189" s="5" t="s">
        <v>4093</v>
      </c>
      <c r="Z1189" s="10" t="str">
        <f aca="false">REPLACE(AA1189,SEARCH("M5-",AA1189),LEN(AB1189),AC1189)</f>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AA1189" s="10" t="s">
        <v>6984</v>
      </c>
      <c r="AB1189" s="8" t="str">
        <f aca="false">IF(D1189&lt;&gt;"No hacer",CONCATENATE(A1189,"-",LEFT(C1189),"-",IF(A1188&lt;&gt;A1189,1,IF(C1188=C1189,RIGHT(AB1188)+1,1))))</f>
        <v>M5-NyO-31b-A-1</v>
      </c>
      <c r="AC1189" s="8" t="str">
        <f aca="false">CONCATENATE(AB1189,"-BR")</f>
        <v>M5-NyO-31b-A-1-BR</v>
      </c>
      <c r="AD1189" s="5" t="s">
        <v>46</v>
      </c>
      <c r="AE1189" s="5" t="s">
        <v>351</v>
      </c>
      <c r="AF1189" s="5" t="s">
        <v>47</v>
      </c>
    </row>
    <row r="1190" customFormat="false" ht="75" hidden="false" customHeight="true" outlineLevel="0" collapsed="false">
      <c r="A1190" s="5" t="s">
        <v>6967</v>
      </c>
      <c r="B1190" s="6" t="s">
        <v>6968</v>
      </c>
      <c r="C1190" s="5" t="s">
        <v>58</v>
      </c>
      <c r="D1190" s="5" t="s">
        <v>35</v>
      </c>
      <c r="E1190" s="5"/>
      <c r="F1190" s="6" t="s">
        <v>6985</v>
      </c>
      <c r="G1190" s="6"/>
      <c r="H1190" s="6"/>
      <c r="I1190" s="5" t="s">
        <v>38</v>
      </c>
      <c r="J1190" s="5" t="s">
        <v>52</v>
      </c>
      <c r="K1190" s="6" t="s">
        <v>6986</v>
      </c>
      <c r="L1190" s="6" t="s">
        <v>6987</v>
      </c>
      <c r="M1190" s="5" t="s">
        <v>41</v>
      </c>
      <c r="N1190" s="6" t="s">
        <v>6946</v>
      </c>
      <c r="O1190" s="6" t="s">
        <v>6947</v>
      </c>
      <c r="P1190" s="6"/>
      <c r="Q1190" s="5"/>
      <c r="R1190" s="8"/>
      <c r="S1190" s="8"/>
      <c r="T1190" s="8"/>
      <c r="U1190" s="8"/>
      <c r="V1190" s="8"/>
      <c r="W1190" s="8"/>
      <c r="X1190" s="8"/>
      <c r="Y1190" s="5" t="s">
        <v>4093</v>
      </c>
      <c r="Z1190" s="10" t="str">
        <f aca="false">REPLACE(AA1190,SEARCH("M5-",AA1190),LEN(AB1190),AC1190)</f>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AA1190" s="10" t="s">
        <v>6988</v>
      </c>
      <c r="AB1190" s="8" t="str">
        <f aca="false">IF(D1190&lt;&gt;"No hacer",CONCATENATE(A1190,"-",LEFT(C1190),"-",IF(A1189&lt;&gt;A1190,1,IF(C1189=C1190,RIGHT(AB1189)+1,1))))</f>
        <v>M5-NyO-31b-A-2</v>
      </c>
      <c r="AC1190" s="8" t="str">
        <f aca="false">CONCATENATE(AB1190,"-BR")</f>
        <v>M5-NyO-31b-A-2-BR</v>
      </c>
      <c r="AD1190" s="5" t="s">
        <v>46</v>
      </c>
      <c r="AE1190" s="5" t="s">
        <v>351</v>
      </c>
      <c r="AF1190" s="5" t="s">
        <v>47</v>
      </c>
    </row>
    <row r="1191" customFormat="false" ht="75" hidden="false" customHeight="true" outlineLevel="0" collapsed="false">
      <c r="A1191" s="5" t="s">
        <v>6967</v>
      </c>
      <c r="B1191" s="6" t="s">
        <v>6968</v>
      </c>
      <c r="C1191" s="5" t="s">
        <v>58</v>
      </c>
      <c r="D1191" s="5" t="s">
        <v>35</v>
      </c>
      <c r="E1191" s="5"/>
      <c r="F1191" s="30" t="s">
        <v>6989</v>
      </c>
      <c r="G1191" s="30"/>
      <c r="H1191" s="8"/>
      <c r="I1191" s="5" t="s">
        <v>38</v>
      </c>
      <c r="J1191" s="5" t="s">
        <v>52</v>
      </c>
      <c r="K1191" s="6" t="s">
        <v>6990</v>
      </c>
      <c r="L1191" s="6" t="s">
        <v>6980</v>
      </c>
      <c r="M1191" s="5" t="s">
        <v>41</v>
      </c>
      <c r="N1191" s="6" t="s">
        <v>6981</v>
      </c>
      <c r="O1191" s="6" t="s">
        <v>6982</v>
      </c>
      <c r="P1191" s="6" t="s">
        <v>6983</v>
      </c>
      <c r="Q1191" s="5"/>
      <c r="R1191" s="8"/>
      <c r="S1191" s="8"/>
      <c r="T1191" s="8"/>
      <c r="U1191" s="8"/>
      <c r="V1191" s="8"/>
      <c r="W1191" s="8"/>
      <c r="X1191" s="8"/>
      <c r="Y1191" s="5" t="s">
        <v>4093</v>
      </c>
      <c r="Z1191" s="10" t="str">
        <f aca="false">REPLACE(AA1191,SEARCH("M5-",AA1191),LEN(AB1191),AC1191)</f>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AA1191" s="10" t="s">
        <v>6991</v>
      </c>
      <c r="AB1191" s="8" t="str">
        <f aca="false">IF(D1191&lt;&gt;"No hacer",CONCATENATE(A1191,"-",LEFT(C1191),"-",IF(A1190&lt;&gt;A1191,1,IF(C1190=C1191,RIGHT(AB1190)+1,1))))</f>
        <v>M5-NyO-31b-A-3</v>
      </c>
      <c r="AC1191" s="8" t="str">
        <f aca="false">CONCATENATE(AB1191,"-BR")</f>
        <v>M5-NyO-31b-A-3-BR</v>
      </c>
      <c r="AD1191" s="5" t="s">
        <v>46</v>
      </c>
      <c r="AE1191" s="5" t="s">
        <v>351</v>
      </c>
      <c r="AF1191" s="5" t="s">
        <v>47</v>
      </c>
    </row>
    <row r="1192" customFormat="false" ht="75" hidden="false" customHeight="true" outlineLevel="0" collapsed="false">
      <c r="A1192" s="5" t="s">
        <v>6967</v>
      </c>
      <c r="B1192" s="6" t="s">
        <v>6968</v>
      </c>
      <c r="C1192" s="5" t="s">
        <v>58</v>
      </c>
      <c r="D1192" s="5" t="s">
        <v>35</v>
      </c>
      <c r="E1192" s="5"/>
      <c r="F1192" s="6" t="s">
        <v>6992</v>
      </c>
      <c r="G1192" s="6"/>
      <c r="H1192" s="6" t="s">
        <v>6993</v>
      </c>
      <c r="I1192" s="5" t="s">
        <v>38</v>
      </c>
      <c r="J1192" s="5" t="s">
        <v>52</v>
      </c>
      <c r="K1192" s="6" t="s">
        <v>6994</v>
      </c>
      <c r="L1192" s="6" t="s">
        <v>6987</v>
      </c>
      <c r="M1192" s="5" t="s">
        <v>41</v>
      </c>
      <c r="N1192" s="6" t="s">
        <v>6946</v>
      </c>
      <c r="O1192" s="6" t="s">
        <v>6947</v>
      </c>
      <c r="P1192" s="6"/>
      <c r="Q1192" s="5"/>
      <c r="R1192" s="8"/>
      <c r="S1192" s="8"/>
      <c r="T1192" s="8"/>
      <c r="U1192" s="8"/>
      <c r="V1192" s="8"/>
      <c r="W1192" s="8"/>
      <c r="X1192" s="8"/>
      <c r="Y1192" s="5" t="s">
        <v>4093</v>
      </c>
      <c r="Z1192" s="10" t="str">
        <f aca="false">REPLACE(AA1192,SEARCH("M5-",AA1192),LEN(AB1192),AC1192)</f>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AA1192" s="10" t="s">
        <v>6995</v>
      </c>
      <c r="AB1192" s="8" t="str">
        <f aca="false">IF(D1192&lt;&gt;"No hacer",CONCATENATE(A1192,"-",LEFT(C1192),"-",IF(A1191&lt;&gt;A1192,1,IF(C1191=C1192,RIGHT(AB1191)+1,1))))</f>
        <v>M5-NyO-31b-A-4</v>
      </c>
      <c r="AC1192" s="8" t="str">
        <f aca="false">CONCATENATE(AB1192,"-BR")</f>
        <v>M5-NyO-31b-A-4-BR</v>
      </c>
      <c r="AD1192" s="5" t="s">
        <v>46</v>
      </c>
      <c r="AE1192" s="5" t="s">
        <v>351</v>
      </c>
      <c r="AF1192" s="5" t="s">
        <v>47</v>
      </c>
    </row>
    <row r="1193" customFormat="false" ht="75" hidden="false" customHeight="true" outlineLevel="0" collapsed="false">
      <c r="A1193" s="5" t="s">
        <v>6967</v>
      </c>
      <c r="B1193" s="6" t="s">
        <v>6968</v>
      </c>
      <c r="C1193" s="5" t="s">
        <v>58</v>
      </c>
      <c r="D1193" s="5" t="s">
        <v>35</v>
      </c>
      <c r="E1193" s="5"/>
      <c r="F1193" s="6" t="s">
        <v>6996</v>
      </c>
      <c r="G1193" s="6"/>
      <c r="H1193" s="6"/>
      <c r="I1193" s="5" t="s">
        <v>38</v>
      </c>
      <c r="J1193" s="5" t="s">
        <v>52</v>
      </c>
      <c r="K1193" s="6" t="s">
        <v>6997</v>
      </c>
      <c r="L1193" s="6" t="s">
        <v>6976</v>
      </c>
      <c r="M1193" s="5" t="s">
        <v>41</v>
      </c>
      <c r="N1193" s="6" t="s">
        <v>6946</v>
      </c>
      <c r="O1193" s="6" t="s">
        <v>6947</v>
      </c>
      <c r="P1193" s="6"/>
      <c r="Q1193" s="5"/>
      <c r="R1193" s="8"/>
      <c r="S1193" s="8"/>
      <c r="T1193" s="8"/>
      <c r="U1193" s="8"/>
      <c r="V1193" s="8"/>
      <c r="W1193" s="8"/>
      <c r="X1193" s="8"/>
      <c r="Y1193" s="5" t="s">
        <v>4093</v>
      </c>
      <c r="Z1193" s="10" t="str">
        <f aca="false">REPLACE(AA1193,SEARCH("M5-",AA1193),LEN(AB1193),AC1193)</f>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AA1193" s="10" t="s">
        <v>6998</v>
      </c>
      <c r="AB1193" s="8" t="str">
        <f aca="false">IF(D1193&lt;&gt;"No hacer",CONCATENATE(A1193,"-",LEFT(C1193),"-",IF(A1192&lt;&gt;A1193,1,IF(C1192=C1193,RIGHT(AB1192)+1,1))))</f>
        <v>M5-NyO-31b-A-5</v>
      </c>
      <c r="AC1193" s="8" t="str">
        <f aca="false">CONCATENATE(AB1193,"-BR")</f>
        <v>M5-NyO-31b-A-5-BR</v>
      </c>
      <c r="AD1193" s="5" t="s">
        <v>46</v>
      </c>
      <c r="AE1193" s="5" t="s">
        <v>351</v>
      </c>
      <c r="AF1193" s="5" t="s">
        <v>47</v>
      </c>
    </row>
    <row r="1194" customFormat="false" ht="75" hidden="false" customHeight="true" outlineLevel="0" collapsed="false">
      <c r="A1194" s="5" t="s">
        <v>6999</v>
      </c>
      <c r="B1194" s="6" t="s">
        <v>7000</v>
      </c>
      <c r="C1194" s="5" t="s">
        <v>34</v>
      </c>
      <c r="D1194" s="5" t="s">
        <v>35</v>
      </c>
      <c r="E1194" s="5"/>
      <c r="F1194" s="6" t="s">
        <v>7001</v>
      </c>
      <c r="G1194" s="6"/>
      <c r="H1194" s="6"/>
      <c r="I1194" s="5" t="s">
        <v>38</v>
      </c>
      <c r="J1194" s="5" t="s">
        <v>39</v>
      </c>
      <c r="K1194" s="6" t="s">
        <v>7002</v>
      </c>
      <c r="L1194" s="6" t="s">
        <v>7003</v>
      </c>
      <c r="M1194" s="5" t="s">
        <v>41</v>
      </c>
      <c r="N1194" s="7" t="s">
        <v>7004</v>
      </c>
      <c r="O1194" s="7" t="s">
        <v>7005</v>
      </c>
      <c r="P1194" s="6"/>
      <c r="Q1194" s="5"/>
      <c r="R1194" s="8"/>
      <c r="S1194" s="8"/>
      <c r="T1194" s="8"/>
      <c r="U1194" s="8"/>
      <c r="V1194" s="8"/>
      <c r="W1194" s="8"/>
      <c r="X1194" s="8"/>
      <c r="Y1194" s="5" t="s">
        <v>4093</v>
      </c>
      <c r="Z1194" s="10" t="str">
        <f aca="false">REPLACE(AA1194,SEARCH("M5-",AA1194),LEN(AB1194),AC1194)</f>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AA1194" s="10" t="s">
        <v>7006</v>
      </c>
      <c r="AB1194" s="8" t="str">
        <f aca="false">IF(D1194&lt;&gt;"No hacer",CONCATENATE(A1194,"-",LEFT(C1194),"-",IF(A1193&lt;&gt;A1194,1,IF(C1193=C1194,RIGHT(AB1193)+1,1))))</f>
        <v>M5-NyO-32a-I-1</v>
      </c>
      <c r="AC1194" s="8" t="str">
        <f aca="false">CONCATENATE(AB1194,"-BR")</f>
        <v>M5-NyO-32a-I-1-BR</v>
      </c>
      <c r="AD1194" s="5"/>
      <c r="AE1194" s="5" t="s">
        <v>351</v>
      </c>
      <c r="AF1194" s="5"/>
    </row>
    <row r="1195" customFormat="false" ht="75" hidden="false" customHeight="true" outlineLevel="0" collapsed="false">
      <c r="A1195" s="5" t="s">
        <v>6999</v>
      </c>
      <c r="B1195" s="6" t="s">
        <v>7000</v>
      </c>
      <c r="C1195" s="5" t="s">
        <v>48</v>
      </c>
      <c r="D1195" s="5" t="s">
        <v>35</v>
      </c>
      <c r="E1195" s="5"/>
      <c r="F1195" s="6" t="s">
        <v>7007</v>
      </c>
      <c r="G1195" s="6"/>
      <c r="H1195" s="6"/>
      <c r="I1195" s="5" t="s">
        <v>38</v>
      </c>
      <c r="J1195" s="5" t="s">
        <v>52</v>
      </c>
      <c r="K1195" s="6" t="s">
        <v>7008</v>
      </c>
      <c r="L1195" s="6" t="s">
        <v>7009</v>
      </c>
      <c r="M1195" s="5" t="s">
        <v>41</v>
      </c>
      <c r="N1195" s="7" t="s">
        <v>7004</v>
      </c>
      <c r="O1195" s="8" t="s">
        <v>7010</v>
      </c>
      <c r="P1195" s="8"/>
      <c r="Q1195" s="5"/>
      <c r="R1195" s="8"/>
      <c r="S1195" s="8"/>
      <c r="T1195" s="8"/>
      <c r="U1195" s="8"/>
      <c r="V1195" s="8"/>
      <c r="W1195" s="8"/>
      <c r="X1195" s="8"/>
      <c r="Y1195" s="5" t="s">
        <v>4093</v>
      </c>
      <c r="Z1195" s="10" t="str">
        <f aca="false">REPLACE(AA1195,SEARCH("M5-",AA1195),LEN(AB1195),AC1195)</f>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AA1195" s="10" t="s">
        <v>7011</v>
      </c>
      <c r="AB1195" s="8" t="str">
        <f aca="false">IF(D1195&lt;&gt;"No hacer",CONCATENATE(A1195,"-",LEFT(C1195),"-",IF(A1194&lt;&gt;A1195,1,IF(C1194=C1195,RIGHT(AB1194)+1,1))))</f>
        <v>M5-NyO-32a-E-1</v>
      </c>
      <c r="AC1195" s="8" t="str">
        <f aca="false">CONCATENATE(AB1195,"-BR")</f>
        <v>M5-NyO-32a-E-1-BR</v>
      </c>
      <c r="AD1195" s="5"/>
      <c r="AE1195" s="5" t="s">
        <v>351</v>
      </c>
      <c r="AF1195" s="5"/>
    </row>
    <row r="1196" customFormat="false" ht="75" hidden="false" customHeight="true" outlineLevel="0" collapsed="false">
      <c r="A1196" s="5" t="s">
        <v>6999</v>
      </c>
      <c r="B1196" s="6" t="s">
        <v>7000</v>
      </c>
      <c r="C1196" s="5" t="s">
        <v>58</v>
      </c>
      <c r="D1196" s="5" t="s">
        <v>35</v>
      </c>
      <c r="E1196" s="5"/>
      <c r="F1196" s="6" t="s">
        <v>7012</v>
      </c>
      <c r="G1196" s="6"/>
      <c r="H1196" s="6"/>
      <c r="I1196" s="5" t="s">
        <v>38</v>
      </c>
      <c r="J1196" s="5" t="s">
        <v>52</v>
      </c>
      <c r="K1196" s="6" t="s">
        <v>7013</v>
      </c>
      <c r="L1196" s="6" t="s">
        <v>7009</v>
      </c>
      <c r="M1196" s="5" t="s">
        <v>41</v>
      </c>
      <c r="N1196" s="7" t="s">
        <v>7004</v>
      </c>
      <c r="O1196" s="8" t="s">
        <v>7014</v>
      </c>
      <c r="P1196" s="8"/>
      <c r="Q1196" s="5"/>
      <c r="R1196" s="8"/>
      <c r="S1196" s="8"/>
      <c r="T1196" s="8"/>
      <c r="U1196" s="8"/>
      <c r="V1196" s="8"/>
      <c r="W1196" s="8"/>
      <c r="X1196" s="8"/>
      <c r="Y1196" s="5" t="s">
        <v>4093</v>
      </c>
      <c r="Z1196" s="10" t="str">
        <f aca="false">REPLACE(AA1196,SEARCH("M5-",AA1196),LEN(AB1196),AC1196)</f>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AA1196" s="10" t="s">
        <v>7015</v>
      </c>
      <c r="AB1196" s="8" t="str">
        <f aca="false">IF(D1196&lt;&gt;"No hacer",CONCATENATE(A1196,"-",LEFT(C1196),"-",IF(A1195&lt;&gt;A1196,1,IF(C1195=C1196,RIGHT(AB1195)+1,1))))</f>
        <v>M5-NyO-32a-A-1</v>
      </c>
      <c r="AC1196" s="8" t="str">
        <f aca="false">CONCATENATE(AB1196,"-BR")</f>
        <v>M5-NyO-32a-A-1-BR</v>
      </c>
      <c r="AD1196" s="5"/>
      <c r="AE1196" s="5" t="s">
        <v>351</v>
      </c>
      <c r="AF1196" s="5"/>
    </row>
    <row r="1197" customFormat="false" ht="75" hidden="false" customHeight="true" outlineLevel="0" collapsed="false">
      <c r="A1197" s="5" t="s">
        <v>6999</v>
      </c>
      <c r="B1197" s="6" t="s">
        <v>7000</v>
      </c>
      <c r="C1197" s="5" t="s">
        <v>58</v>
      </c>
      <c r="D1197" s="5" t="s">
        <v>35</v>
      </c>
      <c r="E1197" s="5"/>
      <c r="F1197" s="6" t="s">
        <v>7016</v>
      </c>
      <c r="G1197" s="6"/>
      <c r="H1197" s="6"/>
      <c r="I1197" s="5" t="s">
        <v>38</v>
      </c>
      <c r="J1197" s="5" t="s">
        <v>52</v>
      </c>
      <c r="K1197" s="6" t="s">
        <v>7017</v>
      </c>
      <c r="L1197" s="6" t="s">
        <v>7009</v>
      </c>
      <c r="M1197" s="5" t="s">
        <v>41</v>
      </c>
      <c r="N1197" s="7" t="s">
        <v>7004</v>
      </c>
      <c r="O1197" s="8" t="s">
        <v>7018</v>
      </c>
      <c r="P1197" s="8"/>
      <c r="Q1197" s="5"/>
      <c r="R1197" s="8"/>
      <c r="S1197" s="8"/>
      <c r="T1197" s="8"/>
      <c r="U1197" s="8"/>
      <c r="V1197" s="8"/>
      <c r="W1197" s="8"/>
      <c r="X1197" s="8"/>
      <c r="Y1197" s="5" t="s">
        <v>4093</v>
      </c>
      <c r="Z1197" s="10" t="str">
        <f aca="false">REPLACE(AA1197,SEARCH("M5-",AA1197),LEN(AB1197),AC1197)</f>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AA1197" s="10" t="s">
        <v>7019</v>
      </c>
      <c r="AB1197" s="8" t="str">
        <f aca="false">IF(D1197&lt;&gt;"No hacer",CONCATENATE(A1197,"-",LEFT(C1197),"-",IF(A1196&lt;&gt;A1197,1,IF(C1196=C1197,RIGHT(AB1196)+1,1))))</f>
        <v>M5-NyO-32a-A-2</v>
      </c>
      <c r="AC1197" s="8" t="str">
        <f aca="false">CONCATENATE(AB1197,"-BR")</f>
        <v>M5-NyO-32a-A-2-BR</v>
      </c>
      <c r="AD1197" s="5"/>
      <c r="AE1197" s="5" t="s">
        <v>351</v>
      </c>
      <c r="AF1197" s="5"/>
    </row>
    <row r="1198" customFormat="false" ht="75" hidden="false" customHeight="true" outlineLevel="0" collapsed="false">
      <c r="A1198" s="5" t="s">
        <v>6999</v>
      </c>
      <c r="B1198" s="6" t="s">
        <v>7000</v>
      </c>
      <c r="C1198" s="5" t="s">
        <v>58</v>
      </c>
      <c r="D1198" s="5" t="s">
        <v>35</v>
      </c>
      <c r="E1198" s="5"/>
      <c r="F1198" s="6" t="s">
        <v>7020</v>
      </c>
      <c r="G1198" s="6"/>
      <c r="H1198" s="6"/>
      <c r="I1198" s="5" t="s">
        <v>38</v>
      </c>
      <c r="J1198" s="5" t="s">
        <v>52</v>
      </c>
      <c r="K1198" s="6" t="s">
        <v>7021</v>
      </c>
      <c r="L1198" s="6" t="s">
        <v>7009</v>
      </c>
      <c r="M1198" s="5" t="s">
        <v>41</v>
      </c>
      <c r="N1198" s="7" t="s">
        <v>7004</v>
      </c>
      <c r="O1198" s="8" t="s">
        <v>7022</v>
      </c>
      <c r="P1198" s="8"/>
      <c r="Q1198" s="5"/>
      <c r="R1198" s="8"/>
      <c r="S1198" s="8"/>
      <c r="T1198" s="8"/>
      <c r="U1198" s="8"/>
      <c r="V1198" s="8"/>
      <c r="W1198" s="8"/>
      <c r="X1198" s="8"/>
      <c r="Y1198" s="5" t="s">
        <v>4093</v>
      </c>
      <c r="Z1198" s="10" t="str">
        <f aca="false">REPLACE(AA1198,SEARCH("M5-",AA1198),LEN(AB1198),AC1198)</f>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AA1198" s="10" t="s">
        <v>7023</v>
      </c>
      <c r="AB1198" s="8" t="str">
        <f aca="false">IF(D1198&lt;&gt;"No hacer",CONCATENATE(A1198,"-",LEFT(C1198),"-",IF(A1197&lt;&gt;A1198,1,IF(C1197=C1198,RIGHT(AB1197)+1,1))))</f>
        <v>M5-NyO-32a-A-3</v>
      </c>
      <c r="AC1198" s="8" t="str">
        <f aca="false">CONCATENATE(AB1198,"-BR")</f>
        <v>M5-NyO-32a-A-3-BR</v>
      </c>
      <c r="AD1198" s="5"/>
      <c r="AE1198" s="5" t="s">
        <v>351</v>
      </c>
      <c r="AF1198" s="5"/>
    </row>
    <row r="1199" customFormat="false" ht="75" hidden="false" customHeight="true" outlineLevel="0" collapsed="false">
      <c r="A1199" s="5" t="s">
        <v>6999</v>
      </c>
      <c r="B1199" s="6" t="s">
        <v>7000</v>
      </c>
      <c r="C1199" s="5" t="s">
        <v>58</v>
      </c>
      <c r="D1199" s="5" t="s">
        <v>35</v>
      </c>
      <c r="E1199" s="5"/>
      <c r="F1199" s="6" t="s">
        <v>7024</v>
      </c>
      <c r="G1199" s="6"/>
      <c r="H1199" s="6"/>
      <c r="I1199" s="5" t="s">
        <v>38</v>
      </c>
      <c r="J1199" s="5" t="s">
        <v>52</v>
      </c>
      <c r="K1199" s="6" t="s">
        <v>7025</v>
      </c>
      <c r="L1199" s="6" t="s">
        <v>7009</v>
      </c>
      <c r="M1199" s="5" t="s">
        <v>41</v>
      </c>
      <c r="N1199" s="7" t="s">
        <v>7004</v>
      </c>
      <c r="O1199" s="8" t="s">
        <v>7026</v>
      </c>
      <c r="P1199" s="8"/>
      <c r="Q1199" s="5"/>
      <c r="R1199" s="8"/>
      <c r="S1199" s="8"/>
      <c r="T1199" s="8"/>
      <c r="U1199" s="8"/>
      <c r="V1199" s="8"/>
      <c r="W1199" s="8"/>
      <c r="X1199" s="8"/>
      <c r="Y1199" s="5" t="s">
        <v>4093</v>
      </c>
      <c r="Z1199" s="10" t="str">
        <f aca="false">REPLACE(AA1199,SEARCH("M5-",AA1199),LEN(AB1199),AC1199)</f>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AA1199" s="10" t="s">
        <v>7027</v>
      </c>
      <c r="AB1199" s="8" t="str">
        <f aca="false">IF(D1199&lt;&gt;"No hacer",CONCATENATE(A1199,"-",LEFT(C1199),"-",IF(A1198&lt;&gt;A1199,1,IF(C1198=C1199,RIGHT(AB1198)+1,1))))</f>
        <v>M5-NyO-32a-A-4</v>
      </c>
      <c r="AC1199" s="8" t="str">
        <f aca="false">CONCATENATE(AB1199,"-BR")</f>
        <v>M5-NyO-32a-A-4-BR</v>
      </c>
      <c r="AD1199" s="5"/>
      <c r="AE1199" s="5" t="s">
        <v>351</v>
      </c>
      <c r="AF1199" s="5"/>
    </row>
    <row r="1200" customFormat="false" ht="75" hidden="false" customHeight="true" outlineLevel="0" collapsed="false">
      <c r="A1200" s="5" t="s">
        <v>6999</v>
      </c>
      <c r="B1200" s="6" t="s">
        <v>7000</v>
      </c>
      <c r="C1200" s="5" t="s">
        <v>58</v>
      </c>
      <c r="D1200" s="5" t="s">
        <v>35</v>
      </c>
      <c r="E1200" s="5"/>
      <c r="F1200" s="8" t="s">
        <v>7028</v>
      </c>
      <c r="G1200" s="8"/>
      <c r="H1200" s="8"/>
      <c r="I1200" s="5" t="s">
        <v>38</v>
      </c>
      <c r="J1200" s="5" t="s">
        <v>52</v>
      </c>
      <c r="K1200" s="6" t="s">
        <v>7029</v>
      </c>
      <c r="L1200" s="6" t="s">
        <v>7009</v>
      </c>
      <c r="M1200" s="5" t="s">
        <v>41</v>
      </c>
      <c r="N1200" s="7" t="s">
        <v>7004</v>
      </c>
      <c r="O1200" s="8" t="s">
        <v>7030</v>
      </c>
      <c r="P1200" s="8"/>
      <c r="Q1200" s="5"/>
      <c r="R1200" s="8"/>
      <c r="S1200" s="8"/>
      <c r="T1200" s="8"/>
      <c r="U1200" s="8"/>
      <c r="V1200" s="8"/>
      <c r="W1200" s="8"/>
      <c r="X1200" s="8"/>
      <c r="Y1200" s="5" t="s">
        <v>4093</v>
      </c>
      <c r="Z1200" s="10" t="str">
        <f aca="false">REPLACE(AA1200,SEARCH("M5-",AA1200),LEN(AB1200),AC1200)</f>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AA1200" s="10" t="s">
        <v>7031</v>
      </c>
      <c r="AB1200" s="8" t="str">
        <f aca="false">IF(D1200&lt;&gt;"No hacer",CONCATENATE(A1200,"-",LEFT(C1200),"-",IF(A1199&lt;&gt;A1200,1,IF(C1199=C1200,RIGHT(AB1199)+1,1))))</f>
        <v>M5-NyO-32a-A-5</v>
      </c>
      <c r="AC1200" s="8" t="str">
        <f aca="false">CONCATENATE(AB1200,"-BR")</f>
        <v>M5-NyO-32a-A-5-BR</v>
      </c>
      <c r="AD1200" s="5"/>
      <c r="AE1200" s="5" t="s">
        <v>351</v>
      </c>
      <c r="AF1200" s="5"/>
    </row>
    <row r="1201" customFormat="false" ht="75" hidden="false" customHeight="true" outlineLevel="0" collapsed="false">
      <c r="A1201" s="5" t="s">
        <v>7032</v>
      </c>
      <c r="B1201" s="6" t="s">
        <v>7033</v>
      </c>
      <c r="C1201" s="5" t="s">
        <v>34</v>
      </c>
      <c r="D1201" s="5" t="s">
        <v>35</v>
      </c>
      <c r="E1201" s="5"/>
      <c r="F1201" s="6" t="s">
        <v>7034</v>
      </c>
      <c r="G1201" s="6"/>
      <c r="H1201" s="6"/>
      <c r="I1201" s="5" t="s">
        <v>38</v>
      </c>
      <c r="J1201" s="5" t="s">
        <v>297</v>
      </c>
      <c r="K1201" s="7" t="s">
        <v>7035</v>
      </c>
      <c r="L1201" s="6" t="s">
        <v>7036</v>
      </c>
      <c r="M1201" s="5" t="s">
        <v>41</v>
      </c>
      <c r="N1201" s="8" t="s">
        <v>7037</v>
      </c>
      <c r="O1201" s="8" t="s">
        <v>7038</v>
      </c>
      <c r="P1201" s="8"/>
      <c r="Q1201" s="5"/>
      <c r="R1201" s="8"/>
      <c r="S1201" s="8"/>
      <c r="T1201" s="8"/>
      <c r="U1201" s="8"/>
      <c r="V1201" s="8"/>
      <c r="W1201" s="8"/>
      <c r="X1201" s="8"/>
      <c r="Y1201" s="5" t="s">
        <v>4093</v>
      </c>
      <c r="Z1201" s="10" t="str">
        <f aca="false">REPLACE(AA1201,SEARCH("M5-",AA1201),LEN(AB1201),AC1201)</f>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1" s="10" t="s">
        <v>7039</v>
      </c>
      <c r="AB1201" s="8" t="str">
        <f aca="false">IF(D1201&lt;&gt;"No hacer",CONCATENATE(A1201,"-",LEFT(C1201),"-",IF(A1200&lt;&gt;A1201,1,IF(C1200=C1201,RIGHT(AB1200)+1,1))))</f>
        <v>M5-NyO-33a-I-1</v>
      </c>
      <c r="AC1201" s="8" t="str">
        <f aca="false">CONCATENATE(AB1201,"-BR")</f>
        <v>M5-NyO-33a-I-1-BR</v>
      </c>
      <c r="AD1201" s="5"/>
      <c r="AE1201" s="5" t="s">
        <v>351</v>
      </c>
      <c r="AF1201" s="5"/>
    </row>
    <row r="1202" customFormat="false" ht="75" hidden="false" customHeight="true" outlineLevel="0" collapsed="false">
      <c r="A1202" s="5" t="s">
        <v>7032</v>
      </c>
      <c r="B1202" s="6" t="s">
        <v>7033</v>
      </c>
      <c r="C1202" s="5" t="s">
        <v>48</v>
      </c>
      <c r="D1202" s="5" t="s">
        <v>35</v>
      </c>
      <c r="E1202" s="5"/>
      <c r="F1202" s="6" t="s">
        <v>7040</v>
      </c>
      <c r="G1202" s="6"/>
      <c r="H1202" s="6"/>
      <c r="I1202" s="5" t="s">
        <v>38</v>
      </c>
      <c r="J1202" s="5" t="s">
        <v>52</v>
      </c>
      <c r="K1202" s="7" t="s">
        <v>7041</v>
      </c>
      <c r="L1202" s="6" t="s">
        <v>7042</v>
      </c>
      <c r="M1202" s="5" t="s">
        <v>41</v>
      </c>
      <c r="N1202" s="8" t="s">
        <v>7037</v>
      </c>
      <c r="O1202" s="8" t="s">
        <v>7038</v>
      </c>
      <c r="P1202" s="8"/>
      <c r="Q1202" s="5"/>
      <c r="R1202" s="8"/>
      <c r="S1202" s="8"/>
      <c r="T1202" s="8"/>
      <c r="U1202" s="8"/>
      <c r="V1202" s="8"/>
      <c r="W1202" s="8"/>
      <c r="X1202" s="8"/>
      <c r="Y1202" s="5" t="s">
        <v>4093</v>
      </c>
      <c r="Z1202" s="10" t="str">
        <f aca="false">REPLACE(AA1202,SEARCH("M5-",AA1202),LEN(AB1202),AC1202)</f>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AA1202" s="10" t="s">
        <v>7043</v>
      </c>
      <c r="AB1202" s="8" t="str">
        <f aca="false">IF(D1202&lt;&gt;"No hacer",CONCATENATE(A1202,"-",LEFT(C1202),"-",IF(A1201&lt;&gt;A1202,1,IF(C1201=C1202,RIGHT(AB1201)+1,1))))</f>
        <v>M5-NyO-33a-E-1</v>
      </c>
      <c r="AC1202" s="8" t="str">
        <f aca="false">CONCATENATE(AB1202,"-BR")</f>
        <v>M5-NyO-33a-E-1-BR</v>
      </c>
      <c r="AD1202" s="5"/>
      <c r="AE1202" s="5" t="s">
        <v>351</v>
      </c>
      <c r="AF1202" s="5"/>
    </row>
    <row r="1203" customFormat="false" ht="75" hidden="false" customHeight="true" outlineLevel="0" collapsed="false">
      <c r="A1203" s="5" t="s">
        <v>7032</v>
      </c>
      <c r="B1203" s="6" t="s">
        <v>7033</v>
      </c>
      <c r="C1203" s="5" t="s">
        <v>58</v>
      </c>
      <c r="D1203" s="5" t="s">
        <v>35</v>
      </c>
      <c r="E1203" s="5"/>
      <c r="F1203" s="6" t="s">
        <v>7044</v>
      </c>
      <c r="G1203" s="6"/>
      <c r="H1203" s="6"/>
      <c r="I1203" s="5" t="s">
        <v>38</v>
      </c>
      <c r="J1203" s="5" t="s">
        <v>52</v>
      </c>
      <c r="K1203" s="7" t="s">
        <v>7045</v>
      </c>
      <c r="L1203" s="6" t="s">
        <v>7042</v>
      </c>
      <c r="M1203" s="5" t="s">
        <v>63</v>
      </c>
      <c r="N1203" s="8"/>
      <c r="O1203" s="8"/>
      <c r="P1203" s="8"/>
      <c r="Q1203" s="5"/>
      <c r="R1203" s="6"/>
      <c r="S1203" s="6" t="s">
        <v>7046</v>
      </c>
      <c r="T1203" s="8" t="s">
        <v>7047</v>
      </c>
      <c r="U1203" s="8" t="s">
        <v>7048</v>
      </c>
      <c r="V1203" s="8" t="s">
        <v>7049</v>
      </c>
      <c r="W1203" s="8"/>
      <c r="X1203" s="8"/>
      <c r="Y1203" s="5" t="s">
        <v>4093</v>
      </c>
      <c r="Z1203" s="10" t="str">
        <f aca="false">REPLACE(AA1203,SEARCH("M5-",AA1203),LEN(AB1203),AC1203)</f>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AA1203" s="10" t="s">
        <v>7050</v>
      </c>
      <c r="AB1203" s="8" t="str">
        <f aca="false">IF(D1203&lt;&gt;"No hacer",CONCATENATE(A1203,"-",LEFT(C1203),"-",IF(A1202&lt;&gt;A1203,1,IF(C1202=C1203,RIGHT(AB1202)+1,1))))</f>
        <v>M5-NyO-33a-A-1</v>
      </c>
      <c r="AC1203" s="8" t="str">
        <f aca="false">CONCATENATE(AB1203,"-BR")</f>
        <v>M5-NyO-33a-A-1-BR</v>
      </c>
      <c r="AD1203" s="5"/>
      <c r="AE1203" s="5" t="s">
        <v>351</v>
      </c>
      <c r="AF1203" s="5"/>
    </row>
    <row r="1204" customFormat="false" ht="75" hidden="false" customHeight="true" outlineLevel="0" collapsed="false">
      <c r="A1204" s="5" t="s">
        <v>7032</v>
      </c>
      <c r="B1204" s="6" t="s">
        <v>7033</v>
      </c>
      <c r="C1204" s="5" t="s">
        <v>58</v>
      </c>
      <c r="D1204" s="5" t="s">
        <v>35</v>
      </c>
      <c r="E1204" s="5"/>
      <c r="F1204" s="6" t="s">
        <v>7051</v>
      </c>
      <c r="G1204" s="6"/>
      <c r="H1204" s="6"/>
      <c r="I1204" s="5" t="s">
        <v>38</v>
      </c>
      <c r="J1204" s="5" t="s">
        <v>52</v>
      </c>
      <c r="K1204" s="7" t="s">
        <v>7052</v>
      </c>
      <c r="L1204" s="6" t="s">
        <v>7042</v>
      </c>
      <c r="M1204" s="5" t="s">
        <v>63</v>
      </c>
      <c r="N1204" s="8"/>
      <c r="O1204" s="8"/>
      <c r="P1204" s="8"/>
      <c r="Q1204" s="5"/>
      <c r="R1204" s="6"/>
      <c r="S1204" s="6" t="s">
        <v>7053</v>
      </c>
      <c r="T1204" s="8" t="s">
        <v>7054</v>
      </c>
      <c r="U1204" s="6" t="s">
        <v>7055</v>
      </c>
      <c r="V1204" s="6" t="s">
        <v>7056</v>
      </c>
      <c r="W1204" s="8"/>
      <c r="X1204" s="8"/>
      <c r="Y1204" s="5" t="s">
        <v>4093</v>
      </c>
      <c r="Z1204" s="10" t="str">
        <f aca="false">REPLACE(AA1204,SEARCH("M5-",AA1204),LEN(AB1204),AC1204)</f>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AA1204" s="10" t="s">
        <v>7057</v>
      </c>
      <c r="AB1204" s="8" t="str">
        <f aca="false">IF(D1204&lt;&gt;"No hacer",CONCATENATE(A1204,"-",LEFT(C1204),"-",IF(A1203&lt;&gt;A1204,1,IF(C1203=C1204,RIGHT(AB1203)+1,1))))</f>
        <v>M5-NyO-33a-A-2</v>
      </c>
      <c r="AC1204" s="8" t="str">
        <f aca="false">CONCATENATE(AB1204,"-BR")</f>
        <v>M5-NyO-33a-A-2-BR</v>
      </c>
      <c r="AD1204" s="5"/>
      <c r="AE1204" s="5" t="s">
        <v>351</v>
      </c>
      <c r="AF1204" s="5"/>
    </row>
    <row r="1205" customFormat="false" ht="75" hidden="false" customHeight="true" outlineLevel="0" collapsed="false">
      <c r="A1205" s="5" t="s">
        <v>7032</v>
      </c>
      <c r="B1205" s="6" t="s">
        <v>7033</v>
      </c>
      <c r="C1205" s="5" t="s">
        <v>58</v>
      </c>
      <c r="D1205" s="5" t="s">
        <v>35</v>
      </c>
      <c r="E1205" s="5"/>
      <c r="F1205" s="6" t="s">
        <v>7058</v>
      </c>
      <c r="G1205" s="6"/>
      <c r="H1205" s="6"/>
      <c r="I1205" s="5" t="s">
        <v>38</v>
      </c>
      <c r="J1205" s="5" t="s">
        <v>52</v>
      </c>
      <c r="K1205" s="7" t="s">
        <v>7059</v>
      </c>
      <c r="L1205" s="6" t="s">
        <v>7042</v>
      </c>
      <c r="M1205" s="5" t="s">
        <v>63</v>
      </c>
      <c r="N1205" s="8"/>
      <c r="O1205" s="8"/>
      <c r="P1205" s="8"/>
      <c r="Q1205" s="5"/>
      <c r="R1205" s="6"/>
      <c r="S1205" s="6" t="s">
        <v>7060</v>
      </c>
      <c r="T1205" s="8" t="s">
        <v>7061</v>
      </c>
      <c r="U1205" s="6" t="s">
        <v>7062</v>
      </c>
      <c r="V1205" s="6" t="s">
        <v>7063</v>
      </c>
      <c r="W1205" s="8"/>
      <c r="X1205" s="8"/>
      <c r="Y1205" s="5" t="s">
        <v>4093</v>
      </c>
      <c r="Z1205" s="10" t="str">
        <f aca="false">REPLACE(AA1205,SEARCH("M5-",AA1205),LEN(AB1205),AC1205)</f>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AA1205" s="10" t="s">
        <v>7064</v>
      </c>
      <c r="AB1205" s="8" t="str">
        <f aca="false">IF(D1205&lt;&gt;"No hacer",CONCATENATE(A1205,"-",LEFT(C1205),"-",IF(A1204&lt;&gt;A1205,1,IF(C1204=C1205,RIGHT(AB1204)+1,1))))</f>
        <v>M5-NyO-33a-A-3</v>
      </c>
      <c r="AC1205" s="8" t="str">
        <f aca="false">CONCATENATE(AB1205,"-BR")</f>
        <v>M5-NyO-33a-A-3-BR</v>
      </c>
      <c r="AD1205" s="5"/>
      <c r="AE1205" s="5" t="s">
        <v>351</v>
      </c>
      <c r="AF1205" s="5"/>
    </row>
    <row r="1206" customFormat="false" ht="75" hidden="false" customHeight="true" outlineLevel="0" collapsed="false">
      <c r="A1206" s="5" t="s">
        <v>7032</v>
      </c>
      <c r="B1206" s="6" t="s">
        <v>7033</v>
      </c>
      <c r="C1206" s="5" t="s">
        <v>58</v>
      </c>
      <c r="D1206" s="5" t="s">
        <v>35</v>
      </c>
      <c r="E1206" s="5"/>
      <c r="F1206" s="6" t="s">
        <v>7065</v>
      </c>
      <c r="G1206" s="6"/>
      <c r="H1206" s="6"/>
      <c r="I1206" s="5" t="s">
        <v>38</v>
      </c>
      <c r="J1206" s="5" t="s">
        <v>52</v>
      </c>
      <c r="K1206" s="7" t="s">
        <v>7066</v>
      </c>
      <c r="L1206" s="6" t="s">
        <v>7042</v>
      </c>
      <c r="M1206" s="5" t="s">
        <v>63</v>
      </c>
      <c r="N1206" s="8"/>
      <c r="O1206" s="8"/>
      <c r="P1206" s="8"/>
      <c r="Q1206" s="5"/>
      <c r="R1206" s="6"/>
      <c r="S1206" s="6" t="s">
        <v>7067</v>
      </c>
      <c r="T1206" s="8" t="s">
        <v>7068</v>
      </c>
      <c r="U1206" s="6" t="s">
        <v>7069</v>
      </c>
      <c r="V1206" s="6" t="s">
        <v>7070</v>
      </c>
      <c r="W1206" s="8"/>
      <c r="X1206" s="8"/>
      <c r="Y1206" s="5" t="s">
        <v>4093</v>
      </c>
      <c r="Z1206" s="10" t="str">
        <f aca="false">REPLACE(AA1206,SEARCH("M5-",AA1206),LEN(AB1206),AC1206)</f>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06" s="10" t="s">
        <v>7071</v>
      </c>
      <c r="AB1206" s="8" t="str">
        <f aca="false">IF(D1206&lt;&gt;"No hacer",CONCATENATE(A1206,"-",LEFT(C1206),"-",IF(A1205&lt;&gt;A1206,1,IF(C1205=C1206,RIGHT(AB1205)+1,1))))</f>
        <v>M5-NyO-33a-A-4</v>
      </c>
      <c r="AC1206" s="8" t="str">
        <f aca="false">CONCATENATE(AB1206,"-BR")</f>
        <v>M5-NyO-33a-A-4-BR</v>
      </c>
      <c r="AD1206" s="5"/>
      <c r="AE1206" s="5" t="s">
        <v>351</v>
      </c>
      <c r="AF1206" s="5"/>
    </row>
    <row r="1207" customFormat="false" ht="75" hidden="false" customHeight="true" outlineLevel="0" collapsed="false">
      <c r="A1207" s="5" t="s">
        <v>7032</v>
      </c>
      <c r="B1207" s="6" t="s">
        <v>7033</v>
      </c>
      <c r="C1207" s="5" t="s">
        <v>58</v>
      </c>
      <c r="D1207" s="5" t="s">
        <v>35</v>
      </c>
      <c r="E1207" s="5"/>
      <c r="F1207" s="6" t="s">
        <v>7072</v>
      </c>
      <c r="G1207" s="6"/>
      <c r="H1207" s="6"/>
      <c r="I1207" s="5" t="s">
        <v>38</v>
      </c>
      <c r="J1207" s="5" t="s">
        <v>52</v>
      </c>
      <c r="K1207" s="7" t="s">
        <v>7073</v>
      </c>
      <c r="L1207" s="6" t="s">
        <v>7042</v>
      </c>
      <c r="M1207" s="5" t="s">
        <v>63</v>
      </c>
      <c r="N1207" s="8"/>
      <c r="O1207" s="8"/>
      <c r="P1207" s="8"/>
      <c r="Q1207" s="5"/>
      <c r="R1207" s="6"/>
      <c r="S1207" s="6" t="s">
        <v>7074</v>
      </c>
      <c r="T1207" s="8" t="s">
        <v>7075</v>
      </c>
      <c r="U1207" s="6" t="s">
        <v>7076</v>
      </c>
      <c r="V1207" s="6" t="s">
        <v>7077</v>
      </c>
      <c r="W1207" s="8"/>
      <c r="X1207" s="8"/>
      <c r="Y1207" s="5" t="s">
        <v>4093</v>
      </c>
      <c r="Z1207" s="10" t="str">
        <f aca="false">REPLACE(AA1207,SEARCH("M5-",AA1207),LEN(AB1207),AC1207)</f>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AA1207" s="10" t="s">
        <v>7078</v>
      </c>
      <c r="AB1207" s="8" t="str">
        <f aca="false">IF(D1207&lt;&gt;"No hacer",CONCATENATE(A1207,"-",LEFT(C1207),"-",IF(A1206&lt;&gt;A1207,1,IF(C1206=C1207,RIGHT(AB1206)+1,1))))</f>
        <v>M5-NyO-33a-A-5</v>
      </c>
      <c r="AC1207" s="8" t="str">
        <f aca="false">CONCATENATE(AB1207,"-BR")</f>
        <v>M5-NyO-33a-A-5-BR</v>
      </c>
      <c r="AD1207" s="5"/>
      <c r="AE1207" s="5" t="s">
        <v>351</v>
      </c>
      <c r="AF1207" s="5"/>
    </row>
    <row r="1208" customFormat="false" ht="75" hidden="false" customHeight="true" outlineLevel="0" collapsed="false">
      <c r="A1208" s="5" t="s">
        <v>7079</v>
      </c>
      <c r="B1208" s="6" t="s">
        <v>7080</v>
      </c>
      <c r="C1208" s="5" t="s">
        <v>34</v>
      </c>
      <c r="D1208" s="5" t="s">
        <v>35</v>
      </c>
      <c r="E1208" s="5"/>
      <c r="F1208" s="6" t="s">
        <v>7081</v>
      </c>
      <c r="G1208" s="6"/>
      <c r="H1208" s="6"/>
      <c r="I1208" s="5" t="s">
        <v>38</v>
      </c>
      <c r="J1208" s="5" t="s">
        <v>297</v>
      </c>
      <c r="K1208" s="6" t="s">
        <v>7082</v>
      </c>
      <c r="L1208" s="6" t="s">
        <v>7083</v>
      </c>
      <c r="M1208" s="5" t="s">
        <v>41</v>
      </c>
      <c r="N1208" s="8" t="s">
        <v>7084</v>
      </c>
      <c r="O1208" s="8" t="s">
        <v>7085</v>
      </c>
      <c r="P1208" s="8"/>
      <c r="Q1208" s="5"/>
      <c r="R1208" s="8"/>
      <c r="S1208" s="8"/>
      <c r="T1208" s="8"/>
      <c r="U1208" s="8"/>
      <c r="V1208" s="8"/>
      <c r="W1208" s="8"/>
      <c r="X1208" s="8"/>
      <c r="Y1208" s="5" t="s">
        <v>4093</v>
      </c>
      <c r="Z1208" s="10" t="str">
        <f aca="false">REPLACE(AA1208,SEARCH("M5-",AA1208),LEN(AB1208),AC1208)</f>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8" s="10" t="s">
        <v>7086</v>
      </c>
      <c r="AB1208" s="8" t="str">
        <f aca="false">IF(D1208&lt;&gt;"No hacer",CONCATENATE(A1208,"-",LEFT(C1208),"-",IF(A1207&lt;&gt;A1208,1,IF(C1207=C1208,RIGHT(AB1207)+1,1))))</f>
        <v>M5-NyO-33b-I-1</v>
      </c>
      <c r="AC1208" s="8" t="str">
        <f aca="false">CONCATENATE(AB1208,"-BR")</f>
        <v>M5-NyO-33b-I-1-BR</v>
      </c>
      <c r="AD1208" s="5"/>
      <c r="AE1208" s="5" t="s">
        <v>351</v>
      </c>
      <c r="AF1208" s="5"/>
    </row>
    <row r="1209" customFormat="false" ht="75" hidden="false" customHeight="true" outlineLevel="0" collapsed="false">
      <c r="A1209" s="5" t="s">
        <v>7079</v>
      </c>
      <c r="B1209" s="6" t="s">
        <v>7080</v>
      </c>
      <c r="C1209" s="5" t="s">
        <v>48</v>
      </c>
      <c r="D1209" s="5" t="s">
        <v>35</v>
      </c>
      <c r="E1209" s="5"/>
      <c r="F1209" s="6" t="s">
        <v>7087</v>
      </c>
      <c r="G1209" s="6"/>
      <c r="H1209" s="6"/>
      <c r="I1209" s="5" t="s">
        <v>38</v>
      </c>
      <c r="J1209" s="5" t="s">
        <v>52</v>
      </c>
      <c r="K1209" s="6" t="s">
        <v>7088</v>
      </c>
      <c r="L1209" s="6" t="s">
        <v>7089</v>
      </c>
      <c r="M1209" s="5" t="s">
        <v>41</v>
      </c>
      <c r="N1209" s="8" t="s">
        <v>7084</v>
      </c>
      <c r="O1209" s="8" t="s">
        <v>7085</v>
      </c>
      <c r="P1209" s="8"/>
      <c r="Q1209" s="5"/>
      <c r="R1209" s="8"/>
      <c r="S1209" s="8"/>
      <c r="T1209" s="8"/>
      <c r="U1209" s="8"/>
      <c r="V1209" s="8"/>
      <c r="W1209" s="8"/>
      <c r="X1209" s="8"/>
      <c r="Y1209" s="5" t="s">
        <v>4093</v>
      </c>
      <c r="Z1209" s="10" t="str">
        <f aca="false">REPLACE(AA1209,SEARCH("M5-",AA1209),LEN(AB1209),AC1209)</f>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AA1209" s="10" t="s">
        <v>7090</v>
      </c>
      <c r="AB1209" s="8" t="str">
        <f aca="false">IF(D1209&lt;&gt;"No hacer",CONCATENATE(A1209,"-",LEFT(C1209),"-",IF(A1208&lt;&gt;A1209,1,IF(C1208=C1209,RIGHT(AB1208)+1,1))))</f>
        <v>M5-NyO-33b-E-1</v>
      </c>
      <c r="AC1209" s="8" t="str">
        <f aca="false">CONCATENATE(AB1209,"-BR")</f>
        <v>M5-NyO-33b-E-1-BR</v>
      </c>
      <c r="AD1209" s="5"/>
      <c r="AE1209" s="5" t="s">
        <v>351</v>
      </c>
      <c r="AF1209" s="5"/>
    </row>
    <row r="1210" customFormat="false" ht="75" hidden="false" customHeight="true" outlineLevel="0" collapsed="false">
      <c r="A1210" s="5" t="s">
        <v>7079</v>
      </c>
      <c r="B1210" s="6" t="s">
        <v>7080</v>
      </c>
      <c r="C1210" s="5" t="s">
        <v>58</v>
      </c>
      <c r="D1210" s="5" t="s">
        <v>35</v>
      </c>
      <c r="E1210" s="5"/>
      <c r="F1210" s="6" t="s">
        <v>7091</v>
      </c>
      <c r="G1210" s="6"/>
      <c r="H1210" s="6"/>
      <c r="I1210" s="5" t="s">
        <v>38</v>
      </c>
      <c r="J1210" s="5" t="s">
        <v>52</v>
      </c>
      <c r="K1210" s="7" t="s">
        <v>7092</v>
      </c>
      <c r="L1210" s="6" t="s">
        <v>7089</v>
      </c>
      <c r="M1210" s="5" t="s">
        <v>63</v>
      </c>
      <c r="N1210" s="8"/>
      <c r="O1210" s="8"/>
      <c r="P1210" s="8"/>
      <c r="Q1210" s="5"/>
      <c r="R1210" s="6"/>
      <c r="S1210" s="6" t="s">
        <v>7093</v>
      </c>
      <c r="T1210" s="8" t="s">
        <v>7094</v>
      </c>
      <c r="U1210" s="6" t="s">
        <v>7095</v>
      </c>
      <c r="V1210" s="6" t="s">
        <v>7096</v>
      </c>
      <c r="W1210" s="6"/>
      <c r="X1210" s="8"/>
      <c r="Y1210" s="5" t="s">
        <v>4093</v>
      </c>
      <c r="Z1210" s="10" t="str">
        <f aca="false">REPLACE(AA1210,SEARCH("M5-",AA1210),LEN(AB1210),AC1210)</f>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AA1210" s="10" t="s">
        <v>7097</v>
      </c>
      <c r="AB1210" s="8" t="str">
        <f aca="false">IF(D1210&lt;&gt;"No hacer",CONCATENATE(A1210,"-",LEFT(C1210),"-",IF(A1209&lt;&gt;A1210,1,IF(C1209=C1210,RIGHT(AB1209)+1,1))))</f>
        <v>M5-NyO-33b-A-1</v>
      </c>
      <c r="AC1210" s="8" t="str">
        <f aca="false">CONCATENATE(AB1210,"-BR")</f>
        <v>M5-NyO-33b-A-1-BR</v>
      </c>
      <c r="AD1210" s="5"/>
      <c r="AE1210" s="5" t="s">
        <v>351</v>
      </c>
      <c r="AF1210" s="5"/>
    </row>
    <row r="1211" customFormat="false" ht="75" hidden="false" customHeight="true" outlineLevel="0" collapsed="false">
      <c r="A1211" s="5" t="s">
        <v>7079</v>
      </c>
      <c r="B1211" s="6" t="s">
        <v>7080</v>
      </c>
      <c r="C1211" s="5" t="s">
        <v>58</v>
      </c>
      <c r="D1211" s="5" t="s">
        <v>35</v>
      </c>
      <c r="E1211" s="5"/>
      <c r="F1211" s="6" t="s">
        <v>7098</v>
      </c>
      <c r="G1211" s="6"/>
      <c r="H1211" s="6"/>
      <c r="I1211" s="5" t="s">
        <v>38</v>
      </c>
      <c r="J1211" s="5" t="s">
        <v>52</v>
      </c>
      <c r="K1211" s="7" t="s">
        <v>7099</v>
      </c>
      <c r="L1211" s="6" t="s">
        <v>7089</v>
      </c>
      <c r="M1211" s="5" t="s">
        <v>63</v>
      </c>
      <c r="N1211" s="8"/>
      <c r="O1211" s="8"/>
      <c r="P1211" s="8"/>
      <c r="Q1211" s="5"/>
      <c r="R1211" s="6"/>
      <c r="S1211" s="6" t="s">
        <v>7100</v>
      </c>
      <c r="T1211" s="8" t="s">
        <v>7101</v>
      </c>
      <c r="U1211" s="6" t="s">
        <v>7102</v>
      </c>
      <c r="V1211" s="6" t="s">
        <v>7103</v>
      </c>
      <c r="W1211" s="6"/>
      <c r="X1211" s="8"/>
      <c r="Y1211" s="5" t="s">
        <v>4093</v>
      </c>
      <c r="Z1211" s="10" t="str">
        <f aca="false">REPLACE(AA1211,SEARCH("M5-",AA1211),LEN(AB1211),AC1211)</f>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AA1211" s="10" t="s">
        <v>7104</v>
      </c>
      <c r="AB1211" s="8" t="str">
        <f aca="false">IF(D1211&lt;&gt;"No hacer",CONCATENATE(A1211,"-",LEFT(C1211),"-",IF(A1210&lt;&gt;A1211,1,IF(C1210=C1211,RIGHT(AB1210)+1,1))))</f>
        <v>M5-NyO-33b-A-2</v>
      </c>
      <c r="AC1211" s="8" t="str">
        <f aca="false">CONCATENATE(AB1211,"-BR")</f>
        <v>M5-NyO-33b-A-2-BR</v>
      </c>
      <c r="AD1211" s="5"/>
      <c r="AE1211" s="5" t="s">
        <v>351</v>
      </c>
      <c r="AF1211" s="5"/>
    </row>
    <row r="1212" customFormat="false" ht="75" hidden="false" customHeight="true" outlineLevel="0" collapsed="false">
      <c r="A1212" s="5" t="s">
        <v>7079</v>
      </c>
      <c r="B1212" s="6" t="s">
        <v>7080</v>
      </c>
      <c r="C1212" s="5" t="s">
        <v>58</v>
      </c>
      <c r="D1212" s="19" t="s">
        <v>35</v>
      </c>
      <c r="E1212" s="19"/>
      <c r="F1212" s="6" t="s">
        <v>7105</v>
      </c>
      <c r="G1212" s="6"/>
      <c r="H1212" s="6"/>
      <c r="I1212" s="5" t="s">
        <v>38</v>
      </c>
      <c r="J1212" s="5" t="s">
        <v>52</v>
      </c>
      <c r="K1212" s="7" t="s">
        <v>7106</v>
      </c>
      <c r="L1212" s="6" t="s">
        <v>7089</v>
      </c>
      <c r="M1212" s="5" t="s">
        <v>63</v>
      </c>
      <c r="N1212" s="8"/>
      <c r="O1212" s="8"/>
      <c r="P1212" s="8"/>
      <c r="Q1212" s="5"/>
      <c r="R1212" s="6"/>
      <c r="S1212" s="6" t="s">
        <v>7107</v>
      </c>
      <c r="T1212" s="8" t="s">
        <v>7108</v>
      </c>
      <c r="U1212" s="6" t="s">
        <v>7109</v>
      </c>
      <c r="V1212" s="6" t="s">
        <v>7110</v>
      </c>
      <c r="W1212" s="6"/>
      <c r="X1212" s="8"/>
      <c r="Y1212" s="5" t="s">
        <v>4093</v>
      </c>
      <c r="Z1212" s="10" t="str">
        <f aca="false">REPLACE(AA1212,SEARCH("M5-",AA1212),LEN(AB1212),AC1212)</f>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AA1212" s="10" t="s">
        <v>7111</v>
      </c>
      <c r="AB1212" s="8" t="str">
        <f aca="false">IF(D1212&lt;&gt;"No hacer",CONCATENATE(A1212,"-",LEFT(C1212),"-",IF(A1211&lt;&gt;A1212,1,IF(C1211=C1212,RIGHT(AB1211)+1,1))))</f>
        <v>M5-NyO-33b-A-3</v>
      </c>
      <c r="AC1212" s="8" t="str">
        <f aca="false">CONCATENATE(AB1212,"-BR")</f>
        <v>M5-NyO-33b-A-3-BR</v>
      </c>
      <c r="AD1212" s="5"/>
      <c r="AE1212" s="5" t="s">
        <v>351</v>
      </c>
      <c r="AF1212" s="5"/>
    </row>
    <row r="1213" customFormat="false" ht="75" hidden="false" customHeight="true" outlineLevel="0" collapsed="false">
      <c r="A1213" s="5" t="s">
        <v>7079</v>
      </c>
      <c r="B1213" s="6" t="s">
        <v>7080</v>
      </c>
      <c r="C1213" s="5" t="s">
        <v>58</v>
      </c>
      <c r="D1213" s="5" t="s">
        <v>35</v>
      </c>
      <c r="E1213" s="16"/>
      <c r="F1213" s="6" t="s">
        <v>7112</v>
      </c>
      <c r="G1213" s="6"/>
      <c r="H1213" s="6"/>
      <c r="I1213" s="5" t="s">
        <v>38</v>
      </c>
      <c r="J1213" s="5" t="s">
        <v>52</v>
      </c>
      <c r="K1213" s="7" t="s">
        <v>7113</v>
      </c>
      <c r="L1213" s="6" t="s">
        <v>7089</v>
      </c>
      <c r="M1213" s="5" t="s">
        <v>63</v>
      </c>
      <c r="N1213" s="8"/>
      <c r="O1213" s="8"/>
      <c r="P1213" s="8"/>
      <c r="Q1213" s="5"/>
      <c r="R1213" s="6"/>
      <c r="S1213" s="6" t="s">
        <v>7114</v>
      </c>
      <c r="T1213" s="8" t="s">
        <v>7115</v>
      </c>
      <c r="U1213" s="6" t="s">
        <v>7116</v>
      </c>
      <c r="V1213" s="6" t="s">
        <v>7117</v>
      </c>
      <c r="W1213" s="6"/>
      <c r="X1213" s="8"/>
      <c r="Y1213" s="5" t="s">
        <v>4093</v>
      </c>
      <c r="Z1213" s="10" t="str">
        <f aca="false">REPLACE(AA1213,SEARCH("M5-",AA1213),LEN(AB1213),AC1213)</f>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AA1213" s="10" t="s">
        <v>7118</v>
      </c>
      <c r="AB1213" s="8" t="str">
        <f aca="false">IF(D1213&lt;&gt;"No hacer",CONCATENATE(A1213,"-",LEFT(C1213),"-",IF(A1212&lt;&gt;A1213,1,IF(C1212=C1213,RIGHT(AB1212)+1,1))))</f>
        <v>M5-NyO-33b-A-4</v>
      </c>
      <c r="AC1213" s="8" t="str">
        <f aca="false">CONCATENATE(AB1213,"-BR")</f>
        <v>M5-NyO-33b-A-4-BR</v>
      </c>
      <c r="AD1213" s="5"/>
      <c r="AE1213" s="5" t="s">
        <v>351</v>
      </c>
      <c r="AF1213" s="5"/>
    </row>
    <row r="1214" customFormat="false" ht="75" hidden="false" customHeight="true" outlineLevel="0" collapsed="false">
      <c r="A1214" s="5" t="s">
        <v>7079</v>
      </c>
      <c r="B1214" s="6" t="s">
        <v>7080</v>
      </c>
      <c r="C1214" s="5" t="s">
        <v>58</v>
      </c>
      <c r="D1214" s="5" t="s">
        <v>35</v>
      </c>
      <c r="E1214" s="5"/>
      <c r="F1214" s="6" t="s">
        <v>7119</v>
      </c>
      <c r="G1214" s="6"/>
      <c r="H1214" s="6"/>
      <c r="I1214" s="5" t="s">
        <v>38</v>
      </c>
      <c r="J1214" s="5" t="s">
        <v>52</v>
      </c>
      <c r="K1214" s="7" t="s">
        <v>7120</v>
      </c>
      <c r="L1214" s="6" t="s">
        <v>7089</v>
      </c>
      <c r="M1214" s="5" t="s">
        <v>63</v>
      </c>
      <c r="N1214" s="8"/>
      <c r="O1214" s="8"/>
      <c r="P1214" s="8"/>
      <c r="Q1214" s="5"/>
      <c r="R1214" s="6"/>
      <c r="S1214" s="6" t="s">
        <v>7121</v>
      </c>
      <c r="T1214" s="8" t="s">
        <v>7122</v>
      </c>
      <c r="U1214" s="6" t="s">
        <v>7123</v>
      </c>
      <c r="V1214" s="6" t="s">
        <v>7124</v>
      </c>
      <c r="W1214" s="6"/>
      <c r="X1214" s="8"/>
      <c r="Y1214" s="5" t="s">
        <v>4093</v>
      </c>
      <c r="Z1214" s="10" t="str">
        <f aca="false">REPLACE(AA1214,SEARCH("M5-",AA1214),LEN(AB1214),AC1214)</f>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14" s="10" t="s">
        <v>7125</v>
      </c>
      <c r="AB1214" s="8" t="str">
        <f aca="false">IF(D1214&lt;&gt;"No hacer",CONCATENATE(A1214,"-",LEFT(C1214),"-",IF(A1213&lt;&gt;A1214,1,IF(C1213=C1214,RIGHT(AB1213)+1,1))))</f>
        <v>M5-NyO-33b-A-5</v>
      </c>
      <c r="AC1214" s="8" t="str">
        <f aca="false">CONCATENATE(AB1214,"-BR")</f>
        <v>M5-NyO-33b-A-5-BR</v>
      </c>
      <c r="AD1214" s="5"/>
      <c r="AE1214" s="5" t="s">
        <v>351</v>
      </c>
      <c r="AF1214" s="5"/>
    </row>
    <row r="1215" customFormat="false" ht="75" hidden="false" customHeight="true" outlineLevel="0" collapsed="false">
      <c r="A1215" s="5" t="s">
        <v>7126</v>
      </c>
      <c r="B1215" s="6" t="s">
        <v>7127</v>
      </c>
      <c r="C1215" s="5" t="s">
        <v>34</v>
      </c>
      <c r="D1215" s="5" t="s">
        <v>35</v>
      </c>
      <c r="E1215" s="5"/>
      <c r="F1215" s="6" t="s">
        <v>7128</v>
      </c>
      <c r="G1215" s="6"/>
      <c r="H1215" s="6"/>
      <c r="I1215" s="5" t="s">
        <v>38</v>
      </c>
      <c r="J1215" s="5" t="s">
        <v>39</v>
      </c>
      <c r="K1215" s="6" t="s">
        <v>7129</v>
      </c>
      <c r="L1215" s="6" t="s">
        <v>7130</v>
      </c>
      <c r="M1215" s="5" t="s">
        <v>41</v>
      </c>
      <c r="N1215" s="7" t="s">
        <v>4091</v>
      </c>
      <c r="O1215" s="7" t="s">
        <v>7131</v>
      </c>
      <c r="P1215" s="8"/>
      <c r="Q1215" s="5"/>
      <c r="R1215" s="6"/>
      <c r="S1215" s="6"/>
      <c r="T1215" s="8"/>
      <c r="U1215" s="6"/>
      <c r="V1215" s="6"/>
      <c r="W1215" s="6"/>
      <c r="X1215" s="8"/>
      <c r="Y1215" s="5" t="s">
        <v>4093</v>
      </c>
      <c r="Z1215" s="10" t="str">
        <f aca="false">REPLACE(AA1215,SEARCH("M5-",AA1215),LEN(AB1215),AC1215)</f>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15" s="10" t="s">
        <v>7132</v>
      </c>
      <c r="AB1215" s="8" t="str">
        <f aca="false">IF(D1215&lt;&gt;"No hacer",CONCATENATE(A1215,"-",LEFT(C1215),"-",IF(A1214&lt;&gt;A1215,1,IF(C1214=C1215,RIGHT(AB1214)+1,1))))</f>
        <v>M5-NyO-46a-I-1</v>
      </c>
      <c r="AC1215" s="8" t="str">
        <f aca="false">CONCATENATE(AB1215,"-BR")</f>
        <v>M5-NyO-46a-I-1-BR</v>
      </c>
      <c r="AD1215" s="5"/>
      <c r="AE1215" s="5" t="s">
        <v>351</v>
      </c>
      <c r="AF1215" s="5"/>
    </row>
    <row r="1216" customFormat="false" ht="75" hidden="false" customHeight="true" outlineLevel="0" collapsed="false">
      <c r="A1216" s="5" t="s">
        <v>7126</v>
      </c>
      <c r="B1216" s="6" t="s">
        <v>7127</v>
      </c>
      <c r="C1216" s="5" t="s">
        <v>48</v>
      </c>
      <c r="D1216" s="5" t="s">
        <v>35</v>
      </c>
      <c r="E1216" s="5"/>
      <c r="F1216" s="6" t="s">
        <v>7133</v>
      </c>
      <c r="G1216" s="6"/>
      <c r="H1216" s="6"/>
      <c r="I1216" s="5" t="s">
        <v>38</v>
      </c>
      <c r="J1216" s="5" t="s">
        <v>592</v>
      </c>
      <c r="K1216" s="10" t="s">
        <v>7134</v>
      </c>
      <c r="L1216" s="10" t="s">
        <v>7135</v>
      </c>
      <c r="M1216" s="5" t="s">
        <v>41</v>
      </c>
      <c r="N1216" s="7" t="s">
        <v>4091</v>
      </c>
      <c r="O1216" s="7" t="s">
        <v>7131</v>
      </c>
      <c r="P1216" s="8"/>
      <c r="Q1216" s="5"/>
      <c r="R1216" s="6"/>
      <c r="S1216" s="6"/>
      <c r="T1216" s="8"/>
      <c r="U1216" s="6"/>
      <c r="V1216" s="6"/>
      <c r="W1216" s="6"/>
      <c r="X1216" s="8"/>
      <c r="Y1216" s="5" t="s">
        <v>4093</v>
      </c>
      <c r="Z1216" s="10" t="str">
        <f aca="false">REPLACE(AA1216,SEARCH("M5-",AA1216),LEN(AB1216),AC1216)</f>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16" s="10" t="s">
        <v>7136</v>
      </c>
      <c r="AB1216" s="8" t="str">
        <f aca="false">IF(D1216&lt;&gt;"No hacer",CONCATENATE(A1216,"-",LEFT(C1216),"-",IF(A1215&lt;&gt;A1216,1,IF(C1215=C1216,RIGHT(AB1215)+1,1))))</f>
        <v>M5-NyO-46a-E-1</v>
      </c>
      <c r="AC1216" s="8" t="str">
        <f aca="false">CONCATENATE(AB1216,"-BR")</f>
        <v>M5-NyO-46a-E-1-BR</v>
      </c>
      <c r="AD1216" s="5"/>
      <c r="AE1216" s="5" t="s">
        <v>351</v>
      </c>
      <c r="AF1216" s="5"/>
    </row>
    <row r="1217" customFormat="false" ht="75" hidden="false" customHeight="true" outlineLevel="0" collapsed="false">
      <c r="A1217" s="5" t="s">
        <v>7126</v>
      </c>
      <c r="B1217" s="6" t="s">
        <v>7127</v>
      </c>
      <c r="C1217" s="5" t="s">
        <v>48</v>
      </c>
      <c r="D1217" s="5" t="s">
        <v>35</v>
      </c>
      <c r="E1217" s="5"/>
      <c r="F1217" s="6" t="s">
        <v>7137</v>
      </c>
      <c r="G1217" s="6"/>
      <c r="H1217" s="6"/>
      <c r="I1217" s="5" t="s">
        <v>38</v>
      </c>
      <c r="J1217" s="5" t="s">
        <v>592</v>
      </c>
      <c r="K1217" s="10" t="s">
        <v>7138</v>
      </c>
      <c r="L1217" s="10" t="s">
        <v>7139</v>
      </c>
      <c r="M1217" s="5" t="s">
        <v>41</v>
      </c>
      <c r="N1217" s="7" t="s">
        <v>4091</v>
      </c>
      <c r="O1217" s="7" t="s">
        <v>7131</v>
      </c>
      <c r="P1217" s="8"/>
      <c r="Q1217" s="5"/>
      <c r="R1217" s="6"/>
      <c r="S1217" s="6"/>
      <c r="T1217" s="8"/>
      <c r="U1217" s="6"/>
      <c r="V1217" s="6"/>
      <c r="W1217" s="6"/>
      <c r="X1217" s="8"/>
      <c r="Y1217" s="5" t="s">
        <v>4093</v>
      </c>
      <c r="Z1217" s="10" t="str">
        <f aca="false">REPLACE(AA1217,SEARCH("M5-",AA1217),LEN(AB1217),AC1217)</f>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17" s="10" t="s">
        <v>7140</v>
      </c>
      <c r="AB1217" s="8" t="str">
        <f aca="false">IF(D1217&lt;&gt;"No hacer",CONCATENATE(A1217,"-",LEFT(C1217),"-",IF(A1216&lt;&gt;A1217,1,IF(C1216=C1217,RIGHT(AB1216)+1,1))))</f>
        <v>M5-NyO-46a-E-2</v>
      </c>
      <c r="AC1217" s="8" t="str">
        <f aca="false">CONCATENATE(AB1217,"-BR")</f>
        <v>M5-NyO-46a-E-2-BR</v>
      </c>
      <c r="AD1217" s="5"/>
      <c r="AE1217" s="5" t="s">
        <v>351</v>
      </c>
      <c r="AF1217" s="5"/>
    </row>
    <row r="1218" customFormat="false" ht="75" hidden="false" customHeight="true" outlineLevel="0" collapsed="false">
      <c r="A1218" s="5" t="s">
        <v>7126</v>
      </c>
      <c r="B1218" s="6" t="s">
        <v>7127</v>
      </c>
      <c r="C1218" s="5" t="s">
        <v>48</v>
      </c>
      <c r="D1218" s="5" t="s">
        <v>35</v>
      </c>
      <c r="E1218" s="5"/>
      <c r="F1218" s="6" t="s">
        <v>4107</v>
      </c>
      <c r="G1218" s="6"/>
      <c r="H1218" s="6"/>
      <c r="I1218" s="5" t="s">
        <v>38</v>
      </c>
      <c r="J1218" s="5" t="s">
        <v>592</v>
      </c>
      <c r="K1218" s="10" t="s">
        <v>7141</v>
      </c>
      <c r="L1218" s="10" t="s">
        <v>7142</v>
      </c>
      <c r="M1218" s="5" t="s">
        <v>41</v>
      </c>
      <c r="N1218" s="7" t="s">
        <v>4091</v>
      </c>
      <c r="O1218" s="7" t="s">
        <v>7131</v>
      </c>
      <c r="P1218" s="8"/>
      <c r="Q1218" s="5"/>
      <c r="R1218" s="6"/>
      <c r="S1218" s="6"/>
      <c r="T1218" s="8"/>
      <c r="U1218" s="6"/>
      <c r="V1218" s="6"/>
      <c r="W1218" s="6"/>
      <c r="X1218" s="8"/>
      <c r="Y1218" s="5" t="s">
        <v>4093</v>
      </c>
      <c r="Z1218" s="10" t="str">
        <f aca="false">REPLACE(AA1218,SEARCH("M5-",AA1218),LEN(AB1218),AC1218)</f>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18" s="10" t="s">
        <v>7143</v>
      </c>
      <c r="AB1218" s="8" t="str">
        <f aca="false">IF(D1218&lt;&gt;"No hacer",CONCATENATE(A1218,"-",LEFT(C1218),"-",IF(A1217&lt;&gt;A1218,1,IF(C1217=C1218,RIGHT(AB1217)+1,1))))</f>
        <v>M5-NyO-46a-E-3</v>
      </c>
      <c r="AC1218" s="8" t="str">
        <f aca="false">CONCATENATE(AB1218,"-BR")</f>
        <v>M5-NyO-46a-E-3-BR</v>
      </c>
      <c r="AD1218" s="5"/>
      <c r="AE1218" s="5" t="s">
        <v>351</v>
      </c>
      <c r="AF1218" s="5"/>
    </row>
    <row r="1219" customFormat="false" ht="75" hidden="false" customHeight="true" outlineLevel="0" collapsed="false">
      <c r="A1219" s="5" t="s">
        <v>7126</v>
      </c>
      <c r="B1219" s="6" t="s">
        <v>7127</v>
      </c>
      <c r="C1219" s="5" t="s">
        <v>48</v>
      </c>
      <c r="D1219" s="5" t="s">
        <v>35</v>
      </c>
      <c r="E1219" s="5"/>
      <c r="F1219" s="6" t="s">
        <v>4095</v>
      </c>
      <c r="G1219" s="6"/>
      <c r="H1219" s="6"/>
      <c r="I1219" s="5" t="s">
        <v>38</v>
      </c>
      <c r="J1219" s="5" t="s">
        <v>592</v>
      </c>
      <c r="K1219" s="10" t="s">
        <v>7144</v>
      </c>
      <c r="L1219" s="10" t="s">
        <v>7145</v>
      </c>
      <c r="M1219" s="5" t="s">
        <v>41</v>
      </c>
      <c r="N1219" s="7" t="s">
        <v>4091</v>
      </c>
      <c r="O1219" s="7" t="s">
        <v>7131</v>
      </c>
      <c r="P1219" s="8"/>
      <c r="Q1219" s="5"/>
      <c r="R1219" s="6"/>
      <c r="S1219" s="6"/>
      <c r="T1219" s="8"/>
      <c r="U1219" s="6"/>
      <c r="V1219" s="6"/>
      <c r="W1219" s="6"/>
      <c r="X1219" s="8"/>
      <c r="Y1219" s="5" t="s">
        <v>4093</v>
      </c>
      <c r="Z1219" s="10" t="str">
        <f aca="false">REPLACE(AA1219,SEARCH("M5-",AA1219),LEN(AB1219),AC1219)</f>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AA1219" s="10" t="s">
        <v>7146</v>
      </c>
      <c r="AB1219" s="8" t="str">
        <f aca="false">IF(D1219&lt;&gt;"No hacer",CONCATENATE(A1219,"-",LEFT(C1219),"-",IF(A1218&lt;&gt;A1219,1,IF(C1218=C1219,RIGHT(AB1218)+1,1))))</f>
        <v>M5-NyO-46a-E-4</v>
      </c>
      <c r="AC1219" s="8" t="str">
        <f aca="false">CONCATENATE(AB1219,"-BR")</f>
        <v>M5-NyO-46a-E-4-BR</v>
      </c>
      <c r="AD1219" s="5"/>
      <c r="AE1219" s="5" t="s">
        <v>351</v>
      </c>
      <c r="AF1219" s="5"/>
    </row>
    <row r="1220" customFormat="false" ht="75" hidden="false" customHeight="true" outlineLevel="0" collapsed="false">
      <c r="A1220" s="5" t="s">
        <v>7126</v>
      </c>
      <c r="B1220" s="6" t="s">
        <v>7127</v>
      </c>
      <c r="C1220" s="5" t="s">
        <v>58</v>
      </c>
      <c r="D1220" s="5" t="s">
        <v>35</v>
      </c>
      <c r="E1220" s="5"/>
      <c r="F1220" s="6" t="s">
        <v>7147</v>
      </c>
      <c r="G1220" s="6"/>
      <c r="H1220" s="6"/>
      <c r="I1220" s="5" t="s">
        <v>38</v>
      </c>
      <c r="J1220" s="5" t="s">
        <v>592</v>
      </c>
      <c r="K1220" s="6" t="s">
        <v>7134</v>
      </c>
      <c r="L1220" s="10" t="s">
        <v>7135</v>
      </c>
      <c r="M1220" s="5" t="s">
        <v>41</v>
      </c>
      <c r="N1220" s="7" t="s">
        <v>4091</v>
      </c>
      <c r="O1220" s="7" t="s">
        <v>7131</v>
      </c>
      <c r="P1220" s="8"/>
      <c r="Q1220" s="5"/>
      <c r="R1220" s="6"/>
      <c r="S1220" s="6"/>
      <c r="T1220" s="8"/>
      <c r="U1220" s="6"/>
      <c r="V1220" s="6"/>
      <c r="W1220" s="6"/>
      <c r="X1220" s="8"/>
      <c r="Y1220" s="5" t="s">
        <v>4093</v>
      </c>
      <c r="Z1220" s="10" t="str">
        <f aca="false">REPLACE(AA1220,SEARCH("M5-",AA1220),LEN(AB1220),AC1220)</f>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20" s="10" t="s">
        <v>7148</v>
      </c>
      <c r="AB1220" s="8" t="str">
        <f aca="false">IF(D1220&lt;&gt;"No hacer",CONCATENATE(A1220,"-",LEFT(C1220),"-",IF(A1219&lt;&gt;A1220,1,IF(C1219=C1220,RIGHT(AB1219)+1,1))))</f>
        <v>M5-NyO-46a-A-1</v>
      </c>
      <c r="AC1220" s="8" t="str">
        <f aca="false">CONCATENATE(AB1220,"-BR")</f>
        <v>M5-NyO-46a-A-1-BR</v>
      </c>
      <c r="AD1220" s="5"/>
      <c r="AE1220" s="5" t="s">
        <v>351</v>
      </c>
      <c r="AF1220" s="5"/>
    </row>
    <row r="1221" customFormat="false" ht="75" hidden="false" customHeight="true" outlineLevel="0" collapsed="false">
      <c r="A1221" s="5" t="s">
        <v>7126</v>
      </c>
      <c r="B1221" s="6" t="s">
        <v>7127</v>
      </c>
      <c r="C1221" s="5" t="s">
        <v>58</v>
      </c>
      <c r="D1221" s="5" t="s">
        <v>35</v>
      </c>
      <c r="E1221" s="5"/>
      <c r="F1221" s="6" t="s">
        <v>7149</v>
      </c>
      <c r="G1221" s="6"/>
      <c r="H1221" s="6"/>
      <c r="I1221" s="5" t="s">
        <v>38</v>
      </c>
      <c r="J1221" s="5" t="s">
        <v>592</v>
      </c>
      <c r="K1221" s="6" t="s">
        <v>7138</v>
      </c>
      <c r="L1221" s="10" t="s">
        <v>7139</v>
      </c>
      <c r="M1221" s="5" t="s">
        <v>41</v>
      </c>
      <c r="N1221" s="7" t="s">
        <v>4091</v>
      </c>
      <c r="O1221" s="7" t="s">
        <v>7131</v>
      </c>
      <c r="P1221" s="8"/>
      <c r="Q1221" s="5"/>
      <c r="R1221" s="6"/>
      <c r="S1221" s="6"/>
      <c r="T1221" s="8"/>
      <c r="U1221" s="6"/>
      <c r="V1221" s="6"/>
      <c r="W1221" s="6"/>
      <c r="X1221" s="8"/>
      <c r="Y1221" s="5" t="s">
        <v>4093</v>
      </c>
      <c r="Z1221" s="10" t="str">
        <f aca="false">REPLACE(AA1221,SEARCH("M5-",AA1221),LEN(AB1221),AC1221)</f>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1" s="10" t="s">
        <v>7150</v>
      </c>
      <c r="AB1221" s="8" t="str">
        <f aca="false">IF(D1221&lt;&gt;"No hacer",CONCATENATE(A1221,"-",LEFT(C1221),"-",IF(A1220&lt;&gt;A1221,1,IF(C1220=C1221,RIGHT(AB1220)+1,1))))</f>
        <v>M5-NyO-46a-A-2</v>
      </c>
      <c r="AC1221" s="8" t="str">
        <f aca="false">CONCATENATE(AB1221,"-BR")</f>
        <v>M5-NyO-46a-A-2-BR</v>
      </c>
      <c r="AD1221" s="5"/>
      <c r="AE1221" s="5" t="s">
        <v>351</v>
      </c>
      <c r="AF1221" s="5"/>
    </row>
    <row r="1222" customFormat="false" ht="75" hidden="false" customHeight="true" outlineLevel="0" collapsed="false">
      <c r="A1222" s="5" t="s">
        <v>7126</v>
      </c>
      <c r="B1222" s="6" t="s">
        <v>7127</v>
      </c>
      <c r="C1222" s="5" t="s">
        <v>58</v>
      </c>
      <c r="D1222" s="5" t="s">
        <v>35</v>
      </c>
      <c r="E1222" s="5"/>
      <c r="F1222" s="6" t="s">
        <v>7151</v>
      </c>
      <c r="G1222" s="6"/>
      <c r="H1222" s="6"/>
      <c r="I1222" s="5" t="s">
        <v>38</v>
      </c>
      <c r="J1222" s="5" t="s">
        <v>592</v>
      </c>
      <c r="K1222" s="6" t="s">
        <v>7141</v>
      </c>
      <c r="L1222" s="10" t="s">
        <v>7142</v>
      </c>
      <c r="M1222" s="5" t="s">
        <v>41</v>
      </c>
      <c r="N1222" s="7" t="s">
        <v>4091</v>
      </c>
      <c r="O1222" s="7" t="s">
        <v>7131</v>
      </c>
      <c r="P1222" s="8"/>
      <c r="Q1222" s="5"/>
      <c r="R1222" s="6"/>
      <c r="S1222" s="6"/>
      <c r="T1222" s="8"/>
      <c r="U1222" s="6"/>
      <c r="V1222" s="6"/>
      <c r="W1222" s="6"/>
      <c r="X1222" s="8"/>
      <c r="Y1222" s="5" t="s">
        <v>4093</v>
      </c>
      <c r="Z1222" s="10" t="str">
        <f aca="false">REPLACE(AA1222,SEARCH("M5-",AA1222),LEN(AB1222),AC1222)</f>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22" s="10" t="s">
        <v>7152</v>
      </c>
      <c r="AB1222" s="8" t="str">
        <f aca="false">IF(D1222&lt;&gt;"No hacer",CONCATENATE(A1222,"-",LEFT(C1222),"-",IF(A1221&lt;&gt;A1222,1,IF(C1221=C1222,RIGHT(AB1221)+1,1))))</f>
        <v>M5-NyO-46a-A-3</v>
      </c>
      <c r="AC1222" s="8" t="str">
        <f aca="false">CONCATENATE(AB1222,"-BR")</f>
        <v>M5-NyO-46a-A-3-BR</v>
      </c>
      <c r="AD1222" s="5"/>
      <c r="AE1222" s="5" t="s">
        <v>351</v>
      </c>
      <c r="AF1222" s="5"/>
    </row>
    <row r="1223" customFormat="false" ht="75" hidden="false" customHeight="true" outlineLevel="0" collapsed="false">
      <c r="A1223" s="5" t="s">
        <v>7126</v>
      </c>
      <c r="B1223" s="6" t="s">
        <v>7127</v>
      </c>
      <c r="C1223" s="5" t="s">
        <v>58</v>
      </c>
      <c r="D1223" s="5" t="s">
        <v>35</v>
      </c>
      <c r="E1223" s="5"/>
      <c r="F1223" s="6" t="s">
        <v>7153</v>
      </c>
      <c r="G1223" s="6"/>
      <c r="H1223" s="6"/>
      <c r="I1223" s="5" t="s">
        <v>38</v>
      </c>
      <c r="J1223" s="5" t="s">
        <v>592</v>
      </c>
      <c r="K1223" s="6" t="s">
        <v>7144</v>
      </c>
      <c r="L1223" s="10" t="s">
        <v>7145</v>
      </c>
      <c r="M1223" s="5" t="s">
        <v>41</v>
      </c>
      <c r="N1223" s="7" t="s">
        <v>4091</v>
      </c>
      <c r="O1223" s="7" t="s">
        <v>7131</v>
      </c>
      <c r="P1223" s="8"/>
      <c r="Q1223" s="5"/>
      <c r="R1223" s="6"/>
      <c r="S1223" s="6"/>
      <c r="T1223" s="8"/>
      <c r="U1223" s="6"/>
      <c r="V1223" s="6"/>
      <c r="W1223" s="6"/>
      <c r="X1223" s="8"/>
      <c r="Y1223" s="5" t="s">
        <v>4093</v>
      </c>
      <c r="Z1223" s="10" t="str">
        <f aca="false">REPLACE(AA1223,SEARCH("M5-",AA1223),LEN(AB1223),AC1223)</f>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AA1223" s="10" t="s">
        <v>7154</v>
      </c>
      <c r="AB1223" s="8" t="str">
        <f aca="false">IF(D1223&lt;&gt;"No hacer",CONCATENATE(A1223,"-",LEFT(C1223),"-",IF(A1222&lt;&gt;A1223,1,IF(C1222=C1223,RIGHT(AB1222)+1,1))))</f>
        <v>M5-NyO-46a-A-4</v>
      </c>
      <c r="AC1223" s="8" t="str">
        <f aca="false">CONCATENATE(AB1223,"-BR")</f>
        <v>M5-NyO-46a-A-4-BR</v>
      </c>
      <c r="AD1223" s="5"/>
      <c r="AE1223" s="5" t="s">
        <v>351</v>
      </c>
      <c r="AF1223" s="5"/>
    </row>
    <row r="1224" customFormat="false" ht="75" hidden="false" customHeight="true" outlineLevel="0" collapsed="false">
      <c r="A1224" s="5" t="s">
        <v>7126</v>
      </c>
      <c r="B1224" s="6" t="s">
        <v>7127</v>
      </c>
      <c r="C1224" s="5" t="s">
        <v>58</v>
      </c>
      <c r="D1224" s="5" t="s">
        <v>35</v>
      </c>
      <c r="E1224" s="5"/>
      <c r="F1224" s="6" t="s">
        <v>7155</v>
      </c>
      <c r="G1224" s="6"/>
      <c r="H1224" s="6"/>
      <c r="I1224" s="5" t="s">
        <v>38</v>
      </c>
      <c r="J1224" s="5" t="s">
        <v>592</v>
      </c>
      <c r="K1224" s="6" t="s">
        <v>7138</v>
      </c>
      <c r="L1224" s="10" t="s">
        <v>7139</v>
      </c>
      <c r="M1224" s="5" t="s">
        <v>41</v>
      </c>
      <c r="N1224" s="7" t="s">
        <v>4091</v>
      </c>
      <c r="O1224" s="7" t="s">
        <v>7131</v>
      </c>
      <c r="P1224" s="8"/>
      <c r="Q1224" s="5"/>
      <c r="R1224" s="6"/>
      <c r="S1224" s="6"/>
      <c r="T1224" s="8"/>
      <c r="U1224" s="6"/>
      <c r="V1224" s="6"/>
      <c r="W1224" s="6"/>
      <c r="X1224" s="8"/>
      <c r="Y1224" s="5" t="s">
        <v>4093</v>
      </c>
      <c r="Z1224" s="10" t="str">
        <f aca="false">REPLACE(AA1224,SEARCH("M5-",AA1224),LEN(AB1224),AC1224)</f>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4" s="10" t="s">
        <v>7156</v>
      </c>
      <c r="AB1224" s="8" t="str">
        <f aca="false">IF(D1224&lt;&gt;"No hacer",CONCATENATE(A1224,"-",LEFT(C1224),"-",IF(A1223&lt;&gt;A1224,1,IF(C1223=C1224,RIGHT(AB1223)+1,1))))</f>
        <v>M5-NyO-46a-A-5</v>
      </c>
      <c r="AC1224" s="8" t="str">
        <f aca="false">CONCATENATE(AB1224,"-BR")</f>
        <v>M5-NyO-46a-A-5-BR</v>
      </c>
      <c r="AD1224" s="5"/>
      <c r="AE1224" s="5" t="s">
        <v>351</v>
      </c>
      <c r="AF1224" s="5"/>
    </row>
    <row r="1225" customFormat="false" ht="75" hidden="false" customHeight="true" outlineLevel="0" collapsed="false">
      <c r="A1225" s="5" t="s">
        <v>7157</v>
      </c>
      <c r="B1225" s="6" t="s">
        <v>7158</v>
      </c>
      <c r="C1225" s="5" t="s">
        <v>34</v>
      </c>
      <c r="D1225" s="5" t="s">
        <v>35</v>
      </c>
      <c r="E1225" s="5"/>
      <c r="F1225" s="34" t="s">
        <v>7159</v>
      </c>
      <c r="G1225" s="34"/>
      <c r="H1225" s="6"/>
      <c r="I1225" s="5" t="s">
        <v>38</v>
      </c>
      <c r="J1225" s="5" t="s">
        <v>39</v>
      </c>
      <c r="K1225" s="6" t="s">
        <v>7160</v>
      </c>
      <c r="L1225" s="6" t="s">
        <v>7161</v>
      </c>
      <c r="M1225" s="5" t="s">
        <v>41</v>
      </c>
      <c r="N1225" s="7" t="s">
        <v>4091</v>
      </c>
      <c r="O1225" s="7" t="s">
        <v>7131</v>
      </c>
      <c r="P1225" s="8"/>
      <c r="Q1225" s="5"/>
      <c r="R1225" s="6"/>
      <c r="S1225" s="6"/>
      <c r="T1225" s="8"/>
      <c r="U1225" s="6"/>
      <c r="V1225" s="6"/>
      <c r="W1225" s="6"/>
      <c r="X1225" s="8"/>
      <c r="Y1225" s="5" t="s">
        <v>4093</v>
      </c>
      <c r="Z1225" s="10" t="str">
        <f aca="false">REPLACE(AA1225,SEARCH("M5-",AA1225),LEN(AB1225),AC1225)</f>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25" s="10" t="s">
        <v>7162</v>
      </c>
      <c r="AB1225" s="8" t="str">
        <f aca="false">IF(D1225&lt;&gt;"No hacer",CONCATENATE(A1225,"-",LEFT(C1225),"-",IF(A1224&lt;&gt;A1225,1,IF(C1224=C1225,RIGHT(AB1224)+1,1))))</f>
        <v>M5-NyO-46b-I-1</v>
      </c>
      <c r="AC1225" s="8" t="str">
        <f aca="false">CONCATENATE(AB1225,"-BR")</f>
        <v>M5-NyO-46b-I-1-BR</v>
      </c>
      <c r="AD1225" s="5"/>
      <c r="AE1225" s="5" t="s">
        <v>351</v>
      </c>
      <c r="AF1225" s="5"/>
    </row>
    <row r="1226" customFormat="false" ht="75" hidden="false" customHeight="true" outlineLevel="0" collapsed="false">
      <c r="A1226" s="5" t="s">
        <v>7157</v>
      </c>
      <c r="B1226" s="6" t="s">
        <v>7158</v>
      </c>
      <c r="C1226" s="5" t="s">
        <v>48</v>
      </c>
      <c r="D1226" s="5" t="s">
        <v>35</v>
      </c>
      <c r="E1226" s="5"/>
      <c r="F1226" s="6" t="s">
        <v>7163</v>
      </c>
      <c r="G1226" s="6"/>
      <c r="H1226" s="6"/>
      <c r="I1226" s="5" t="s">
        <v>38</v>
      </c>
      <c r="J1226" s="5" t="s">
        <v>7164</v>
      </c>
      <c r="K1226" s="6" t="s">
        <v>7165</v>
      </c>
      <c r="L1226" s="6" t="s">
        <v>7166</v>
      </c>
      <c r="M1226" s="5" t="s">
        <v>41</v>
      </c>
      <c r="N1226" s="7" t="s">
        <v>4091</v>
      </c>
      <c r="O1226" s="7" t="s">
        <v>7131</v>
      </c>
      <c r="P1226" s="8"/>
      <c r="Q1226" s="5"/>
      <c r="R1226" s="6"/>
      <c r="S1226" s="6"/>
      <c r="T1226" s="8"/>
      <c r="U1226" s="6"/>
      <c r="V1226" s="6"/>
      <c r="W1226" s="6"/>
      <c r="X1226" s="8"/>
      <c r="Y1226" s="5" t="s">
        <v>4093</v>
      </c>
      <c r="Z1226" s="10" t="str">
        <f aca="false">REPLACE(AA1226,SEARCH("M5-",AA1226),LEN(AB1226),AC1226)</f>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6" s="10" t="s">
        <v>7167</v>
      </c>
      <c r="AB1226" s="8" t="str">
        <f aca="false">IF(D1226&lt;&gt;"No hacer",CONCATENATE(A1226,"-",LEFT(C1226),"-",IF(A1225&lt;&gt;A1226,1,IF(C1225=C1226,RIGHT(AB1225)+1,1))))</f>
        <v>M5-NyO-46b-E-1</v>
      </c>
      <c r="AC1226" s="8" t="str">
        <f aca="false">CONCATENATE(AB1226,"-BR")</f>
        <v>M5-NyO-46b-E-1-BR</v>
      </c>
      <c r="AD1226" s="5"/>
      <c r="AE1226" s="5" t="s">
        <v>351</v>
      </c>
      <c r="AF1226" s="5"/>
    </row>
    <row r="1227" customFormat="false" ht="75" hidden="false" customHeight="true" outlineLevel="0" collapsed="false">
      <c r="A1227" s="5" t="s">
        <v>7157</v>
      </c>
      <c r="B1227" s="6" t="s">
        <v>7158</v>
      </c>
      <c r="C1227" s="5" t="s">
        <v>58</v>
      </c>
      <c r="D1227" s="5" t="s">
        <v>35</v>
      </c>
      <c r="E1227" s="5"/>
      <c r="F1227" s="6" t="s">
        <v>7168</v>
      </c>
      <c r="G1227" s="6"/>
      <c r="H1227" s="6"/>
      <c r="I1227" s="5" t="s">
        <v>38</v>
      </c>
      <c r="J1227" s="5" t="s">
        <v>7164</v>
      </c>
      <c r="K1227" s="6" t="s">
        <v>7165</v>
      </c>
      <c r="L1227" s="6" t="s">
        <v>7169</v>
      </c>
      <c r="M1227" s="5" t="s">
        <v>41</v>
      </c>
      <c r="N1227" s="7" t="s">
        <v>4091</v>
      </c>
      <c r="O1227" s="7" t="s">
        <v>7131</v>
      </c>
      <c r="P1227" s="8"/>
      <c r="Q1227" s="5"/>
      <c r="R1227" s="6"/>
      <c r="S1227" s="6"/>
      <c r="T1227" s="8"/>
      <c r="U1227" s="6"/>
      <c r="V1227" s="6"/>
      <c r="W1227" s="6"/>
      <c r="X1227" s="8"/>
      <c r="Y1227" s="5" t="s">
        <v>4093</v>
      </c>
      <c r="Z1227" s="10" t="str">
        <f aca="false">REPLACE(AA1227,SEARCH("M5-",AA1227),LEN(AB1227),AC1227)</f>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7" s="10" t="s">
        <v>7170</v>
      </c>
      <c r="AB1227" s="8" t="str">
        <f aca="false">IF(D1227&lt;&gt;"No hacer",CONCATENATE(A1227,"-",LEFT(C1227),"-",IF(A1226&lt;&gt;A1227,1,IF(C1226=C1227,RIGHT(AB1226)+1,1))))</f>
        <v>M5-NyO-46b-A-1</v>
      </c>
      <c r="AC1227" s="8" t="str">
        <f aca="false">CONCATENATE(AB1227,"-BR")</f>
        <v>M5-NyO-46b-A-1-BR</v>
      </c>
      <c r="AD1227" s="5"/>
      <c r="AE1227" s="5" t="s">
        <v>351</v>
      </c>
      <c r="AF1227" s="5"/>
    </row>
    <row r="1228" customFormat="false" ht="75" hidden="false" customHeight="true" outlineLevel="0" collapsed="false">
      <c r="A1228" s="5" t="s">
        <v>7157</v>
      </c>
      <c r="B1228" s="6" t="s">
        <v>7158</v>
      </c>
      <c r="C1228" s="5" t="s">
        <v>58</v>
      </c>
      <c r="D1228" s="5" t="s">
        <v>35</v>
      </c>
      <c r="E1228" s="5"/>
      <c r="F1228" s="6" t="s">
        <v>7171</v>
      </c>
      <c r="G1228" s="6"/>
      <c r="H1228" s="6"/>
      <c r="I1228" s="5" t="s">
        <v>38</v>
      </c>
      <c r="J1228" s="5" t="s">
        <v>7164</v>
      </c>
      <c r="K1228" s="6" t="s">
        <v>7172</v>
      </c>
      <c r="L1228" s="6" t="s">
        <v>7169</v>
      </c>
      <c r="M1228" s="5" t="s">
        <v>41</v>
      </c>
      <c r="N1228" s="7" t="s">
        <v>4091</v>
      </c>
      <c r="O1228" s="7" t="s">
        <v>7131</v>
      </c>
      <c r="P1228" s="8"/>
      <c r="Q1228" s="5"/>
      <c r="R1228" s="6"/>
      <c r="S1228" s="6"/>
      <c r="T1228" s="8"/>
      <c r="U1228" s="6"/>
      <c r="V1228" s="6"/>
      <c r="W1228" s="6"/>
      <c r="X1228" s="8"/>
      <c r="Y1228" s="5" t="s">
        <v>4093</v>
      </c>
      <c r="Z1228" s="10" t="str">
        <f aca="false">REPLACE(AA1228,SEARCH("M5-",AA1228),LEN(AB1228),AC1228)</f>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1228" s="10" t="s">
        <v>7173</v>
      </c>
      <c r="AB1228" s="8" t="str">
        <f aca="false">IF(D1228&lt;&gt;"No hacer",CONCATENATE(A1228,"-",LEFT(C1228),"-",IF(A1227&lt;&gt;A1228,1,IF(C1227=C1228,RIGHT(AB1227)+1,1))))</f>
        <v>M5-NyO-46b-A-2</v>
      </c>
      <c r="AC1228" s="8" t="str">
        <f aca="false">CONCATENATE(AB1228,"-BR")</f>
        <v>M5-NyO-46b-A-2-BR</v>
      </c>
      <c r="AD1228" s="5"/>
      <c r="AE1228" s="5" t="s">
        <v>351</v>
      </c>
      <c r="AF1228" s="5"/>
    </row>
    <row r="1229" customFormat="false" ht="75" hidden="false" customHeight="true" outlineLevel="0" collapsed="false">
      <c r="A1229" s="5" t="s">
        <v>7157</v>
      </c>
      <c r="B1229" s="6" t="s">
        <v>7158</v>
      </c>
      <c r="C1229" s="5" t="s">
        <v>58</v>
      </c>
      <c r="D1229" s="5" t="s">
        <v>35</v>
      </c>
      <c r="E1229" s="5"/>
      <c r="F1229" s="6" t="s">
        <v>7174</v>
      </c>
      <c r="G1229" s="6"/>
      <c r="H1229" s="6"/>
      <c r="I1229" s="5" t="s">
        <v>38</v>
      </c>
      <c r="J1229" s="5" t="s">
        <v>7164</v>
      </c>
      <c r="K1229" s="6" t="s">
        <v>7175</v>
      </c>
      <c r="L1229" s="6" t="s">
        <v>7169</v>
      </c>
      <c r="M1229" s="5" t="s">
        <v>41</v>
      </c>
      <c r="N1229" s="7" t="s">
        <v>4091</v>
      </c>
      <c r="O1229" s="7" t="s">
        <v>7131</v>
      </c>
      <c r="P1229" s="8"/>
      <c r="Q1229" s="5"/>
      <c r="R1229" s="6"/>
      <c r="S1229" s="6"/>
      <c r="T1229" s="8"/>
      <c r="U1229" s="6"/>
      <c r="V1229" s="6"/>
      <c r="W1229" s="6"/>
      <c r="X1229" s="8"/>
      <c r="Y1229" s="5" t="s">
        <v>4093</v>
      </c>
      <c r="Z1229" s="10" t="str">
        <f aca="false">REPLACE(AA1229,SEARCH("M5-",AA1229),LEN(AB1229),AC1229)</f>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1229" s="10" t="s">
        <v>7176</v>
      </c>
      <c r="AB1229" s="8" t="str">
        <f aca="false">IF(D1229&lt;&gt;"No hacer",CONCATENATE(A1229,"-",LEFT(C1229),"-",IF(A1228&lt;&gt;A1229,1,IF(C1228=C1229,RIGHT(AB1228)+1,1))))</f>
        <v>M5-NyO-46b-A-3</v>
      </c>
      <c r="AC1229" s="8" t="str">
        <f aca="false">CONCATENATE(AB1229,"-BR")</f>
        <v>M5-NyO-46b-A-3-BR</v>
      </c>
      <c r="AD1229" s="5"/>
      <c r="AE1229" s="5" t="s">
        <v>351</v>
      </c>
      <c r="AF1229" s="5"/>
    </row>
    <row r="1230" customFormat="false" ht="75" hidden="false" customHeight="true" outlineLevel="0" collapsed="false">
      <c r="A1230" s="5" t="s">
        <v>7157</v>
      </c>
      <c r="B1230" s="6" t="s">
        <v>7158</v>
      </c>
      <c r="C1230" s="5" t="s">
        <v>58</v>
      </c>
      <c r="D1230" s="5" t="s">
        <v>35</v>
      </c>
      <c r="E1230" s="5"/>
      <c r="F1230" s="6" t="s">
        <v>7177</v>
      </c>
      <c r="G1230" s="6"/>
      <c r="H1230" s="6"/>
      <c r="I1230" s="5" t="s">
        <v>38</v>
      </c>
      <c r="J1230" s="5" t="s">
        <v>7164</v>
      </c>
      <c r="K1230" s="6" t="s">
        <v>7178</v>
      </c>
      <c r="L1230" s="6" t="s">
        <v>7169</v>
      </c>
      <c r="M1230" s="5" t="s">
        <v>41</v>
      </c>
      <c r="N1230" s="7" t="s">
        <v>4091</v>
      </c>
      <c r="O1230" s="7" t="s">
        <v>7131</v>
      </c>
      <c r="P1230" s="8"/>
      <c r="Q1230" s="5"/>
      <c r="R1230" s="6"/>
      <c r="S1230" s="6"/>
      <c r="T1230" s="8"/>
      <c r="U1230" s="6"/>
      <c r="V1230" s="6"/>
      <c r="W1230" s="6"/>
      <c r="X1230" s="8"/>
      <c r="Y1230" s="5" t="s">
        <v>4093</v>
      </c>
      <c r="Z1230" s="10" t="str">
        <f aca="false">REPLACE(AA1230,SEARCH("M5-",AA1230),LEN(AB1230),AC1230)</f>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1230" s="10" t="s">
        <v>7179</v>
      </c>
      <c r="AB1230" s="8" t="str">
        <f aca="false">IF(D1230&lt;&gt;"No hacer",CONCATENATE(A1230,"-",LEFT(C1230),"-",IF(A1229&lt;&gt;A1230,1,IF(C1229=C1230,RIGHT(AB1229)+1,1))))</f>
        <v>M5-NyO-46b-A-4</v>
      </c>
      <c r="AC1230" s="8" t="str">
        <f aca="false">CONCATENATE(AB1230,"-BR")</f>
        <v>M5-NyO-46b-A-4-BR</v>
      </c>
      <c r="AD1230" s="5"/>
      <c r="AE1230" s="5" t="s">
        <v>351</v>
      </c>
      <c r="AF1230" s="5"/>
    </row>
    <row r="1231" customFormat="false" ht="75" hidden="false" customHeight="true" outlineLevel="0" collapsed="false">
      <c r="A1231" s="5" t="s">
        <v>7157</v>
      </c>
      <c r="B1231" s="6" t="s">
        <v>7158</v>
      </c>
      <c r="C1231" s="5" t="s">
        <v>58</v>
      </c>
      <c r="D1231" s="5" t="s">
        <v>35</v>
      </c>
      <c r="E1231" s="5"/>
      <c r="F1231" s="6" t="s">
        <v>7180</v>
      </c>
      <c r="G1231" s="6"/>
      <c r="H1231" s="6"/>
      <c r="I1231" s="5" t="s">
        <v>38</v>
      </c>
      <c r="J1231" s="5" t="s">
        <v>7164</v>
      </c>
      <c r="K1231" s="6" t="s">
        <v>7165</v>
      </c>
      <c r="L1231" s="6" t="s">
        <v>7169</v>
      </c>
      <c r="M1231" s="5" t="s">
        <v>41</v>
      </c>
      <c r="N1231" s="7" t="s">
        <v>4091</v>
      </c>
      <c r="O1231" s="7" t="s">
        <v>7131</v>
      </c>
      <c r="P1231" s="8"/>
      <c r="Q1231" s="5"/>
      <c r="R1231" s="6"/>
      <c r="S1231" s="6"/>
      <c r="T1231" s="8"/>
      <c r="U1231" s="6"/>
      <c r="V1231" s="6"/>
      <c r="W1231" s="6"/>
      <c r="X1231" s="8"/>
      <c r="Y1231" s="5" t="s">
        <v>4093</v>
      </c>
      <c r="Z1231" s="10" t="str">
        <f aca="false">REPLACE(AA1231,SEARCH("M5-",AA1231),LEN(AB1231),AC1231)</f>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31" s="10" t="s">
        <v>7181</v>
      </c>
      <c r="AB1231" s="8" t="str">
        <f aca="false">IF(D1231&lt;&gt;"No hacer",CONCATENATE(A1231,"-",LEFT(C1231),"-",IF(A1230&lt;&gt;A1231,1,IF(C1230=C1231,RIGHT(AB1230)+1,1))))</f>
        <v>M5-NyO-46b-A-5</v>
      </c>
      <c r="AC1231" s="8" t="str">
        <f aca="false">CONCATENATE(AB1231,"-BR")</f>
        <v>M5-NyO-46b-A-5-BR</v>
      </c>
      <c r="AD1231" s="5"/>
      <c r="AE1231" s="5" t="s">
        <v>351</v>
      </c>
      <c r="AF1231" s="5"/>
    </row>
    <row r="1232" customFormat="false" ht="75" hidden="false" customHeight="true" outlineLevel="0" collapsed="false">
      <c r="A1232" s="5" t="s">
        <v>7182</v>
      </c>
      <c r="B1232" s="6" t="s">
        <v>7183</v>
      </c>
      <c r="C1232" s="5" t="s">
        <v>34</v>
      </c>
      <c r="D1232" s="5" t="s">
        <v>35</v>
      </c>
      <c r="E1232" s="5"/>
      <c r="F1232" s="6" t="s">
        <v>7184</v>
      </c>
      <c r="G1232" s="6"/>
      <c r="H1232" s="6"/>
      <c r="I1232" s="5" t="s">
        <v>38</v>
      </c>
      <c r="J1232" s="5" t="s">
        <v>586</v>
      </c>
      <c r="K1232" s="6" t="s">
        <v>7185</v>
      </c>
      <c r="L1232" s="6"/>
      <c r="M1232" s="5" t="s">
        <v>41</v>
      </c>
      <c r="N1232" s="6" t="s">
        <v>7186</v>
      </c>
      <c r="O1232" s="6" t="s">
        <v>7187</v>
      </c>
      <c r="P1232" s="8"/>
      <c r="Q1232" s="5"/>
      <c r="R1232" s="6"/>
      <c r="S1232" s="6"/>
      <c r="T1232" s="8"/>
      <c r="U1232" s="6"/>
      <c r="V1232" s="6"/>
      <c r="W1232" s="6"/>
      <c r="X1232" s="8"/>
      <c r="Y1232" s="5" t="s">
        <v>4093</v>
      </c>
      <c r="Z1232" s="10" t="str">
        <f aca="false">REPLACE(AA1232,SEARCH("M5-",AA1232),LEN(AB1232),AC1232)</f>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1232" s="10" t="s">
        <v>7188</v>
      </c>
      <c r="AB1232" s="8" t="str">
        <f aca="false">IF(D1232&lt;&gt;"No hacer",CONCATENATE(A1232,"-",LEFT(C1232),"-",IF(A1231&lt;&gt;A1232,1,IF(C1231=C1232,RIGHT(AB1231)+1,1))))</f>
        <v>M5-NyO-46c-I-1</v>
      </c>
      <c r="AC1232" s="8" t="str">
        <f aca="false">CONCATENATE(AB1232,"-BR")</f>
        <v>M5-NyO-46c-I-1-BR</v>
      </c>
      <c r="AD1232" s="5"/>
      <c r="AE1232" s="5" t="s">
        <v>351</v>
      </c>
      <c r="AF1232" s="5"/>
    </row>
    <row r="1233" customFormat="false" ht="75" hidden="false" customHeight="true" outlineLevel="0" collapsed="false">
      <c r="A1233" s="5" t="s">
        <v>7182</v>
      </c>
      <c r="B1233" s="6" t="s">
        <v>7183</v>
      </c>
      <c r="C1233" s="5" t="s">
        <v>48</v>
      </c>
      <c r="D1233" s="5" t="s">
        <v>35</v>
      </c>
      <c r="E1233" s="5"/>
      <c r="F1233" s="7" t="s">
        <v>7189</v>
      </c>
      <c r="G1233" s="7"/>
      <c r="H1233" s="6"/>
      <c r="I1233" s="5" t="s">
        <v>38</v>
      </c>
      <c r="J1233" s="5" t="s">
        <v>7164</v>
      </c>
      <c r="K1233" s="6" t="s">
        <v>7190</v>
      </c>
      <c r="L1233" s="6" t="s">
        <v>7191</v>
      </c>
      <c r="M1233" s="5" t="s">
        <v>41</v>
      </c>
      <c r="N1233" s="6" t="s">
        <v>4179</v>
      </c>
      <c r="O1233" s="6" t="s">
        <v>4179</v>
      </c>
      <c r="P1233" s="8"/>
      <c r="Q1233" s="5"/>
      <c r="R1233" s="6"/>
      <c r="S1233" s="6"/>
      <c r="T1233" s="8"/>
      <c r="U1233" s="6"/>
      <c r="V1233" s="6"/>
      <c r="W1233" s="6"/>
      <c r="X1233" s="8"/>
      <c r="Y1233" s="5" t="s">
        <v>4093</v>
      </c>
      <c r="Z1233" s="10" t="str">
        <f aca="false">REPLACE(AA1233,SEARCH("M5-",AA1233),LEN(AB1233),AC1233)</f>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1233" s="10" t="s">
        <v>7192</v>
      </c>
      <c r="AB1233" s="8" t="str">
        <f aca="false">IF(D1233&lt;&gt;"No hacer",CONCATENATE(A1233,"-",LEFT(C1233),"-",IF(A1232&lt;&gt;A1233,1,IF(C1232=C1233,RIGHT(AB1232)+1,1))))</f>
        <v>M5-NyO-46c-E-1</v>
      </c>
      <c r="AC1233" s="8" t="str">
        <f aca="false">CONCATENATE(AB1233,"-BR")</f>
        <v>M5-NyO-46c-E-1-BR</v>
      </c>
      <c r="AD1233" s="5"/>
      <c r="AE1233" s="5" t="s">
        <v>351</v>
      </c>
      <c r="AF1233" s="5"/>
    </row>
    <row r="1234" customFormat="false" ht="75" hidden="false" customHeight="true" outlineLevel="0" collapsed="false">
      <c r="A1234" s="5" t="s">
        <v>7182</v>
      </c>
      <c r="B1234" s="6" t="s">
        <v>7183</v>
      </c>
      <c r="C1234" s="5" t="s">
        <v>58</v>
      </c>
      <c r="D1234" s="5" t="s">
        <v>35</v>
      </c>
      <c r="E1234" s="5"/>
      <c r="F1234" s="6" t="s">
        <v>7193</v>
      </c>
      <c r="G1234" s="6"/>
      <c r="H1234" s="6"/>
      <c r="I1234" s="5" t="s">
        <v>38</v>
      </c>
      <c r="J1234" s="5" t="s">
        <v>7164</v>
      </c>
      <c r="K1234" s="6" t="s">
        <v>7194</v>
      </c>
      <c r="L1234" s="6" t="s">
        <v>7195</v>
      </c>
      <c r="M1234" s="5" t="s">
        <v>41</v>
      </c>
      <c r="N1234" s="6" t="s">
        <v>7196</v>
      </c>
      <c r="O1234" s="6" t="s">
        <v>7197</v>
      </c>
      <c r="P1234" s="8"/>
      <c r="Q1234" s="5"/>
      <c r="R1234" s="6"/>
      <c r="S1234" s="6"/>
      <c r="T1234" s="8"/>
      <c r="U1234" s="6"/>
      <c r="V1234" s="6"/>
      <c r="W1234" s="6"/>
      <c r="X1234" s="8"/>
      <c r="Y1234" s="5" t="s">
        <v>4093</v>
      </c>
      <c r="Z1234" s="10" t="str">
        <f aca="false">REPLACE(AA1234,SEARCH("M5-",AA1234),LEN(AB1234),AC1234)</f>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4" s="10" t="s">
        <v>7198</v>
      </c>
      <c r="AB1234" s="8" t="str">
        <f aca="false">IF(D1234&lt;&gt;"No hacer",CONCATENATE(A1234,"-",LEFT(C1234),"-",IF(A1233&lt;&gt;A1234,1,IF(C1233=C1234,RIGHT(AB1233)+1,1))))</f>
        <v>M5-NyO-46c-A-1</v>
      </c>
      <c r="AC1234" s="8" t="str">
        <f aca="false">CONCATENATE(AB1234,"-BR")</f>
        <v>M5-NyO-46c-A-1-BR</v>
      </c>
      <c r="AD1234" s="5"/>
      <c r="AE1234" s="5" t="s">
        <v>351</v>
      </c>
      <c r="AF1234" s="5"/>
    </row>
    <row r="1235" customFormat="false" ht="75" hidden="false" customHeight="true" outlineLevel="0" collapsed="false">
      <c r="A1235" s="5" t="s">
        <v>7182</v>
      </c>
      <c r="B1235" s="6" t="s">
        <v>7183</v>
      </c>
      <c r="C1235" s="5" t="s">
        <v>58</v>
      </c>
      <c r="D1235" s="5" t="s">
        <v>35</v>
      </c>
      <c r="E1235" s="5"/>
      <c r="F1235" s="6" t="s">
        <v>7199</v>
      </c>
      <c r="G1235" s="6"/>
      <c r="H1235" s="6"/>
      <c r="I1235" s="5" t="s">
        <v>38</v>
      </c>
      <c r="J1235" s="5" t="s">
        <v>7164</v>
      </c>
      <c r="K1235" s="6" t="s">
        <v>7194</v>
      </c>
      <c r="L1235" s="6" t="s">
        <v>7200</v>
      </c>
      <c r="M1235" s="5" t="s">
        <v>41</v>
      </c>
      <c r="N1235" s="6" t="s">
        <v>7196</v>
      </c>
      <c r="O1235" s="6" t="s">
        <v>7197</v>
      </c>
      <c r="P1235" s="8"/>
      <c r="Q1235" s="5"/>
      <c r="R1235" s="6"/>
      <c r="S1235" s="6"/>
      <c r="T1235" s="8"/>
      <c r="U1235" s="6"/>
      <c r="V1235" s="6"/>
      <c r="W1235" s="6"/>
      <c r="X1235" s="8"/>
      <c r="Y1235" s="5" t="s">
        <v>4093</v>
      </c>
      <c r="Z1235" s="10" t="str">
        <f aca="false">REPLACE(AA1235,SEARCH("M5-",AA1235),LEN(AB1235),AC1235)</f>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5" s="10" t="s">
        <v>7201</v>
      </c>
      <c r="AB1235" s="8" t="str">
        <f aca="false">IF(D1235&lt;&gt;"No hacer",CONCATENATE(A1235,"-",LEFT(C1235),"-",IF(A1234&lt;&gt;A1235,1,IF(C1234=C1235,RIGHT(AB1234)+1,1))))</f>
        <v>M5-NyO-46c-A-2</v>
      </c>
      <c r="AC1235" s="8" t="str">
        <f aca="false">CONCATENATE(AB1235,"-BR")</f>
        <v>M5-NyO-46c-A-2-BR</v>
      </c>
      <c r="AD1235" s="5"/>
      <c r="AE1235" s="5" t="s">
        <v>351</v>
      </c>
      <c r="AF1235" s="5"/>
    </row>
    <row r="1236" customFormat="false" ht="75" hidden="false" customHeight="true" outlineLevel="0" collapsed="false">
      <c r="A1236" s="5" t="s">
        <v>7182</v>
      </c>
      <c r="B1236" s="6" t="s">
        <v>7183</v>
      </c>
      <c r="C1236" s="5" t="s">
        <v>58</v>
      </c>
      <c r="D1236" s="5" t="s">
        <v>35</v>
      </c>
      <c r="E1236" s="5"/>
      <c r="F1236" s="6" t="s">
        <v>7202</v>
      </c>
      <c r="G1236" s="6"/>
      <c r="H1236" s="6"/>
      <c r="I1236" s="5" t="s">
        <v>38</v>
      </c>
      <c r="J1236" s="5" t="s">
        <v>7164</v>
      </c>
      <c r="K1236" s="6" t="s">
        <v>7194</v>
      </c>
      <c r="L1236" s="6" t="s">
        <v>7200</v>
      </c>
      <c r="M1236" s="5" t="s">
        <v>41</v>
      </c>
      <c r="N1236" s="6" t="s">
        <v>7196</v>
      </c>
      <c r="O1236" s="6" t="s">
        <v>7197</v>
      </c>
      <c r="P1236" s="8"/>
      <c r="Q1236" s="5"/>
      <c r="R1236" s="6"/>
      <c r="S1236" s="6"/>
      <c r="T1236" s="8"/>
      <c r="U1236" s="6"/>
      <c r="V1236" s="6"/>
      <c r="W1236" s="6"/>
      <c r="X1236" s="8"/>
      <c r="Y1236" s="5" t="s">
        <v>4093</v>
      </c>
      <c r="Z1236" s="10" t="str">
        <f aca="false">REPLACE(AA1236,SEARCH("M5-",AA1236),LEN(AB1236),AC1236)</f>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6" s="10" t="s">
        <v>7203</v>
      </c>
      <c r="AB1236" s="8" t="str">
        <f aca="false">IF(D1236&lt;&gt;"No hacer",CONCATENATE(A1236,"-",LEFT(C1236),"-",IF(A1235&lt;&gt;A1236,1,IF(C1235=C1236,RIGHT(AB1235)+1,1))))</f>
        <v>M5-NyO-46c-A-3</v>
      </c>
      <c r="AC1236" s="8" t="str">
        <f aca="false">CONCATENATE(AB1236,"-BR")</f>
        <v>M5-NyO-46c-A-3-BR</v>
      </c>
      <c r="AD1236" s="5"/>
      <c r="AE1236" s="5" t="s">
        <v>351</v>
      </c>
      <c r="AF1236" s="5"/>
    </row>
    <row r="1237" customFormat="false" ht="75" hidden="false" customHeight="true" outlineLevel="0" collapsed="false">
      <c r="A1237" s="5" t="s">
        <v>7182</v>
      </c>
      <c r="B1237" s="6" t="s">
        <v>7183</v>
      </c>
      <c r="C1237" s="5" t="s">
        <v>58</v>
      </c>
      <c r="D1237" s="5" t="s">
        <v>35</v>
      </c>
      <c r="E1237" s="5"/>
      <c r="F1237" s="6" t="s">
        <v>7204</v>
      </c>
      <c r="G1237" s="6"/>
      <c r="H1237" s="6"/>
      <c r="I1237" s="5" t="s">
        <v>38</v>
      </c>
      <c r="J1237" s="5" t="s">
        <v>7164</v>
      </c>
      <c r="K1237" s="6" t="s">
        <v>7194</v>
      </c>
      <c r="L1237" s="6" t="s">
        <v>7200</v>
      </c>
      <c r="M1237" s="5" t="s">
        <v>41</v>
      </c>
      <c r="N1237" s="6" t="s">
        <v>7196</v>
      </c>
      <c r="O1237" s="6" t="s">
        <v>7197</v>
      </c>
      <c r="P1237" s="8"/>
      <c r="Q1237" s="5"/>
      <c r="R1237" s="6"/>
      <c r="S1237" s="6"/>
      <c r="T1237" s="8"/>
      <c r="U1237" s="6"/>
      <c r="V1237" s="6"/>
      <c r="W1237" s="6"/>
      <c r="X1237" s="8"/>
      <c r="Y1237" s="5" t="s">
        <v>4093</v>
      </c>
      <c r="Z1237" s="10" t="str">
        <f aca="false">REPLACE(AA1237,SEARCH("M5-",AA1237),LEN(AB1237),AC1237)</f>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7" s="10" t="s">
        <v>7205</v>
      </c>
      <c r="AB1237" s="8" t="str">
        <f aca="false">IF(D1237&lt;&gt;"No hacer",CONCATENATE(A1237,"-",LEFT(C1237),"-",IF(A1236&lt;&gt;A1237,1,IF(C1236=C1237,RIGHT(AB1236)+1,1))))</f>
        <v>M5-NyO-46c-A-4</v>
      </c>
      <c r="AC1237" s="8" t="str">
        <f aca="false">CONCATENATE(AB1237,"-BR")</f>
        <v>M5-NyO-46c-A-4-BR</v>
      </c>
      <c r="AD1237" s="5"/>
      <c r="AE1237" s="5" t="s">
        <v>351</v>
      </c>
      <c r="AF1237" s="5"/>
    </row>
    <row r="1238" customFormat="false" ht="75" hidden="false" customHeight="true" outlineLevel="0" collapsed="false">
      <c r="A1238" s="5" t="s">
        <v>7182</v>
      </c>
      <c r="B1238" s="6" t="s">
        <v>7183</v>
      </c>
      <c r="C1238" s="5" t="s">
        <v>58</v>
      </c>
      <c r="D1238" s="5" t="s">
        <v>35</v>
      </c>
      <c r="E1238" s="5"/>
      <c r="F1238" s="6" t="s">
        <v>7206</v>
      </c>
      <c r="G1238" s="6"/>
      <c r="H1238" s="6"/>
      <c r="I1238" s="5" t="s">
        <v>38</v>
      </c>
      <c r="J1238" s="5" t="s">
        <v>7164</v>
      </c>
      <c r="K1238" s="6" t="s">
        <v>7194</v>
      </c>
      <c r="L1238" s="6" t="s">
        <v>7200</v>
      </c>
      <c r="M1238" s="5" t="s">
        <v>41</v>
      </c>
      <c r="N1238" s="6" t="s">
        <v>7196</v>
      </c>
      <c r="O1238" s="6" t="s">
        <v>7197</v>
      </c>
      <c r="P1238" s="8"/>
      <c r="Q1238" s="5"/>
      <c r="R1238" s="6"/>
      <c r="S1238" s="6"/>
      <c r="T1238" s="8"/>
      <c r="U1238" s="6"/>
      <c r="V1238" s="6"/>
      <c r="W1238" s="6"/>
      <c r="X1238" s="8"/>
      <c r="Y1238" s="5" t="s">
        <v>4093</v>
      </c>
      <c r="Z1238" s="10" t="str">
        <f aca="false">REPLACE(AA1238,SEARCH("M5-",AA1238),LEN(AB1238),AC1238)</f>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8" s="10" t="s">
        <v>7207</v>
      </c>
      <c r="AB1238" s="8" t="str">
        <f aca="false">IF(D1238&lt;&gt;"No hacer",CONCATENATE(A1238,"-",LEFT(C1238),"-",IF(A1237&lt;&gt;A1238,1,IF(C1237=C1238,RIGHT(AB1237)+1,1))))</f>
        <v>M5-NyO-46c-A-5</v>
      </c>
      <c r="AC1238" s="8" t="str">
        <f aca="false">CONCATENATE(AB1238,"-BR")</f>
        <v>M5-NyO-46c-A-5-BR</v>
      </c>
      <c r="AD1238" s="5"/>
      <c r="AE1238" s="5" t="s">
        <v>351</v>
      </c>
      <c r="AF1238" s="5"/>
    </row>
    <row r="1239" customFormat="false" ht="75" hidden="false" customHeight="true" outlineLevel="0" collapsed="false">
      <c r="A1239" s="5" t="s">
        <v>7208</v>
      </c>
      <c r="B1239" s="6" t="s">
        <v>7209</v>
      </c>
      <c r="C1239" s="5" t="s">
        <v>34</v>
      </c>
      <c r="D1239" s="5" t="s">
        <v>35</v>
      </c>
      <c r="E1239" s="5"/>
      <c r="F1239" s="6" t="s">
        <v>7210</v>
      </c>
      <c r="G1239" s="6"/>
      <c r="H1239" s="7"/>
      <c r="I1239" s="11"/>
      <c r="J1239" s="11" t="s">
        <v>297</v>
      </c>
      <c r="K1239" s="7" t="s">
        <v>7211</v>
      </c>
      <c r="L1239" s="7" t="s">
        <v>7212</v>
      </c>
      <c r="M1239" s="5" t="s">
        <v>41</v>
      </c>
      <c r="N1239" s="6" t="s">
        <v>4231</v>
      </c>
      <c r="O1239" s="6" t="s">
        <v>4232</v>
      </c>
      <c r="P1239" s="8"/>
      <c r="Q1239" s="5"/>
      <c r="R1239" s="6"/>
      <c r="S1239" s="6"/>
      <c r="T1239" s="8"/>
      <c r="U1239" s="6"/>
      <c r="V1239" s="6"/>
      <c r="W1239" s="6"/>
      <c r="X1239" s="8"/>
      <c r="Y1239" s="5" t="s">
        <v>4093</v>
      </c>
      <c r="Z1239" s="10" t="str">
        <f aca="false">REPLACE(AA1239,SEARCH("M5-",AA1239),LEN(AB1239),AC1239)</f>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39" s="10" t="s">
        <v>7213</v>
      </c>
      <c r="AB1239" s="8" t="str">
        <f aca="false">IF(D1239&lt;&gt;"No hacer",CONCATENATE(A1239,"-",LEFT(C1239),"-",IF(A1238&lt;&gt;A1239,1,IF(C1238=C1239,RIGHT(AB1238)+1,1))))</f>
        <v>M5-NyO-46d-I-1</v>
      </c>
      <c r="AC1239" s="8" t="str">
        <f aca="false">CONCATENATE(AB1239,"-BR")</f>
        <v>M5-NyO-46d-I-1-BR</v>
      </c>
      <c r="AD1239" s="5"/>
      <c r="AE1239" s="5" t="s">
        <v>351</v>
      </c>
      <c r="AF1239" s="5"/>
    </row>
    <row r="1240" customFormat="false" ht="75" hidden="false" customHeight="true" outlineLevel="0" collapsed="false">
      <c r="A1240" s="5" t="s">
        <v>7208</v>
      </c>
      <c r="B1240" s="6" t="s">
        <v>7209</v>
      </c>
      <c r="C1240" s="5" t="s">
        <v>48</v>
      </c>
      <c r="D1240" s="5" t="s">
        <v>35</v>
      </c>
      <c r="E1240" s="5"/>
      <c r="F1240" s="7" t="s">
        <v>7214</v>
      </c>
      <c r="G1240" s="7"/>
      <c r="H1240" s="7"/>
      <c r="I1240" s="11"/>
      <c r="J1240" s="11" t="s">
        <v>7215</v>
      </c>
      <c r="K1240" s="7" t="s">
        <v>7216</v>
      </c>
      <c r="L1240" s="7" t="s">
        <v>7217</v>
      </c>
      <c r="M1240" s="5" t="s">
        <v>41</v>
      </c>
      <c r="N1240" s="6" t="s">
        <v>4231</v>
      </c>
      <c r="O1240" s="6" t="s">
        <v>4232</v>
      </c>
      <c r="P1240" s="8"/>
      <c r="Q1240" s="5"/>
      <c r="R1240" s="6"/>
      <c r="S1240" s="6"/>
      <c r="T1240" s="8"/>
      <c r="U1240" s="6"/>
      <c r="V1240" s="6"/>
      <c r="W1240" s="6"/>
      <c r="X1240" s="8"/>
      <c r="Y1240" s="5" t="s">
        <v>4093</v>
      </c>
      <c r="Z1240" s="10" t="str">
        <f aca="false">REPLACE(AA1240,SEARCH("M5-",AA1240),LEN(AB1240),AC1240)</f>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AA1240" s="10" t="s">
        <v>7218</v>
      </c>
      <c r="AB1240" s="8" t="str">
        <f aca="false">IF(D1240&lt;&gt;"No hacer",CONCATENATE(A1240,"-",LEFT(C1240),"-",IF(A1239&lt;&gt;A1240,1,IF(C1239=C1240,RIGHT(AB1239)+1,1))))</f>
        <v>M5-NyO-46d-E-1</v>
      </c>
      <c r="AC1240" s="8" t="str">
        <f aca="false">CONCATENATE(AB1240,"-BR")</f>
        <v>M5-NyO-46d-E-1-BR</v>
      </c>
      <c r="AD1240" s="5"/>
      <c r="AE1240" s="5" t="s">
        <v>351</v>
      </c>
      <c r="AF1240" s="5"/>
    </row>
    <row r="1241" customFormat="false" ht="75" hidden="false" customHeight="true" outlineLevel="0" collapsed="false">
      <c r="A1241" s="5" t="s">
        <v>7208</v>
      </c>
      <c r="B1241" s="6" t="s">
        <v>7209</v>
      </c>
      <c r="C1241" s="5" t="s">
        <v>48</v>
      </c>
      <c r="D1241" s="5" t="s">
        <v>35</v>
      </c>
      <c r="E1241" s="5"/>
      <c r="F1241" s="7" t="s">
        <v>7219</v>
      </c>
      <c r="G1241" s="7"/>
      <c r="H1241" s="7"/>
      <c r="I1241" s="11"/>
      <c r="J1241" s="11" t="s">
        <v>7215</v>
      </c>
      <c r="K1241" s="7" t="s">
        <v>7216</v>
      </c>
      <c r="L1241" s="7" t="s">
        <v>7220</v>
      </c>
      <c r="M1241" s="5" t="s">
        <v>41</v>
      </c>
      <c r="N1241" s="6" t="s">
        <v>4231</v>
      </c>
      <c r="O1241" s="6" t="s">
        <v>4232</v>
      </c>
      <c r="P1241" s="8"/>
      <c r="Q1241" s="5"/>
      <c r="R1241" s="6"/>
      <c r="S1241" s="6"/>
      <c r="T1241" s="8"/>
      <c r="U1241" s="6"/>
      <c r="V1241" s="6"/>
      <c r="W1241" s="6"/>
      <c r="X1241" s="8"/>
      <c r="Y1241" s="5" t="s">
        <v>4093</v>
      </c>
      <c r="Z1241" s="10" t="str">
        <f aca="false">REPLACE(AA1241,SEARCH("M5-",AA1241),LEN(AB1241),AC1241)</f>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AA1241" s="10" t="s">
        <v>7221</v>
      </c>
      <c r="AB1241" s="8" t="str">
        <f aca="false">IF(D1241&lt;&gt;"No hacer",CONCATENATE(A1241,"-",LEFT(C1241),"-",IF(A1240&lt;&gt;A1241,1,IF(C1240=C1241,RIGHT(AB1240)+1,1))))</f>
        <v>M5-NyO-46d-E-2</v>
      </c>
      <c r="AC1241" s="8" t="str">
        <f aca="false">CONCATENATE(AB1241,"-BR")</f>
        <v>M5-NyO-46d-E-2-BR</v>
      </c>
      <c r="AD1241" s="5"/>
      <c r="AE1241" s="5" t="s">
        <v>351</v>
      </c>
      <c r="AF1241" s="5"/>
    </row>
    <row r="1242" customFormat="false" ht="75" hidden="false" customHeight="true" outlineLevel="0" collapsed="false">
      <c r="A1242" s="5" t="s">
        <v>7208</v>
      </c>
      <c r="B1242" s="6" t="s">
        <v>7209</v>
      </c>
      <c r="C1242" s="5" t="s">
        <v>58</v>
      </c>
      <c r="D1242" s="5" t="s">
        <v>35</v>
      </c>
      <c r="E1242" s="5"/>
      <c r="F1242" s="7" t="s">
        <v>7222</v>
      </c>
      <c r="G1242" s="7"/>
      <c r="H1242" s="7"/>
      <c r="I1242" s="11"/>
      <c r="J1242" s="11" t="s">
        <v>7164</v>
      </c>
      <c r="K1242" s="7" t="s">
        <v>7223</v>
      </c>
      <c r="L1242" s="7" t="s">
        <v>7224</v>
      </c>
      <c r="M1242" s="5" t="s">
        <v>41</v>
      </c>
      <c r="N1242" s="6" t="s">
        <v>4231</v>
      </c>
      <c r="O1242" s="6" t="s">
        <v>4232</v>
      </c>
      <c r="P1242" s="8"/>
      <c r="Q1242" s="5"/>
      <c r="R1242" s="6"/>
      <c r="S1242" s="6"/>
      <c r="T1242" s="8"/>
      <c r="U1242" s="6"/>
      <c r="V1242" s="6"/>
      <c r="W1242" s="6"/>
      <c r="X1242" s="8"/>
      <c r="Y1242" s="5" t="s">
        <v>4093</v>
      </c>
      <c r="Z1242" s="10" t="str">
        <f aca="false">REPLACE(AA1242,SEARCH("M5-",AA1242),LEN(AB1242),AC1242)</f>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2" s="10" t="s">
        <v>7225</v>
      </c>
      <c r="AB1242" s="8" t="str">
        <f aca="false">IF(D1242&lt;&gt;"No hacer",CONCATENATE(A1242,"-",LEFT(C1242),"-",IF(A1241&lt;&gt;A1242,1,IF(C1241=C1242,RIGHT(AB1241)+1,1))))</f>
        <v>M5-NyO-46d-A-1</v>
      </c>
      <c r="AC1242" s="8" t="str">
        <f aca="false">CONCATENATE(AB1242,"-BR")</f>
        <v>M5-NyO-46d-A-1-BR</v>
      </c>
      <c r="AD1242" s="5"/>
      <c r="AE1242" s="5" t="s">
        <v>351</v>
      </c>
      <c r="AF1242" s="5"/>
    </row>
    <row r="1243" customFormat="false" ht="75" hidden="false" customHeight="true" outlineLevel="0" collapsed="false">
      <c r="A1243" s="5" t="s">
        <v>7208</v>
      </c>
      <c r="B1243" s="6" t="s">
        <v>7209</v>
      </c>
      <c r="C1243" s="5" t="s">
        <v>58</v>
      </c>
      <c r="D1243" s="5" t="s">
        <v>35</v>
      </c>
      <c r="E1243" s="5"/>
      <c r="F1243" s="7" t="s">
        <v>7226</v>
      </c>
      <c r="G1243" s="7"/>
      <c r="H1243" s="7"/>
      <c r="I1243" s="5" t="s">
        <v>38</v>
      </c>
      <c r="J1243" s="11" t="s">
        <v>7164</v>
      </c>
      <c r="K1243" s="7" t="s">
        <v>7223</v>
      </c>
      <c r="L1243" s="9" t="s">
        <v>7227</v>
      </c>
      <c r="M1243" s="5" t="s">
        <v>41</v>
      </c>
      <c r="N1243" s="6" t="s">
        <v>4231</v>
      </c>
      <c r="O1243" s="6" t="s">
        <v>4232</v>
      </c>
      <c r="P1243" s="8"/>
      <c r="Q1243" s="5"/>
      <c r="R1243" s="6"/>
      <c r="S1243" s="6"/>
      <c r="T1243" s="8"/>
      <c r="U1243" s="6"/>
      <c r="V1243" s="6"/>
      <c r="W1243" s="6"/>
      <c r="X1243" s="8"/>
      <c r="Y1243" s="5" t="s">
        <v>4093</v>
      </c>
      <c r="Z1243" s="10" t="str">
        <f aca="false">REPLACE(AA1243,SEARCH("M5-",AA1243),LEN(AB1243),AC1243)</f>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3" s="10" t="s">
        <v>7228</v>
      </c>
      <c r="AB1243" s="8" t="str">
        <f aca="false">IF(D1243&lt;&gt;"No hacer",CONCATENATE(A1243,"-",LEFT(C1243),"-",IF(A1242&lt;&gt;A1243,1,IF(C1242=C1243,RIGHT(AB1242)+1,1))))</f>
        <v>M5-NyO-46d-A-2</v>
      </c>
      <c r="AC1243" s="8" t="str">
        <f aca="false">CONCATENATE(AB1243,"-BR")</f>
        <v>M5-NyO-46d-A-2-BR</v>
      </c>
      <c r="AD1243" s="5"/>
      <c r="AE1243" s="5" t="s">
        <v>351</v>
      </c>
      <c r="AF1243" s="5"/>
    </row>
    <row r="1244" customFormat="false" ht="75" hidden="false" customHeight="true" outlineLevel="0" collapsed="false">
      <c r="A1244" s="5" t="s">
        <v>7208</v>
      </c>
      <c r="B1244" s="6" t="s">
        <v>7209</v>
      </c>
      <c r="C1244" s="5" t="s">
        <v>58</v>
      </c>
      <c r="D1244" s="5" t="s">
        <v>35</v>
      </c>
      <c r="E1244" s="5"/>
      <c r="F1244" s="7" t="s">
        <v>7229</v>
      </c>
      <c r="G1244" s="7"/>
      <c r="H1244" s="7"/>
      <c r="I1244" s="5" t="s">
        <v>38</v>
      </c>
      <c r="J1244" s="11" t="s">
        <v>7164</v>
      </c>
      <c r="K1244" s="7" t="s">
        <v>7223</v>
      </c>
      <c r="L1244" s="7" t="s">
        <v>7227</v>
      </c>
      <c r="M1244" s="5" t="s">
        <v>41</v>
      </c>
      <c r="N1244" s="6" t="s">
        <v>4231</v>
      </c>
      <c r="O1244" s="6" t="s">
        <v>4232</v>
      </c>
      <c r="P1244" s="8"/>
      <c r="Q1244" s="5"/>
      <c r="R1244" s="6"/>
      <c r="S1244" s="6"/>
      <c r="T1244" s="8"/>
      <c r="U1244" s="6"/>
      <c r="V1244" s="6"/>
      <c r="W1244" s="6"/>
      <c r="X1244" s="8"/>
      <c r="Y1244" s="5" t="s">
        <v>4093</v>
      </c>
      <c r="Z1244" s="10" t="str">
        <f aca="false">REPLACE(AA1244,SEARCH("M5-",AA1244),LEN(AB1244),AC1244)</f>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4" s="10" t="s">
        <v>7230</v>
      </c>
      <c r="AB1244" s="8" t="str">
        <f aca="false">IF(D1244&lt;&gt;"No hacer",CONCATENATE(A1244,"-",LEFT(C1244),"-",IF(A1243&lt;&gt;A1244,1,IF(C1243=C1244,RIGHT(AB1243)+1,1))))</f>
        <v>M5-NyO-46d-A-3</v>
      </c>
      <c r="AC1244" s="8" t="str">
        <f aca="false">CONCATENATE(AB1244,"-BR")</f>
        <v>M5-NyO-46d-A-3-BR</v>
      </c>
      <c r="AD1244" s="5"/>
      <c r="AE1244" s="5" t="s">
        <v>351</v>
      </c>
      <c r="AF1244" s="5"/>
    </row>
    <row r="1245" customFormat="false" ht="75" hidden="false" customHeight="true" outlineLevel="0" collapsed="false">
      <c r="A1245" s="5" t="s">
        <v>7208</v>
      </c>
      <c r="B1245" s="6" t="s">
        <v>7209</v>
      </c>
      <c r="C1245" s="5" t="s">
        <v>58</v>
      </c>
      <c r="D1245" s="5" t="s">
        <v>35</v>
      </c>
      <c r="E1245" s="5"/>
      <c r="F1245" s="6" t="s">
        <v>7231</v>
      </c>
      <c r="G1245" s="6"/>
      <c r="H1245" s="6" t="s">
        <v>7232</v>
      </c>
      <c r="I1245" s="5" t="s">
        <v>38</v>
      </c>
      <c r="J1245" s="5" t="s">
        <v>7164</v>
      </c>
      <c r="K1245" s="7" t="s">
        <v>7223</v>
      </c>
      <c r="L1245" s="7" t="s">
        <v>7227</v>
      </c>
      <c r="M1245" s="5" t="s">
        <v>41</v>
      </c>
      <c r="N1245" s="6" t="s">
        <v>4231</v>
      </c>
      <c r="O1245" s="6" t="s">
        <v>4232</v>
      </c>
      <c r="P1245" s="8"/>
      <c r="Q1245" s="5"/>
      <c r="R1245" s="6"/>
      <c r="S1245" s="6"/>
      <c r="T1245" s="8"/>
      <c r="U1245" s="6"/>
      <c r="V1245" s="6"/>
      <c r="W1245" s="6"/>
      <c r="X1245" s="8"/>
      <c r="Y1245" s="5" t="s">
        <v>4093</v>
      </c>
      <c r="Z1245" s="10" t="str">
        <f aca="false">REPLACE(AA1245,SEARCH("M5-",AA1245),LEN(AB1245),AC1245)</f>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5" s="10" t="s">
        <v>7233</v>
      </c>
      <c r="AB1245" s="8" t="str">
        <f aca="false">IF(D1245&lt;&gt;"No hacer",CONCATENATE(A1245,"-",LEFT(C1245),"-",IF(A1244&lt;&gt;A1245,1,IF(C1244=C1245,RIGHT(AB1244)+1,1))))</f>
        <v>M5-NyO-46d-A-4</v>
      </c>
      <c r="AC1245" s="8" t="str">
        <f aca="false">CONCATENATE(AB1245,"-BR")</f>
        <v>M5-NyO-46d-A-4-BR</v>
      </c>
      <c r="AD1245" s="5"/>
      <c r="AE1245" s="5" t="s">
        <v>351</v>
      </c>
      <c r="AF1245" s="5"/>
    </row>
    <row r="1246" customFormat="false" ht="75" hidden="false" customHeight="true" outlineLevel="0" collapsed="false">
      <c r="A1246" s="5" t="s">
        <v>7208</v>
      </c>
      <c r="B1246" s="6" t="s">
        <v>7209</v>
      </c>
      <c r="C1246" s="5" t="s">
        <v>58</v>
      </c>
      <c r="D1246" s="5" t="s">
        <v>35</v>
      </c>
      <c r="E1246" s="5"/>
      <c r="F1246" s="6" t="s">
        <v>7234</v>
      </c>
      <c r="G1246" s="6"/>
      <c r="H1246" s="6"/>
      <c r="I1246" s="5" t="s">
        <v>38</v>
      </c>
      <c r="J1246" s="5" t="s">
        <v>7164</v>
      </c>
      <c r="K1246" s="7" t="s">
        <v>7223</v>
      </c>
      <c r="L1246" s="7" t="s">
        <v>7224</v>
      </c>
      <c r="M1246" s="5" t="s">
        <v>41</v>
      </c>
      <c r="N1246" s="6" t="s">
        <v>4231</v>
      </c>
      <c r="O1246" s="6" t="s">
        <v>4232</v>
      </c>
      <c r="P1246" s="8"/>
      <c r="Q1246" s="5"/>
      <c r="R1246" s="6"/>
      <c r="S1246" s="6"/>
      <c r="T1246" s="8"/>
      <c r="U1246" s="6"/>
      <c r="V1246" s="6"/>
      <c r="W1246" s="6"/>
      <c r="X1246" s="8"/>
      <c r="Y1246" s="5" t="s">
        <v>4093</v>
      </c>
      <c r="Z1246" s="10" t="str">
        <f aca="false">REPLACE(AA1246,SEARCH("M5-",AA1246),LEN(AB1246),AC1246)</f>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6" s="10" t="s">
        <v>7235</v>
      </c>
      <c r="AB1246" s="8" t="str">
        <f aca="false">IF(D1246&lt;&gt;"No hacer",CONCATENATE(A1246,"-",LEFT(C1246),"-",IF(A1245&lt;&gt;A1246,1,IF(C1245=C1246,RIGHT(AB1245)+1,1))))</f>
        <v>M5-NyO-46d-A-5</v>
      </c>
      <c r="AC1246" s="8" t="str">
        <f aca="false">CONCATENATE(AB1246,"-BR")</f>
        <v>M5-NyO-46d-A-5-BR</v>
      </c>
      <c r="AD1246" s="5"/>
      <c r="AE1246" s="5" t="s">
        <v>351</v>
      </c>
      <c r="AF1246" s="5"/>
    </row>
    <row r="1247" customFormat="false" ht="75" hidden="false" customHeight="true" outlineLevel="0" collapsed="false">
      <c r="A1247" s="5" t="s">
        <v>7236</v>
      </c>
      <c r="B1247" s="6" t="s">
        <v>7237</v>
      </c>
      <c r="C1247" s="5" t="s">
        <v>34</v>
      </c>
      <c r="D1247" s="5" t="s">
        <v>35</v>
      </c>
      <c r="E1247" s="5"/>
      <c r="F1247" s="6" t="s">
        <v>7238</v>
      </c>
      <c r="G1247" s="6"/>
      <c r="H1247" s="6"/>
      <c r="I1247" s="5" t="s">
        <v>38</v>
      </c>
      <c r="J1247" s="5" t="s">
        <v>39</v>
      </c>
      <c r="K1247" s="6" t="s">
        <v>7239</v>
      </c>
      <c r="L1247" s="6" t="s">
        <v>7130</v>
      </c>
      <c r="M1247" s="5" t="s">
        <v>41</v>
      </c>
      <c r="N1247" s="7" t="s">
        <v>4091</v>
      </c>
      <c r="O1247" s="7" t="s">
        <v>7131</v>
      </c>
      <c r="P1247" s="8"/>
      <c r="Q1247" s="5"/>
      <c r="R1247" s="6"/>
      <c r="S1247" s="6"/>
      <c r="T1247" s="8"/>
      <c r="U1247" s="6"/>
      <c r="V1247" s="6"/>
      <c r="W1247" s="6"/>
      <c r="X1247" s="8"/>
      <c r="Y1247" s="5" t="s">
        <v>4093</v>
      </c>
      <c r="Z1247" s="10" t="str">
        <f aca="false">REPLACE(AA1247,SEARCH("M5-",AA1247),LEN(AB1247),AC1247)</f>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47" s="10" t="s">
        <v>7240</v>
      </c>
      <c r="AB1247" s="8" t="str">
        <f aca="false">IF(D1247&lt;&gt;"No hacer",CONCATENATE(A1247,"-",LEFT(C1247),"-",IF(A1246&lt;&gt;A1247,1,IF(C1246=C1247,RIGHT(AB1246)+1,1))))</f>
        <v>M5-NyO-47a-I-1</v>
      </c>
      <c r="AC1247" s="8" t="str">
        <f aca="false">CONCATENATE(AB1247,"-BR")</f>
        <v>M5-NyO-47a-I-1-BR</v>
      </c>
      <c r="AD1247" s="5"/>
      <c r="AE1247" s="5" t="s">
        <v>351</v>
      </c>
      <c r="AF1247" s="5" t="s">
        <v>47</v>
      </c>
    </row>
    <row r="1248" customFormat="false" ht="75" hidden="false" customHeight="true" outlineLevel="0" collapsed="false">
      <c r="A1248" s="5" t="s">
        <v>7236</v>
      </c>
      <c r="B1248" s="6" t="s">
        <v>7237</v>
      </c>
      <c r="C1248" s="5" t="s">
        <v>48</v>
      </c>
      <c r="D1248" s="5" t="s">
        <v>35</v>
      </c>
      <c r="E1248" s="5"/>
      <c r="F1248" s="6" t="s">
        <v>7133</v>
      </c>
      <c r="G1248" s="6"/>
      <c r="H1248" s="6"/>
      <c r="I1248" s="5" t="s">
        <v>38</v>
      </c>
      <c r="J1248" s="5" t="s">
        <v>592</v>
      </c>
      <c r="K1248" s="6" t="s">
        <v>7241</v>
      </c>
      <c r="L1248" s="6" t="s">
        <v>7242</v>
      </c>
      <c r="M1248" s="5" t="s">
        <v>41</v>
      </c>
      <c r="N1248" s="7" t="s">
        <v>4091</v>
      </c>
      <c r="O1248" s="7" t="s">
        <v>7131</v>
      </c>
      <c r="P1248" s="8"/>
      <c r="Q1248" s="5"/>
      <c r="R1248" s="6"/>
      <c r="S1248" s="6"/>
      <c r="T1248" s="8"/>
      <c r="U1248" s="6"/>
      <c r="V1248" s="6"/>
      <c r="W1248" s="6"/>
      <c r="X1248" s="8"/>
      <c r="Y1248" s="5" t="s">
        <v>4093</v>
      </c>
      <c r="Z1248" s="10" t="str">
        <f aca="false">REPLACE(AA1248,SEARCH("M5-",AA1248),LEN(AB1248),AC1248)</f>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AA1248" s="10" t="s">
        <v>7243</v>
      </c>
      <c r="AB1248" s="8" t="str">
        <f aca="false">IF(D1248&lt;&gt;"No hacer",CONCATENATE(A1248,"-",LEFT(C1248),"-",IF(A1247&lt;&gt;A1248,1,IF(C1247=C1248,RIGHT(AB1247)+1,1))))</f>
        <v>M5-NyO-47a-E-1</v>
      </c>
      <c r="AC1248" s="8" t="str">
        <f aca="false">CONCATENATE(AB1248,"-BR")</f>
        <v>M5-NyO-47a-E-1-BR</v>
      </c>
      <c r="AD1248" s="5"/>
      <c r="AE1248" s="5" t="s">
        <v>351</v>
      </c>
      <c r="AF1248" s="5" t="s">
        <v>47</v>
      </c>
    </row>
    <row r="1249" customFormat="false" ht="75" hidden="false" customHeight="true" outlineLevel="0" collapsed="false">
      <c r="A1249" s="5" t="s">
        <v>7236</v>
      </c>
      <c r="B1249" s="6" t="s">
        <v>7237</v>
      </c>
      <c r="C1249" s="5" t="s">
        <v>48</v>
      </c>
      <c r="D1249" s="5" t="s">
        <v>35</v>
      </c>
      <c r="E1249" s="5"/>
      <c r="F1249" s="6" t="s">
        <v>7137</v>
      </c>
      <c r="G1249" s="6"/>
      <c r="H1249" s="6"/>
      <c r="I1249" s="5" t="s">
        <v>38</v>
      </c>
      <c r="J1249" s="5" t="s">
        <v>592</v>
      </c>
      <c r="K1249" s="6" t="s">
        <v>7241</v>
      </c>
      <c r="L1249" s="6" t="s">
        <v>7244</v>
      </c>
      <c r="M1249" s="5" t="s">
        <v>41</v>
      </c>
      <c r="N1249" s="7" t="s">
        <v>4091</v>
      </c>
      <c r="O1249" s="7" t="s">
        <v>7131</v>
      </c>
      <c r="P1249" s="8"/>
      <c r="Q1249" s="5"/>
      <c r="R1249" s="6"/>
      <c r="S1249" s="6"/>
      <c r="T1249" s="8"/>
      <c r="U1249" s="6"/>
      <c r="V1249" s="6"/>
      <c r="W1249" s="6"/>
      <c r="X1249" s="8"/>
      <c r="Y1249" s="5" t="s">
        <v>4093</v>
      </c>
      <c r="Z1249" s="10" t="str">
        <f aca="false">REPLACE(AA1249,SEARCH("M5-",AA1249),LEN(AB1249),AC1249)</f>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49" s="10" t="s">
        <v>7245</v>
      </c>
      <c r="AB1249" s="8" t="str">
        <f aca="false">IF(D1249&lt;&gt;"No hacer",CONCATENATE(A1249,"-",LEFT(C1249),"-",IF(A1248&lt;&gt;A1249,1,IF(C1248=C1249,RIGHT(AB1248)+1,1))))</f>
        <v>M5-NyO-47a-E-2</v>
      </c>
      <c r="AC1249" s="8" t="str">
        <f aca="false">CONCATENATE(AB1249,"-BR")</f>
        <v>M5-NyO-47a-E-2-BR</v>
      </c>
      <c r="AD1249" s="5"/>
      <c r="AE1249" s="5" t="s">
        <v>351</v>
      </c>
      <c r="AF1249" s="5" t="s">
        <v>47</v>
      </c>
    </row>
    <row r="1250" customFormat="false" ht="75" hidden="false" customHeight="true" outlineLevel="0" collapsed="false">
      <c r="A1250" s="5" t="s">
        <v>7236</v>
      </c>
      <c r="B1250" s="6" t="s">
        <v>7237</v>
      </c>
      <c r="C1250" s="5" t="s">
        <v>48</v>
      </c>
      <c r="D1250" s="5" t="s">
        <v>35</v>
      </c>
      <c r="E1250" s="5"/>
      <c r="F1250" s="6" t="s">
        <v>4111</v>
      </c>
      <c r="G1250" s="6"/>
      <c r="H1250" s="6"/>
      <c r="I1250" s="5" t="s">
        <v>38</v>
      </c>
      <c r="J1250" s="5" t="s">
        <v>592</v>
      </c>
      <c r="K1250" s="6" t="s">
        <v>7246</v>
      </c>
      <c r="L1250" s="6" t="s">
        <v>7247</v>
      </c>
      <c r="M1250" s="5" t="s">
        <v>41</v>
      </c>
      <c r="N1250" s="7" t="s">
        <v>4091</v>
      </c>
      <c r="O1250" s="7" t="s">
        <v>7131</v>
      </c>
      <c r="P1250" s="8"/>
      <c r="Q1250" s="5"/>
      <c r="R1250" s="6"/>
      <c r="S1250" s="6"/>
      <c r="T1250" s="8"/>
      <c r="U1250" s="6"/>
      <c r="V1250" s="6"/>
      <c r="W1250" s="6"/>
      <c r="X1250" s="8"/>
      <c r="Y1250" s="5" t="s">
        <v>4093</v>
      </c>
      <c r="Z1250" s="10" t="str">
        <f aca="false">REPLACE(AA1250,SEARCH("M5-",AA1250),LEN(AB1250),AC1250)</f>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0" s="10" t="s">
        <v>7248</v>
      </c>
      <c r="AB1250" s="8" t="str">
        <f aca="false">IF(D1250&lt;&gt;"No hacer",CONCATENATE(A1250,"-",LEFT(C1250),"-",IF(A1249&lt;&gt;A1250,1,IF(C1249=C1250,RIGHT(AB1249)+1,1))))</f>
        <v>M5-NyO-47a-E-3</v>
      </c>
      <c r="AC1250" s="8" t="str">
        <f aca="false">CONCATENATE(AB1250,"-BR")</f>
        <v>M5-NyO-47a-E-3-BR</v>
      </c>
      <c r="AD1250" s="5"/>
      <c r="AE1250" s="5" t="s">
        <v>351</v>
      </c>
      <c r="AF1250" s="5" t="s">
        <v>47</v>
      </c>
    </row>
    <row r="1251" customFormat="false" ht="75" hidden="false" customHeight="true" outlineLevel="0" collapsed="false">
      <c r="A1251" s="5" t="s">
        <v>7236</v>
      </c>
      <c r="B1251" s="6" t="s">
        <v>7237</v>
      </c>
      <c r="C1251" s="5" t="s">
        <v>48</v>
      </c>
      <c r="D1251" s="5" t="s">
        <v>35</v>
      </c>
      <c r="E1251" s="5"/>
      <c r="F1251" s="6" t="s">
        <v>4095</v>
      </c>
      <c r="G1251" s="6"/>
      <c r="H1251" s="6"/>
      <c r="I1251" s="5" t="s">
        <v>38</v>
      </c>
      <c r="J1251" s="5" t="s">
        <v>592</v>
      </c>
      <c r="K1251" s="6" t="s">
        <v>7249</v>
      </c>
      <c r="L1251" s="6" t="s">
        <v>7250</v>
      </c>
      <c r="M1251" s="5" t="s">
        <v>41</v>
      </c>
      <c r="N1251" s="7" t="s">
        <v>4091</v>
      </c>
      <c r="O1251" s="7" t="s">
        <v>7131</v>
      </c>
      <c r="P1251" s="8"/>
      <c r="Q1251" s="5"/>
      <c r="R1251" s="6"/>
      <c r="S1251" s="6"/>
      <c r="T1251" s="8"/>
      <c r="U1251" s="6"/>
      <c r="V1251" s="6"/>
      <c r="W1251" s="6"/>
      <c r="X1251" s="8"/>
      <c r="Y1251" s="5" t="s">
        <v>4093</v>
      </c>
      <c r="Z1251" s="10" t="str">
        <f aca="false">REPLACE(AA1251,SEARCH("M5-",AA1251),LEN(AB1251),AC1251)</f>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1" s="10" t="s">
        <v>7251</v>
      </c>
      <c r="AB1251" s="8" t="str">
        <f aca="false">IF(D1251&lt;&gt;"No hacer",CONCATENATE(A1251,"-",LEFT(C1251),"-",IF(A1250&lt;&gt;A1251,1,IF(C1250=C1251,RIGHT(AB1250)+1,1))))</f>
        <v>M5-NyO-47a-E-4</v>
      </c>
      <c r="AC1251" s="8" t="str">
        <f aca="false">CONCATENATE(AB1251,"-BR")</f>
        <v>M5-NyO-47a-E-4-BR</v>
      </c>
      <c r="AD1251" s="5"/>
      <c r="AE1251" s="5" t="s">
        <v>351</v>
      </c>
      <c r="AF1251" s="5" t="s">
        <v>47</v>
      </c>
    </row>
    <row r="1252" customFormat="false" ht="75" hidden="false" customHeight="true" outlineLevel="0" collapsed="false">
      <c r="A1252" s="5" t="s">
        <v>7236</v>
      </c>
      <c r="B1252" s="6" t="s">
        <v>7237</v>
      </c>
      <c r="C1252" s="5" t="s">
        <v>58</v>
      </c>
      <c r="D1252" s="5" t="s">
        <v>35</v>
      </c>
      <c r="E1252" s="5"/>
      <c r="F1252" s="6" t="s">
        <v>7252</v>
      </c>
      <c r="G1252" s="6"/>
      <c r="H1252" s="6"/>
      <c r="I1252" s="5" t="s">
        <v>38</v>
      </c>
      <c r="J1252" s="5" t="s">
        <v>592</v>
      </c>
      <c r="K1252" s="6" t="s">
        <v>7241</v>
      </c>
      <c r="L1252" s="6" t="s">
        <v>7242</v>
      </c>
      <c r="M1252" s="5" t="s">
        <v>41</v>
      </c>
      <c r="N1252" s="7" t="s">
        <v>4091</v>
      </c>
      <c r="O1252" s="7" t="s">
        <v>7131</v>
      </c>
      <c r="P1252" s="8"/>
      <c r="Q1252" s="5"/>
      <c r="R1252" s="6"/>
      <c r="S1252" s="6"/>
      <c r="T1252" s="8"/>
      <c r="U1252" s="6"/>
      <c r="V1252" s="6"/>
      <c r="W1252" s="6"/>
      <c r="X1252" s="8"/>
      <c r="Y1252" s="5" t="s">
        <v>4093</v>
      </c>
      <c r="Z1252" s="10" t="str">
        <f aca="false">REPLACE(AA1252,SEARCH("M5-",AA1252),LEN(AB1252),AC1252)</f>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2" s="10" t="s">
        <v>7253</v>
      </c>
      <c r="AB1252" s="8" t="str">
        <f aca="false">IF(D1252&lt;&gt;"No hacer",CONCATENATE(A1252,"-",LEFT(C1252),"-",IF(A1251&lt;&gt;A1252,1,IF(C1251=C1252,RIGHT(AB1251)+1,1))))</f>
        <v>M5-NyO-47a-A-1</v>
      </c>
      <c r="AC1252" s="8" t="str">
        <f aca="false">CONCATENATE(AB1252,"-BR")</f>
        <v>M5-NyO-47a-A-1-BR</v>
      </c>
      <c r="AD1252" s="5"/>
      <c r="AE1252" s="5" t="s">
        <v>351</v>
      </c>
      <c r="AF1252" s="5" t="s">
        <v>47</v>
      </c>
    </row>
    <row r="1253" customFormat="false" ht="75" hidden="false" customHeight="true" outlineLevel="0" collapsed="false">
      <c r="A1253" s="5" t="s">
        <v>7236</v>
      </c>
      <c r="B1253" s="6" t="s">
        <v>7237</v>
      </c>
      <c r="C1253" s="5" t="s">
        <v>58</v>
      </c>
      <c r="D1253" s="5" t="s">
        <v>35</v>
      </c>
      <c r="E1253" s="5"/>
      <c r="F1253" s="6" t="s">
        <v>7254</v>
      </c>
      <c r="G1253" s="6"/>
      <c r="H1253" s="6"/>
      <c r="I1253" s="5" t="s">
        <v>38</v>
      </c>
      <c r="J1253" s="5" t="s">
        <v>592</v>
      </c>
      <c r="K1253" s="6" t="s">
        <v>7241</v>
      </c>
      <c r="L1253" s="6" t="s">
        <v>7244</v>
      </c>
      <c r="M1253" s="5" t="s">
        <v>41</v>
      </c>
      <c r="N1253" s="7" t="s">
        <v>4091</v>
      </c>
      <c r="O1253" s="7" t="s">
        <v>7131</v>
      </c>
      <c r="P1253" s="8"/>
      <c r="Q1253" s="5"/>
      <c r="R1253" s="6"/>
      <c r="S1253" s="6"/>
      <c r="T1253" s="8"/>
      <c r="U1253" s="6"/>
      <c r="V1253" s="6"/>
      <c r="W1253" s="6"/>
      <c r="X1253" s="8"/>
      <c r="Y1253" s="5" t="s">
        <v>4093</v>
      </c>
      <c r="Z1253" s="10" t="str">
        <f aca="false">REPLACE(AA1253,SEARCH("M5-",AA1253),LEN(AB1253),AC1253)</f>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53" s="10" t="s">
        <v>7255</v>
      </c>
      <c r="AB1253" s="8" t="str">
        <f aca="false">IF(D1253&lt;&gt;"No hacer",CONCATENATE(A1253,"-",LEFT(C1253),"-",IF(A1252&lt;&gt;A1253,1,IF(C1252=C1253,RIGHT(AB1252)+1,1))))</f>
        <v>M5-NyO-47a-A-2</v>
      </c>
      <c r="AC1253" s="8" t="str">
        <f aca="false">CONCATENATE(AB1253,"-BR")</f>
        <v>M5-NyO-47a-A-2-BR</v>
      </c>
      <c r="AD1253" s="5"/>
      <c r="AE1253" s="5" t="s">
        <v>351</v>
      </c>
      <c r="AF1253" s="5" t="s">
        <v>47</v>
      </c>
    </row>
    <row r="1254" customFormat="false" ht="75" hidden="false" customHeight="true" outlineLevel="0" collapsed="false">
      <c r="A1254" s="5" t="s">
        <v>7236</v>
      </c>
      <c r="B1254" s="6" t="s">
        <v>7237</v>
      </c>
      <c r="C1254" s="5" t="s">
        <v>58</v>
      </c>
      <c r="D1254" s="5" t="s">
        <v>35</v>
      </c>
      <c r="E1254" s="5"/>
      <c r="F1254" s="6" t="s">
        <v>7256</v>
      </c>
      <c r="G1254" s="6"/>
      <c r="H1254" s="6"/>
      <c r="I1254" s="5" t="s">
        <v>38</v>
      </c>
      <c r="J1254" s="5" t="s">
        <v>592</v>
      </c>
      <c r="K1254" s="6" t="s">
        <v>7246</v>
      </c>
      <c r="L1254" s="6" t="s">
        <v>7247</v>
      </c>
      <c r="M1254" s="5" t="s">
        <v>41</v>
      </c>
      <c r="N1254" s="7" t="s">
        <v>4091</v>
      </c>
      <c r="O1254" s="7" t="s">
        <v>7131</v>
      </c>
      <c r="P1254" s="8"/>
      <c r="Q1254" s="5"/>
      <c r="R1254" s="6"/>
      <c r="S1254" s="6"/>
      <c r="T1254" s="8"/>
      <c r="U1254" s="6"/>
      <c r="V1254" s="6"/>
      <c r="W1254" s="6"/>
      <c r="X1254" s="8"/>
      <c r="Y1254" s="5" t="s">
        <v>4093</v>
      </c>
      <c r="Z1254" s="10" t="str">
        <f aca="false">REPLACE(AA1254,SEARCH("M5-",AA1254),LEN(AB1254),AC1254)</f>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4" s="10" t="s">
        <v>7257</v>
      </c>
      <c r="AB1254" s="8" t="str">
        <f aca="false">IF(D1254&lt;&gt;"No hacer",CONCATENATE(A1254,"-",LEFT(C1254),"-",IF(A1253&lt;&gt;A1254,1,IF(C1253=C1254,RIGHT(AB1253)+1,1))))</f>
        <v>M5-NyO-47a-A-3</v>
      </c>
      <c r="AC1254" s="8" t="str">
        <f aca="false">CONCATENATE(AB1254,"-BR")</f>
        <v>M5-NyO-47a-A-3-BR</v>
      </c>
      <c r="AD1254" s="5"/>
      <c r="AE1254" s="5" t="s">
        <v>351</v>
      </c>
      <c r="AF1254" s="5" t="s">
        <v>47</v>
      </c>
    </row>
    <row r="1255" customFormat="false" ht="75" hidden="false" customHeight="true" outlineLevel="0" collapsed="false">
      <c r="A1255" s="5" t="s">
        <v>7236</v>
      </c>
      <c r="B1255" s="6" t="s">
        <v>7237</v>
      </c>
      <c r="C1255" s="5" t="s">
        <v>58</v>
      </c>
      <c r="D1255" s="5" t="s">
        <v>35</v>
      </c>
      <c r="E1255" s="5"/>
      <c r="F1255" s="6" t="s">
        <v>7258</v>
      </c>
      <c r="G1255" s="6"/>
      <c r="H1255" s="6"/>
      <c r="I1255" s="5" t="s">
        <v>38</v>
      </c>
      <c r="J1255" s="5" t="s">
        <v>592</v>
      </c>
      <c r="K1255" s="6" t="s">
        <v>7249</v>
      </c>
      <c r="L1255" s="6" t="s">
        <v>7250</v>
      </c>
      <c r="M1255" s="5" t="s">
        <v>41</v>
      </c>
      <c r="N1255" s="7" t="s">
        <v>4091</v>
      </c>
      <c r="O1255" s="7" t="s">
        <v>7131</v>
      </c>
      <c r="P1255" s="8"/>
      <c r="Q1255" s="5"/>
      <c r="R1255" s="6"/>
      <c r="S1255" s="6"/>
      <c r="T1255" s="8"/>
      <c r="U1255" s="6"/>
      <c r="V1255" s="6"/>
      <c r="W1255" s="6"/>
      <c r="X1255" s="8"/>
      <c r="Y1255" s="5" t="s">
        <v>4093</v>
      </c>
      <c r="Z1255" s="10" t="str">
        <f aca="false">REPLACE(AA1255,SEARCH("M5-",AA1255),LEN(AB1255),AC1255)</f>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5" s="10" t="s">
        <v>7259</v>
      </c>
      <c r="AB1255" s="8" t="str">
        <f aca="false">IF(D1255&lt;&gt;"No hacer",CONCATENATE(A1255,"-",LEFT(C1255),"-",IF(A1254&lt;&gt;A1255,1,IF(C1254=C1255,RIGHT(AB1254)+1,1))))</f>
        <v>M5-NyO-47a-A-4</v>
      </c>
      <c r="AC1255" s="8" t="str">
        <f aca="false">CONCATENATE(AB1255,"-BR")</f>
        <v>M5-NyO-47a-A-4-BR</v>
      </c>
      <c r="AD1255" s="5"/>
      <c r="AE1255" s="5" t="s">
        <v>351</v>
      </c>
      <c r="AF1255" s="5" t="s">
        <v>47</v>
      </c>
    </row>
    <row r="1256" customFormat="false" ht="75" hidden="false" customHeight="true" outlineLevel="0" collapsed="false">
      <c r="A1256" s="5" t="s">
        <v>7236</v>
      </c>
      <c r="B1256" s="6" t="s">
        <v>7237</v>
      </c>
      <c r="C1256" s="5" t="s">
        <v>58</v>
      </c>
      <c r="D1256" s="5" t="s">
        <v>35</v>
      </c>
      <c r="E1256" s="5"/>
      <c r="F1256" s="6" t="s">
        <v>7260</v>
      </c>
      <c r="G1256" s="6"/>
      <c r="H1256" s="6"/>
      <c r="I1256" s="5" t="s">
        <v>38</v>
      </c>
      <c r="J1256" s="5" t="s">
        <v>592</v>
      </c>
      <c r="K1256" s="6" t="s">
        <v>7241</v>
      </c>
      <c r="L1256" s="6" t="s">
        <v>7242</v>
      </c>
      <c r="M1256" s="5" t="s">
        <v>41</v>
      </c>
      <c r="N1256" s="7" t="s">
        <v>4091</v>
      </c>
      <c r="O1256" s="7" t="s">
        <v>7131</v>
      </c>
      <c r="P1256" s="8"/>
      <c r="Q1256" s="5"/>
      <c r="R1256" s="6"/>
      <c r="S1256" s="6"/>
      <c r="T1256" s="8"/>
      <c r="U1256" s="6"/>
      <c r="V1256" s="6"/>
      <c r="W1256" s="6"/>
      <c r="X1256" s="8"/>
      <c r="Y1256" s="5" t="s">
        <v>4093</v>
      </c>
      <c r="Z1256" s="10" t="str">
        <f aca="false">REPLACE(AA1256,SEARCH("M5-",AA1256),LEN(AB1256),AC1256)</f>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6" s="10" t="s">
        <v>7261</v>
      </c>
      <c r="AB1256" s="8" t="str">
        <f aca="false">IF(D1256&lt;&gt;"No hacer",CONCATENATE(A1256,"-",LEFT(C1256),"-",IF(A1255&lt;&gt;A1256,1,IF(C1255=C1256,RIGHT(AB1255)+1,1))))</f>
        <v>M5-NyO-47a-A-5</v>
      </c>
      <c r="AC1256" s="8" t="str">
        <f aca="false">CONCATENATE(AB1256,"-BR")</f>
        <v>M5-NyO-47a-A-5-BR</v>
      </c>
      <c r="AD1256" s="5"/>
      <c r="AE1256" s="5" t="s">
        <v>351</v>
      </c>
      <c r="AF1256" s="5" t="s">
        <v>47</v>
      </c>
    </row>
    <row r="1257" customFormat="false" ht="75" hidden="false" customHeight="true" outlineLevel="0" collapsed="false">
      <c r="A1257" s="5" t="s">
        <v>7262</v>
      </c>
      <c r="B1257" s="6" t="s">
        <v>7263</v>
      </c>
      <c r="C1257" s="5" t="s">
        <v>34</v>
      </c>
      <c r="D1257" s="5" t="s">
        <v>35</v>
      </c>
      <c r="E1257" s="5"/>
      <c r="F1257" s="34" t="s">
        <v>7264</v>
      </c>
      <c r="G1257" s="34"/>
      <c r="H1257" s="6"/>
      <c r="I1257" s="5" t="s">
        <v>38</v>
      </c>
      <c r="J1257" s="5" t="s">
        <v>39</v>
      </c>
      <c r="K1257" s="6" t="s">
        <v>7265</v>
      </c>
      <c r="L1257" s="6" t="s">
        <v>7266</v>
      </c>
      <c r="M1257" s="5" t="s">
        <v>41</v>
      </c>
      <c r="N1257" s="7" t="s">
        <v>4091</v>
      </c>
      <c r="O1257" s="7" t="s">
        <v>7131</v>
      </c>
      <c r="P1257" s="8"/>
      <c r="Q1257" s="5"/>
      <c r="R1257" s="6"/>
      <c r="S1257" s="6"/>
      <c r="T1257" s="8"/>
      <c r="U1257" s="6"/>
      <c r="V1257" s="6"/>
      <c r="W1257" s="6"/>
      <c r="X1257" s="8"/>
      <c r="Y1257" s="5" t="s">
        <v>4093</v>
      </c>
      <c r="Z1257" s="10" t="str">
        <f aca="false">REPLACE(AA1257,SEARCH("M5-",AA1257),LEN(AB1257),AC1257)</f>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57" s="10" t="s">
        <v>7267</v>
      </c>
      <c r="AB1257" s="8" t="str">
        <f aca="false">IF(D1257&lt;&gt;"No hacer",CONCATENATE(A1257,"-",LEFT(C1257),"-",IF(A1256&lt;&gt;A1257,1,IF(C1256=C1257,RIGHT(AB1256)+1,1))))</f>
        <v>M5-NyO-47b-I-1</v>
      </c>
      <c r="AC1257" s="8" t="str">
        <f aca="false">CONCATENATE(AB1257,"-BR")</f>
        <v>M5-NyO-47b-I-1-BR</v>
      </c>
      <c r="AD1257" s="5"/>
      <c r="AE1257" s="5" t="s">
        <v>351</v>
      </c>
      <c r="AF1257" s="5" t="s">
        <v>47</v>
      </c>
    </row>
    <row r="1258" customFormat="false" ht="75" hidden="false" customHeight="true" outlineLevel="0" collapsed="false">
      <c r="A1258" s="5" t="s">
        <v>7262</v>
      </c>
      <c r="B1258" s="6" t="s">
        <v>7263</v>
      </c>
      <c r="C1258" s="5" t="s">
        <v>48</v>
      </c>
      <c r="D1258" s="5" t="s">
        <v>35</v>
      </c>
      <c r="E1258" s="5"/>
      <c r="F1258" s="6" t="s">
        <v>7163</v>
      </c>
      <c r="G1258" s="6"/>
      <c r="H1258" s="6"/>
      <c r="I1258" s="5" t="s">
        <v>38</v>
      </c>
      <c r="J1258" s="5" t="s">
        <v>7164</v>
      </c>
      <c r="K1258" s="6" t="s">
        <v>7268</v>
      </c>
      <c r="L1258" s="6" t="s">
        <v>7166</v>
      </c>
      <c r="M1258" s="5" t="s">
        <v>41</v>
      </c>
      <c r="N1258" s="7" t="s">
        <v>4091</v>
      </c>
      <c r="O1258" s="7" t="s">
        <v>7131</v>
      </c>
      <c r="P1258" s="8"/>
      <c r="Q1258" s="5"/>
      <c r="R1258" s="6"/>
      <c r="S1258" s="6"/>
      <c r="T1258" s="8"/>
      <c r="U1258" s="6"/>
      <c r="V1258" s="6"/>
      <c r="W1258" s="6"/>
      <c r="X1258" s="8"/>
      <c r="Y1258" s="5" t="s">
        <v>4093</v>
      </c>
      <c r="Z1258" s="10" t="str">
        <f aca="false">REPLACE(AA1258,SEARCH("M5-",AA1258),LEN(AB1258),AC1258)</f>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AA1258" s="10" t="s">
        <v>7269</v>
      </c>
      <c r="AB1258" s="8" t="str">
        <f aca="false">IF(D1258&lt;&gt;"No hacer",CONCATENATE(A1258,"-",LEFT(C1258),"-",IF(A1257&lt;&gt;A1258,1,IF(C1257=C1258,RIGHT(AB1257)+1,1))))</f>
        <v>M5-NyO-47b-E-1</v>
      </c>
      <c r="AC1258" s="8" t="str">
        <f aca="false">CONCATENATE(AB1258,"-BR")</f>
        <v>M5-NyO-47b-E-1-BR</v>
      </c>
      <c r="AD1258" s="5"/>
      <c r="AE1258" s="5" t="s">
        <v>351</v>
      </c>
      <c r="AF1258" s="5" t="s">
        <v>47</v>
      </c>
    </row>
    <row r="1259" customFormat="false" ht="75" hidden="false" customHeight="true" outlineLevel="0" collapsed="false">
      <c r="A1259" s="5" t="s">
        <v>7262</v>
      </c>
      <c r="B1259" s="6" t="s">
        <v>7263</v>
      </c>
      <c r="C1259" s="5" t="s">
        <v>58</v>
      </c>
      <c r="D1259" s="5" t="s">
        <v>35</v>
      </c>
      <c r="E1259" s="5"/>
      <c r="F1259" s="6" t="s">
        <v>7270</v>
      </c>
      <c r="G1259" s="6"/>
      <c r="H1259" s="6"/>
      <c r="I1259" s="5" t="s">
        <v>38</v>
      </c>
      <c r="J1259" s="5" t="s">
        <v>7164</v>
      </c>
      <c r="K1259" s="6" t="s">
        <v>7271</v>
      </c>
      <c r="L1259" s="6" t="s">
        <v>7272</v>
      </c>
      <c r="M1259" s="5" t="s">
        <v>41</v>
      </c>
      <c r="N1259" s="7" t="s">
        <v>7273</v>
      </c>
      <c r="O1259" s="7" t="s">
        <v>7131</v>
      </c>
      <c r="P1259" s="8"/>
      <c r="Q1259" s="5"/>
      <c r="R1259" s="6"/>
      <c r="S1259" s="6"/>
      <c r="T1259" s="8"/>
      <c r="U1259" s="6"/>
      <c r="V1259" s="6"/>
      <c r="W1259" s="6"/>
      <c r="X1259" s="8"/>
      <c r="Y1259" s="5" t="s">
        <v>4093</v>
      </c>
      <c r="Z1259" s="10" t="str">
        <f aca="false">REPLACE(AA1259,SEARCH("M5-",AA1259),LEN(AB1259),AC1259)</f>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AA1259" s="10" t="s">
        <v>7274</v>
      </c>
      <c r="AB1259" s="8" t="str">
        <f aca="false">IF(D1259&lt;&gt;"No hacer",CONCATENATE(A1259,"-",LEFT(C1259),"-",IF(A1258&lt;&gt;A1259,1,IF(C1258=C1259,RIGHT(AB1258)+1,1))))</f>
        <v>M5-NyO-47b-A-1</v>
      </c>
      <c r="AC1259" s="8" t="str">
        <f aca="false">CONCATENATE(AB1259,"-BR")</f>
        <v>M5-NyO-47b-A-1-BR</v>
      </c>
      <c r="AD1259" s="5"/>
      <c r="AE1259" s="5" t="s">
        <v>351</v>
      </c>
      <c r="AF1259" s="5" t="s">
        <v>47</v>
      </c>
    </row>
    <row r="1260" customFormat="false" ht="75" hidden="false" customHeight="true" outlineLevel="0" collapsed="false">
      <c r="A1260" s="5" t="s">
        <v>7262</v>
      </c>
      <c r="B1260" s="6" t="s">
        <v>7263</v>
      </c>
      <c r="C1260" s="5" t="s">
        <v>58</v>
      </c>
      <c r="D1260" s="5" t="s">
        <v>35</v>
      </c>
      <c r="E1260" s="5"/>
      <c r="F1260" s="6" t="s">
        <v>7275</v>
      </c>
      <c r="G1260" s="6"/>
      <c r="H1260" s="6"/>
      <c r="I1260" s="5" t="s">
        <v>38</v>
      </c>
      <c r="J1260" s="5" t="s">
        <v>7164</v>
      </c>
      <c r="K1260" s="6" t="s">
        <v>7276</v>
      </c>
      <c r="L1260" s="6" t="s">
        <v>7272</v>
      </c>
      <c r="M1260" s="5" t="s">
        <v>41</v>
      </c>
      <c r="N1260" s="7" t="s">
        <v>7273</v>
      </c>
      <c r="O1260" s="7" t="s">
        <v>7131</v>
      </c>
      <c r="P1260" s="8"/>
      <c r="Q1260" s="5"/>
      <c r="R1260" s="6"/>
      <c r="S1260" s="6"/>
      <c r="T1260" s="8"/>
      <c r="U1260" s="6"/>
      <c r="V1260" s="6"/>
      <c r="W1260" s="6"/>
      <c r="X1260" s="8"/>
      <c r="Y1260" s="5" t="s">
        <v>4093</v>
      </c>
      <c r="Z1260" s="10" t="str">
        <f aca="false">REPLACE(AA1260,SEARCH("M5-",AA1260),LEN(AB1260),AC1260)</f>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AA1260" s="10" t="s">
        <v>7277</v>
      </c>
      <c r="AB1260" s="8" t="str">
        <f aca="false">IF(D1260&lt;&gt;"No hacer",CONCATENATE(A1260,"-",LEFT(C1260),"-",IF(A1259&lt;&gt;A1260,1,IF(C1259=C1260,RIGHT(AB1259)+1,1))))</f>
        <v>M5-NyO-47b-A-2</v>
      </c>
      <c r="AC1260" s="8" t="str">
        <f aca="false">CONCATENATE(AB1260,"-BR")</f>
        <v>M5-NyO-47b-A-2-BR</v>
      </c>
      <c r="AD1260" s="5"/>
      <c r="AE1260" s="5" t="s">
        <v>351</v>
      </c>
      <c r="AF1260" s="5" t="s">
        <v>47</v>
      </c>
    </row>
    <row r="1261" customFormat="false" ht="75" hidden="false" customHeight="true" outlineLevel="0" collapsed="false">
      <c r="A1261" s="5" t="s">
        <v>7262</v>
      </c>
      <c r="B1261" s="6" t="s">
        <v>7263</v>
      </c>
      <c r="C1261" s="5" t="s">
        <v>58</v>
      </c>
      <c r="D1261" s="5" t="s">
        <v>35</v>
      </c>
      <c r="E1261" s="5"/>
      <c r="F1261" s="6" t="s">
        <v>7278</v>
      </c>
      <c r="G1261" s="6"/>
      <c r="H1261" s="6"/>
      <c r="I1261" s="5" t="s">
        <v>38</v>
      </c>
      <c r="J1261" s="5" t="s">
        <v>7164</v>
      </c>
      <c r="K1261" s="6" t="s">
        <v>7279</v>
      </c>
      <c r="L1261" s="6" t="s">
        <v>7166</v>
      </c>
      <c r="M1261" s="5" t="s">
        <v>41</v>
      </c>
      <c r="N1261" s="7" t="s">
        <v>7273</v>
      </c>
      <c r="O1261" s="7" t="s">
        <v>7131</v>
      </c>
      <c r="P1261" s="8"/>
      <c r="Q1261" s="5"/>
      <c r="R1261" s="6"/>
      <c r="S1261" s="6"/>
      <c r="T1261" s="8"/>
      <c r="U1261" s="6"/>
      <c r="V1261" s="6"/>
      <c r="W1261" s="6"/>
      <c r="X1261" s="8"/>
      <c r="Y1261" s="5" t="s">
        <v>4093</v>
      </c>
      <c r="Z1261" s="10" t="str">
        <f aca="false">REPLACE(AA1261,SEARCH("M5-",AA1261),LEN(AB1261),AC1261)</f>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1" s="10" t="s">
        <v>7280</v>
      </c>
      <c r="AB1261" s="8" t="str">
        <f aca="false">IF(D1261&lt;&gt;"No hacer",CONCATENATE(A1261,"-",LEFT(C1261),"-",IF(A1260&lt;&gt;A1261,1,IF(C1260=C1261,RIGHT(AB1260)+1,1))))</f>
        <v>M5-NyO-47b-A-3</v>
      </c>
      <c r="AC1261" s="8" t="str">
        <f aca="false">CONCATENATE(AB1261,"-BR")</f>
        <v>M5-NyO-47b-A-3-BR</v>
      </c>
      <c r="AD1261" s="5"/>
      <c r="AE1261" s="5" t="s">
        <v>351</v>
      </c>
      <c r="AF1261" s="5" t="s">
        <v>47</v>
      </c>
    </row>
    <row r="1262" customFormat="false" ht="75" hidden="false" customHeight="true" outlineLevel="0" collapsed="false">
      <c r="A1262" s="5" t="s">
        <v>7262</v>
      </c>
      <c r="B1262" s="6" t="s">
        <v>7263</v>
      </c>
      <c r="C1262" s="5" t="s">
        <v>58</v>
      </c>
      <c r="D1262" s="5" t="s">
        <v>35</v>
      </c>
      <c r="E1262" s="5"/>
      <c r="F1262" s="6" t="s">
        <v>7281</v>
      </c>
      <c r="G1262" s="6"/>
      <c r="H1262" s="6"/>
      <c r="I1262" s="5" t="s">
        <v>38</v>
      </c>
      <c r="J1262" s="5" t="s">
        <v>7164</v>
      </c>
      <c r="K1262" s="6" t="s">
        <v>7282</v>
      </c>
      <c r="L1262" s="6" t="s">
        <v>7166</v>
      </c>
      <c r="M1262" s="5" t="s">
        <v>41</v>
      </c>
      <c r="N1262" s="7" t="s">
        <v>7273</v>
      </c>
      <c r="O1262" s="7" t="s">
        <v>7131</v>
      </c>
      <c r="P1262" s="8"/>
      <c r="Q1262" s="5"/>
      <c r="R1262" s="6"/>
      <c r="S1262" s="6"/>
      <c r="T1262" s="8"/>
      <c r="U1262" s="6"/>
      <c r="V1262" s="6"/>
      <c r="W1262" s="6"/>
      <c r="X1262" s="8"/>
      <c r="Y1262" s="5" t="s">
        <v>4093</v>
      </c>
      <c r="Z1262" s="10" t="str">
        <f aca="false">REPLACE(AA1262,SEARCH("M5-",AA1262),LEN(AB1262),AC1262)</f>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2" s="10" t="s">
        <v>7283</v>
      </c>
      <c r="AB1262" s="8" t="str">
        <f aca="false">IF(D1262&lt;&gt;"No hacer",CONCATENATE(A1262,"-",LEFT(C1262),"-",IF(A1261&lt;&gt;A1262,1,IF(C1261=C1262,RIGHT(AB1261)+1,1))))</f>
        <v>M5-NyO-47b-A-4</v>
      </c>
      <c r="AC1262" s="8" t="str">
        <f aca="false">CONCATENATE(AB1262,"-BR")</f>
        <v>M5-NyO-47b-A-4-BR</v>
      </c>
      <c r="AD1262" s="5"/>
      <c r="AE1262" s="5" t="s">
        <v>351</v>
      </c>
      <c r="AF1262" s="5" t="s">
        <v>47</v>
      </c>
    </row>
    <row r="1263" customFormat="false" ht="75" hidden="false" customHeight="true" outlineLevel="0" collapsed="false">
      <c r="A1263" s="5" t="s">
        <v>7262</v>
      </c>
      <c r="B1263" s="6" t="s">
        <v>7263</v>
      </c>
      <c r="C1263" s="5" t="s">
        <v>58</v>
      </c>
      <c r="D1263" s="5" t="s">
        <v>35</v>
      </c>
      <c r="E1263" s="5"/>
      <c r="F1263" s="6" t="s">
        <v>7284</v>
      </c>
      <c r="G1263" s="6"/>
      <c r="H1263" s="6"/>
      <c r="I1263" s="5" t="s">
        <v>38</v>
      </c>
      <c r="J1263" s="5" t="s">
        <v>7164</v>
      </c>
      <c r="K1263" s="6" t="s">
        <v>7285</v>
      </c>
      <c r="L1263" s="6" t="s">
        <v>7272</v>
      </c>
      <c r="M1263" s="5" t="s">
        <v>41</v>
      </c>
      <c r="N1263" s="7" t="s">
        <v>7273</v>
      </c>
      <c r="O1263" s="7" t="s">
        <v>7131</v>
      </c>
      <c r="P1263" s="8"/>
      <c r="Q1263" s="5"/>
      <c r="R1263" s="6"/>
      <c r="S1263" s="6"/>
      <c r="T1263" s="8"/>
      <c r="U1263" s="6"/>
      <c r="V1263" s="6"/>
      <c r="W1263" s="6"/>
      <c r="X1263" s="8"/>
      <c r="Y1263" s="5" t="s">
        <v>4093</v>
      </c>
      <c r="Z1263" s="10" t="str">
        <f aca="false">REPLACE(AA1263,SEARCH("M5-",AA1263),LEN(AB1263),AC1263)</f>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AA1263" s="10" t="s">
        <v>7286</v>
      </c>
      <c r="AB1263" s="8" t="str">
        <f aca="false">IF(D1263&lt;&gt;"No hacer",CONCATENATE(A1263,"-",LEFT(C1263),"-",IF(A1262&lt;&gt;A1263,1,IF(C1262=C1263,RIGHT(AB1262)+1,1))))</f>
        <v>M5-NyO-47b-A-5</v>
      </c>
      <c r="AC1263" s="8" t="str">
        <f aca="false">CONCATENATE(AB1263,"-BR")</f>
        <v>M5-NyO-47b-A-5-BR</v>
      </c>
      <c r="AD1263" s="5"/>
      <c r="AE1263" s="5" t="s">
        <v>351</v>
      </c>
      <c r="AF1263" s="5" t="s">
        <v>47</v>
      </c>
    </row>
    <row r="1264" customFormat="false" ht="75" hidden="false" customHeight="true" outlineLevel="0" collapsed="false">
      <c r="A1264" s="5" t="s">
        <v>7287</v>
      </c>
      <c r="B1264" s="6" t="s">
        <v>7288</v>
      </c>
      <c r="C1264" s="5" t="s">
        <v>34</v>
      </c>
      <c r="D1264" s="5" t="s">
        <v>35</v>
      </c>
      <c r="E1264" s="5"/>
      <c r="F1264" s="6" t="s">
        <v>7289</v>
      </c>
      <c r="G1264" s="6"/>
      <c r="H1264" s="6"/>
      <c r="I1264" s="5" t="s">
        <v>38</v>
      </c>
      <c r="J1264" s="5" t="s">
        <v>586</v>
      </c>
      <c r="K1264" s="6" t="s">
        <v>7290</v>
      </c>
      <c r="L1264" s="6"/>
      <c r="M1264" s="5" t="s">
        <v>41</v>
      </c>
      <c r="N1264" s="6" t="s">
        <v>4179</v>
      </c>
      <c r="O1264" s="6" t="s">
        <v>7291</v>
      </c>
      <c r="P1264" s="8"/>
      <c r="Q1264" s="5"/>
      <c r="R1264" s="6"/>
      <c r="S1264" s="6"/>
      <c r="T1264" s="8"/>
      <c r="U1264" s="6"/>
      <c r="V1264" s="6"/>
      <c r="W1264" s="6"/>
      <c r="X1264" s="8"/>
      <c r="Y1264" s="5" t="s">
        <v>4093</v>
      </c>
      <c r="Z1264" s="10" t="str">
        <f aca="false">REPLACE(AA1264,SEARCH("M5-",AA1264),LEN(AB1264),AC1264)</f>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1264" s="10" t="s">
        <v>7292</v>
      </c>
      <c r="AB1264" s="8" t="str">
        <f aca="false">IF(D1264&lt;&gt;"No hacer",CONCATENATE(A1264,"-",LEFT(C1264),"-",IF(A1263&lt;&gt;A1264,1,IF(C1263=C1264,RIGHT(AB1263)+1,1))))</f>
        <v>M5-NyO-47c-I-1</v>
      </c>
      <c r="AC1264" s="8" t="str">
        <f aca="false">CONCATENATE(AB1264,"-BR")</f>
        <v>M5-NyO-47c-I-1-BR</v>
      </c>
      <c r="AD1264" s="5"/>
      <c r="AE1264" s="5" t="s">
        <v>351</v>
      </c>
      <c r="AF1264" s="5" t="s">
        <v>47</v>
      </c>
    </row>
    <row r="1265" customFormat="false" ht="75" hidden="false" customHeight="true" outlineLevel="0" collapsed="false">
      <c r="A1265" s="5" t="s">
        <v>7287</v>
      </c>
      <c r="B1265" s="6" t="s">
        <v>7288</v>
      </c>
      <c r="C1265" s="5" t="s">
        <v>48</v>
      </c>
      <c r="D1265" s="5" t="s">
        <v>35</v>
      </c>
      <c r="E1265" s="5"/>
      <c r="F1265" s="7" t="s">
        <v>7293</v>
      </c>
      <c r="G1265" s="7"/>
      <c r="H1265" s="6"/>
      <c r="I1265" s="5" t="s">
        <v>38</v>
      </c>
      <c r="J1265" s="5" t="s">
        <v>7164</v>
      </c>
      <c r="K1265" s="6" t="s">
        <v>7190</v>
      </c>
      <c r="L1265" s="6" t="s">
        <v>7294</v>
      </c>
      <c r="M1265" s="5" t="s">
        <v>41</v>
      </c>
      <c r="N1265" s="6" t="s">
        <v>4179</v>
      </c>
      <c r="O1265" s="6" t="s">
        <v>4179</v>
      </c>
      <c r="P1265" s="8"/>
      <c r="Q1265" s="5"/>
      <c r="R1265" s="6"/>
      <c r="S1265" s="6"/>
      <c r="T1265" s="8"/>
      <c r="U1265" s="6"/>
      <c r="V1265" s="6"/>
      <c r="W1265" s="6"/>
      <c r="X1265" s="8"/>
      <c r="Y1265" s="5" t="s">
        <v>4093</v>
      </c>
      <c r="Z1265" s="10" t="str">
        <f aca="false">REPLACE(AA1265,SEARCH("M5-",AA1265),LEN(AB1265),AC1265)</f>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AA1265" s="10" t="s">
        <v>7295</v>
      </c>
      <c r="AB1265" s="8" t="str">
        <f aca="false">IF(D1265&lt;&gt;"No hacer",CONCATENATE(A1265,"-",LEFT(C1265),"-",IF(A1264&lt;&gt;A1265,1,IF(C1264=C1265,RIGHT(AB1264)+1,1))))</f>
        <v>M5-NyO-47c-E-1</v>
      </c>
      <c r="AC1265" s="8" t="str">
        <f aca="false">CONCATENATE(AB1265,"-BR")</f>
        <v>M5-NyO-47c-E-1-BR</v>
      </c>
      <c r="AD1265" s="5"/>
      <c r="AE1265" s="5" t="s">
        <v>351</v>
      </c>
      <c r="AF1265" s="5" t="s">
        <v>47</v>
      </c>
    </row>
    <row r="1266" customFormat="false" ht="75" hidden="false" customHeight="true" outlineLevel="0" collapsed="false">
      <c r="A1266" s="5" t="s">
        <v>7287</v>
      </c>
      <c r="B1266" s="6" t="s">
        <v>7288</v>
      </c>
      <c r="C1266" s="5" t="s">
        <v>48</v>
      </c>
      <c r="D1266" s="5" t="s">
        <v>35</v>
      </c>
      <c r="E1266" s="5"/>
      <c r="F1266" s="7" t="s">
        <v>7296</v>
      </c>
      <c r="G1266" s="7"/>
      <c r="H1266" s="6"/>
      <c r="I1266" s="5" t="s">
        <v>38</v>
      </c>
      <c r="J1266" s="5" t="s">
        <v>7164</v>
      </c>
      <c r="K1266" s="6" t="s">
        <v>7190</v>
      </c>
      <c r="L1266" s="6" t="s">
        <v>7297</v>
      </c>
      <c r="M1266" s="5" t="s">
        <v>41</v>
      </c>
      <c r="N1266" s="6" t="s">
        <v>4179</v>
      </c>
      <c r="O1266" s="6" t="s">
        <v>4179</v>
      </c>
      <c r="P1266" s="8"/>
      <c r="Q1266" s="5"/>
      <c r="R1266" s="6"/>
      <c r="S1266" s="6"/>
      <c r="T1266" s="8"/>
      <c r="U1266" s="6"/>
      <c r="V1266" s="6"/>
      <c r="W1266" s="6"/>
      <c r="X1266" s="8"/>
      <c r="Y1266" s="5" t="s">
        <v>4093</v>
      </c>
      <c r="Z1266" s="10" t="str">
        <f aca="false">REPLACE(AA1266,SEARCH("M5-",AA1266),LEN(AB1266),AC1266)</f>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AA1266" s="10" t="s">
        <v>7298</v>
      </c>
      <c r="AB1266" s="8" t="str">
        <f aca="false">IF(D1266&lt;&gt;"No hacer",CONCATENATE(A1266,"-",LEFT(C1266),"-",IF(A1265&lt;&gt;A1266,1,IF(C1265=C1266,RIGHT(AB1265)+1,1))))</f>
        <v>M5-NyO-47c-E-2</v>
      </c>
      <c r="AC1266" s="8" t="str">
        <f aca="false">CONCATENATE(AB1266,"-BR")</f>
        <v>M5-NyO-47c-E-2-BR</v>
      </c>
      <c r="AD1266" s="5"/>
      <c r="AE1266" s="5" t="s">
        <v>351</v>
      </c>
      <c r="AF1266" s="5" t="s">
        <v>47</v>
      </c>
    </row>
    <row r="1267" customFormat="false" ht="75" hidden="false" customHeight="true" outlineLevel="0" collapsed="false">
      <c r="A1267" s="5" t="s">
        <v>7287</v>
      </c>
      <c r="B1267" s="6" t="s">
        <v>7288</v>
      </c>
      <c r="C1267" s="5" t="s">
        <v>58</v>
      </c>
      <c r="D1267" s="5" t="s">
        <v>35</v>
      </c>
      <c r="E1267" s="5"/>
      <c r="F1267" s="6" t="s">
        <v>7299</v>
      </c>
      <c r="G1267" s="6"/>
      <c r="H1267" s="6"/>
      <c r="I1267" s="5" t="s">
        <v>38</v>
      </c>
      <c r="J1267" s="5" t="s">
        <v>7164</v>
      </c>
      <c r="K1267" s="6" t="s">
        <v>7300</v>
      </c>
      <c r="L1267" s="6" t="s">
        <v>7301</v>
      </c>
      <c r="M1267" s="5" t="s">
        <v>41</v>
      </c>
      <c r="N1267" s="6" t="s">
        <v>7186</v>
      </c>
      <c r="O1267" s="6" t="s">
        <v>7302</v>
      </c>
      <c r="P1267" s="8"/>
      <c r="Q1267" s="5"/>
      <c r="R1267" s="6"/>
      <c r="S1267" s="6"/>
      <c r="T1267" s="8"/>
      <c r="U1267" s="6"/>
      <c r="V1267" s="6"/>
      <c r="W1267" s="6"/>
      <c r="X1267" s="8"/>
      <c r="Y1267" s="5" t="s">
        <v>4093</v>
      </c>
      <c r="Z1267" s="10" t="str">
        <f aca="false">REPLACE(AA1267,SEARCH("M5-",AA1267),LEN(AB1267),AC1267)</f>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7" s="10" t="s">
        <v>7303</v>
      </c>
      <c r="AB1267" s="8" t="str">
        <f aca="false">IF(D1267&lt;&gt;"No hacer",CONCATENATE(A1267,"-",LEFT(C1267),"-",IF(A1266&lt;&gt;A1267,1,IF(C1266=C1267,RIGHT(AB1266)+1,1))))</f>
        <v>M5-NyO-47c-A-1</v>
      </c>
      <c r="AC1267" s="8" t="str">
        <f aca="false">CONCATENATE(AB1267,"-BR")</f>
        <v>M5-NyO-47c-A-1-BR</v>
      </c>
      <c r="AD1267" s="5"/>
      <c r="AE1267" s="5" t="s">
        <v>351</v>
      </c>
      <c r="AF1267" s="5" t="s">
        <v>47</v>
      </c>
    </row>
    <row r="1268" customFormat="false" ht="75" hidden="false" customHeight="true" outlineLevel="0" collapsed="false">
      <c r="A1268" s="5" t="s">
        <v>7287</v>
      </c>
      <c r="B1268" s="6" t="s">
        <v>7288</v>
      </c>
      <c r="C1268" s="5" t="s">
        <v>58</v>
      </c>
      <c r="D1268" s="5" t="s">
        <v>35</v>
      </c>
      <c r="E1268" s="5"/>
      <c r="F1268" s="6" t="s">
        <v>7304</v>
      </c>
      <c r="G1268" s="6"/>
      <c r="H1268" s="6"/>
      <c r="I1268" s="5" t="s">
        <v>38</v>
      </c>
      <c r="J1268" s="5" t="s">
        <v>7164</v>
      </c>
      <c r="K1268" s="6" t="s">
        <v>7300</v>
      </c>
      <c r="L1268" s="6" t="s">
        <v>7301</v>
      </c>
      <c r="M1268" s="5" t="s">
        <v>41</v>
      </c>
      <c r="N1268" s="6" t="s">
        <v>7186</v>
      </c>
      <c r="O1268" s="6" t="s">
        <v>7302</v>
      </c>
      <c r="P1268" s="8"/>
      <c r="Q1268" s="5"/>
      <c r="R1268" s="6"/>
      <c r="S1268" s="6"/>
      <c r="T1268" s="8"/>
      <c r="U1268" s="6"/>
      <c r="V1268" s="6"/>
      <c r="W1268" s="6"/>
      <c r="X1268" s="8"/>
      <c r="Y1268" s="5" t="s">
        <v>4093</v>
      </c>
      <c r="Z1268" s="10" t="str">
        <f aca="false">REPLACE(AA1268,SEARCH("M5-",AA1268),LEN(AB1268),AC1268)</f>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8" s="10" t="s">
        <v>7305</v>
      </c>
      <c r="AB1268" s="8" t="str">
        <f aca="false">IF(D1268&lt;&gt;"No hacer",CONCATENATE(A1268,"-",LEFT(C1268),"-",IF(A1267&lt;&gt;A1268,1,IF(C1267=C1268,RIGHT(AB1267)+1,1))))</f>
        <v>M5-NyO-47c-A-2</v>
      </c>
      <c r="AC1268" s="8" t="str">
        <f aca="false">CONCATENATE(AB1268,"-BR")</f>
        <v>M5-NyO-47c-A-2-BR</v>
      </c>
      <c r="AD1268" s="5"/>
      <c r="AE1268" s="5" t="s">
        <v>351</v>
      </c>
      <c r="AF1268" s="5" t="s">
        <v>47</v>
      </c>
    </row>
    <row r="1269" customFormat="false" ht="75" hidden="false" customHeight="true" outlineLevel="0" collapsed="false">
      <c r="A1269" s="5" t="s">
        <v>7287</v>
      </c>
      <c r="B1269" s="6" t="s">
        <v>7288</v>
      </c>
      <c r="C1269" s="5" t="s">
        <v>58</v>
      </c>
      <c r="D1269" s="5" t="s">
        <v>35</v>
      </c>
      <c r="E1269" s="5"/>
      <c r="F1269" s="6" t="s">
        <v>7306</v>
      </c>
      <c r="G1269" s="6"/>
      <c r="H1269" s="6"/>
      <c r="I1269" s="5" t="s">
        <v>38</v>
      </c>
      <c r="J1269" s="5" t="s">
        <v>7164</v>
      </c>
      <c r="K1269" s="6" t="s">
        <v>7307</v>
      </c>
      <c r="L1269" s="6" t="s">
        <v>7308</v>
      </c>
      <c r="M1269" s="5" t="s">
        <v>41</v>
      </c>
      <c r="N1269" s="6" t="s">
        <v>7186</v>
      </c>
      <c r="O1269" s="6" t="s">
        <v>7302</v>
      </c>
      <c r="P1269" s="8"/>
      <c r="Q1269" s="5"/>
      <c r="R1269" s="6"/>
      <c r="S1269" s="6"/>
      <c r="T1269" s="8"/>
      <c r="U1269" s="6"/>
      <c r="V1269" s="6"/>
      <c r="W1269" s="6"/>
      <c r="X1269" s="8"/>
      <c r="Y1269" s="5" t="s">
        <v>4093</v>
      </c>
      <c r="Z1269" s="10" t="str">
        <f aca="false">REPLACE(AA1269,SEARCH("M5-",AA1269),LEN(AB1269),AC1269)</f>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69" s="10" t="s">
        <v>7309</v>
      </c>
      <c r="AB1269" s="8" t="str">
        <f aca="false">IF(D1269&lt;&gt;"No hacer",CONCATENATE(A1269,"-",LEFT(C1269),"-",IF(A1268&lt;&gt;A1269,1,IF(C1268=C1269,RIGHT(AB1268)+1,1))))</f>
        <v>M5-NyO-47c-A-3</v>
      </c>
      <c r="AC1269" s="8" t="str">
        <f aca="false">CONCATENATE(AB1269,"-BR")</f>
        <v>M5-NyO-47c-A-3-BR</v>
      </c>
      <c r="AD1269" s="5"/>
      <c r="AE1269" s="5" t="s">
        <v>351</v>
      </c>
      <c r="AF1269" s="5" t="s">
        <v>47</v>
      </c>
    </row>
    <row r="1270" customFormat="false" ht="75" hidden="false" customHeight="true" outlineLevel="0" collapsed="false">
      <c r="A1270" s="5" t="s">
        <v>7287</v>
      </c>
      <c r="B1270" s="6" t="s">
        <v>7288</v>
      </c>
      <c r="C1270" s="5" t="s">
        <v>58</v>
      </c>
      <c r="D1270" s="5" t="s">
        <v>35</v>
      </c>
      <c r="E1270" s="5"/>
      <c r="F1270" s="6" t="s">
        <v>7310</v>
      </c>
      <c r="G1270" s="6"/>
      <c r="H1270" s="6"/>
      <c r="I1270" s="5" t="s">
        <v>38</v>
      </c>
      <c r="J1270" s="5" t="s">
        <v>7164</v>
      </c>
      <c r="K1270" s="6" t="s">
        <v>7307</v>
      </c>
      <c r="L1270" s="6" t="s">
        <v>7308</v>
      </c>
      <c r="M1270" s="5" t="s">
        <v>41</v>
      </c>
      <c r="N1270" s="6" t="s">
        <v>7186</v>
      </c>
      <c r="O1270" s="6" t="s">
        <v>7302</v>
      </c>
      <c r="P1270" s="8"/>
      <c r="Q1270" s="5"/>
      <c r="R1270" s="6"/>
      <c r="S1270" s="6"/>
      <c r="T1270" s="8"/>
      <c r="U1270" s="6"/>
      <c r="V1270" s="6"/>
      <c r="W1270" s="6"/>
      <c r="X1270" s="8"/>
      <c r="Y1270" s="5" t="s">
        <v>4093</v>
      </c>
      <c r="Z1270" s="10" t="str">
        <f aca="false">REPLACE(AA1270,SEARCH("M5-",AA1270),LEN(AB1270),AC1270)</f>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0" s="10" t="s">
        <v>7311</v>
      </c>
      <c r="AB1270" s="8" t="str">
        <f aca="false">IF(D1270&lt;&gt;"No hacer",CONCATENATE(A1270,"-",LEFT(C1270),"-",IF(A1269&lt;&gt;A1270,1,IF(C1269=C1270,RIGHT(AB1269)+1,1))))</f>
        <v>M5-NyO-47c-A-4</v>
      </c>
      <c r="AC1270" s="8" t="str">
        <f aca="false">CONCATENATE(AB1270,"-BR")</f>
        <v>M5-NyO-47c-A-4-BR</v>
      </c>
      <c r="AD1270" s="5"/>
      <c r="AE1270" s="5" t="s">
        <v>351</v>
      </c>
      <c r="AF1270" s="5" t="s">
        <v>47</v>
      </c>
    </row>
    <row r="1271" customFormat="false" ht="75" hidden="false" customHeight="true" outlineLevel="0" collapsed="false">
      <c r="A1271" s="5" t="s">
        <v>7287</v>
      </c>
      <c r="B1271" s="6" t="s">
        <v>7288</v>
      </c>
      <c r="C1271" s="5" t="s">
        <v>58</v>
      </c>
      <c r="D1271" s="5" t="s">
        <v>35</v>
      </c>
      <c r="E1271" s="5"/>
      <c r="F1271" s="6" t="s">
        <v>7312</v>
      </c>
      <c r="G1271" s="6"/>
      <c r="H1271" s="6"/>
      <c r="I1271" s="5" t="s">
        <v>38</v>
      </c>
      <c r="J1271" s="5" t="s">
        <v>7164</v>
      </c>
      <c r="K1271" s="6" t="s">
        <v>7307</v>
      </c>
      <c r="L1271" s="6" t="s">
        <v>7308</v>
      </c>
      <c r="M1271" s="5" t="s">
        <v>41</v>
      </c>
      <c r="N1271" s="6" t="s">
        <v>7186</v>
      </c>
      <c r="O1271" s="6" t="s">
        <v>7302</v>
      </c>
      <c r="P1271" s="8"/>
      <c r="Q1271" s="5"/>
      <c r="R1271" s="6"/>
      <c r="S1271" s="6"/>
      <c r="T1271" s="8"/>
      <c r="U1271" s="6"/>
      <c r="V1271" s="6"/>
      <c r="W1271" s="6"/>
      <c r="X1271" s="8"/>
      <c r="Y1271" s="5" t="s">
        <v>4093</v>
      </c>
      <c r="Z1271" s="10" t="str">
        <f aca="false">REPLACE(AA1271,SEARCH("M5-",AA1271),LEN(AB1271),AC1271)</f>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1" s="10" t="s">
        <v>7313</v>
      </c>
      <c r="AB1271" s="8" t="str">
        <f aca="false">IF(D1271&lt;&gt;"No hacer",CONCATENATE(A1271,"-",LEFT(C1271),"-",IF(A1270&lt;&gt;A1271,1,IF(C1270=C1271,RIGHT(AB1270)+1,1))))</f>
        <v>M5-NyO-47c-A-5</v>
      </c>
      <c r="AC1271" s="8" t="str">
        <f aca="false">CONCATENATE(AB1271,"-BR")</f>
        <v>M5-NyO-47c-A-5-BR</v>
      </c>
      <c r="AD1271" s="5"/>
      <c r="AE1271" s="5" t="s">
        <v>351</v>
      </c>
      <c r="AF1271" s="5" t="s">
        <v>47</v>
      </c>
    </row>
    <row r="1272" customFormat="false" ht="75" hidden="false" customHeight="true" outlineLevel="0" collapsed="false">
      <c r="A1272" s="5" t="s">
        <v>7314</v>
      </c>
      <c r="B1272" s="6" t="s">
        <v>7315</v>
      </c>
      <c r="C1272" s="5" t="s">
        <v>34</v>
      </c>
      <c r="D1272" s="5" t="s">
        <v>35</v>
      </c>
      <c r="E1272" s="5"/>
      <c r="F1272" s="6" t="s">
        <v>7316</v>
      </c>
      <c r="G1272" s="6"/>
      <c r="H1272" s="7"/>
      <c r="I1272" s="11"/>
      <c r="J1272" s="11" t="s">
        <v>297</v>
      </c>
      <c r="K1272" s="7" t="s">
        <v>7317</v>
      </c>
      <c r="L1272" s="7" t="s">
        <v>7212</v>
      </c>
      <c r="M1272" s="5" t="s">
        <v>41</v>
      </c>
      <c r="N1272" s="6" t="s">
        <v>4231</v>
      </c>
      <c r="O1272" s="6" t="s">
        <v>4232</v>
      </c>
      <c r="P1272" s="8"/>
      <c r="Q1272" s="5"/>
      <c r="R1272" s="6"/>
      <c r="S1272" s="6"/>
      <c r="T1272" s="8"/>
      <c r="U1272" s="6"/>
      <c r="V1272" s="6"/>
      <c r="W1272" s="6"/>
      <c r="X1272" s="8"/>
      <c r="Y1272" s="5" t="s">
        <v>4093</v>
      </c>
      <c r="Z1272" s="10" t="str">
        <f aca="false">REPLACE(AA1272,SEARCH("M5-",AA1272),LEN(AB1272),AC1272)</f>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72" s="10" t="s">
        <v>7318</v>
      </c>
      <c r="AB1272" s="8" t="str">
        <f aca="false">IF(D1272&lt;&gt;"No hacer",CONCATENATE(A1272,"-",LEFT(C1272),"-",IF(A1271&lt;&gt;A1272,1,IF(C1271=C1272,RIGHT(AB1271)+1,1))))</f>
        <v>M5-NyO-47d-I-1</v>
      </c>
      <c r="AC1272" s="8" t="str">
        <f aca="false">CONCATENATE(AB1272,"-BR")</f>
        <v>M5-NyO-47d-I-1-BR</v>
      </c>
      <c r="AD1272" s="5"/>
      <c r="AE1272" s="5" t="s">
        <v>351</v>
      </c>
      <c r="AF1272" s="5" t="s">
        <v>47</v>
      </c>
    </row>
    <row r="1273" customFormat="false" ht="75" hidden="false" customHeight="true" outlineLevel="0" collapsed="false">
      <c r="A1273" s="5" t="s">
        <v>7314</v>
      </c>
      <c r="B1273" s="6" t="s">
        <v>7315</v>
      </c>
      <c r="C1273" s="5" t="s">
        <v>48</v>
      </c>
      <c r="D1273" s="5" t="s">
        <v>35</v>
      </c>
      <c r="E1273" s="5"/>
      <c r="F1273" s="7" t="s">
        <v>7214</v>
      </c>
      <c r="G1273" s="7"/>
      <c r="H1273" s="7"/>
      <c r="I1273" s="11"/>
      <c r="J1273" s="11" t="s">
        <v>7215</v>
      </c>
      <c r="K1273" s="7" t="s">
        <v>7319</v>
      </c>
      <c r="L1273" s="7" t="s">
        <v>7217</v>
      </c>
      <c r="M1273" s="5" t="s">
        <v>41</v>
      </c>
      <c r="N1273" s="6" t="s">
        <v>4231</v>
      </c>
      <c r="O1273" s="6" t="s">
        <v>4232</v>
      </c>
      <c r="P1273" s="8"/>
      <c r="Q1273" s="5"/>
      <c r="R1273" s="6"/>
      <c r="S1273" s="6"/>
      <c r="T1273" s="8"/>
      <c r="U1273" s="6"/>
      <c r="V1273" s="6"/>
      <c r="W1273" s="6"/>
      <c r="X1273" s="8"/>
      <c r="Y1273" s="5" t="s">
        <v>4093</v>
      </c>
      <c r="Z1273" s="10" t="str">
        <f aca="false">REPLACE(AA1273,SEARCH("M5-",AA1273),LEN(AB1273),AC1273)</f>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AA1273" s="10" t="s">
        <v>7320</v>
      </c>
      <c r="AB1273" s="8" t="str">
        <f aca="false">IF(D1273&lt;&gt;"No hacer",CONCATENATE(A1273,"-",LEFT(C1273),"-",IF(A1272&lt;&gt;A1273,1,IF(C1272=C1273,RIGHT(AB1272)+1,1))))</f>
        <v>M5-NyO-47d-E-1</v>
      </c>
      <c r="AC1273" s="8" t="str">
        <f aca="false">CONCATENATE(AB1273,"-BR")</f>
        <v>M5-NyO-47d-E-1-BR</v>
      </c>
      <c r="AD1273" s="5"/>
      <c r="AE1273" s="5" t="s">
        <v>351</v>
      </c>
      <c r="AF1273" s="5" t="s">
        <v>47</v>
      </c>
    </row>
    <row r="1274" customFormat="false" ht="75" hidden="false" customHeight="true" outlineLevel="0" collapsed="false">
      <c r="A1274" s="5" t="s">
        <v>7314</v>
      </c>
      <c r="B1274" s="6" t="s">
        <v>7315</v>
      </c>
      <c r="C1274" s="5" t="s">
        <v>48</v>
      </c>
      <c r="D1274" s="5" t="s">
        <v>35</v>
      </c>
      <c r="E1274" s="5"/>
      <c r="F1274" s="7" t="s">
        <v>7219</v>
      </c>
      <c r="G1274" s="7"/>
      <c r="H1274" s="7"/>
      <c r="I1274" s="11"/>
      <c r="J1274" s="11" t="s">
        <v>7215</v>
      </c>
      <c r="K1274" s="7" t="s">
        <v>7319</v>
      </c>
      <c r="L1274" s="7" t="s">
        <v>7220</v>
      </c>
      <c r="M1274" s="5" t="s">
        <v>41</v>
      </c>
      <c r="N1274" s="6" t="s">
        <v>4231</v>
      </c>
      <c r="O1274" s="6" t="s">
        <v>4232</v>
      </c>
      <c r="P1274" s="8"/>
      <c r="Q1274" s="5"/>
      <c r="R1274" s="6"/>
      <c r="S1274" s="6"/>
      <c r="T1274" s="8"/>
      <c r="U1274" s="6"/>
      <c r="V1274" s="6"/>
      <c r="W1274" s="6"/>
      <c r="X1274" s="8"/>
      <c r="Y1274" s="5" t="s">
        <v>4093</v>
      </c>
      <c r="Z1274" s="10" t="str">
        <f aca="false">REPLACE(AA1274,SEARCH("M5-",AA1274),LEN(AB1274),AC1274)</f>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AA1274" s="10" t="s">
        <v>7321</v>
      </c>
      <c r="AB1274" s="8" t="str">
        <f aca="false">IF(D1274&lt;&gt;"No hacer",CONCATENATE(A1274,"-",LEFT(C1274),"-",IF(A1273&lt;&gt;A1274,1,IF(C1273=C1274,RIGHT(AB1273)+1,1))))</f>
        <v>M5-NyO-47d-E-2</v>
      </c>
      <c r="AC1274" s="8" t="str">
        <f aca="false">CONCATENATE(AB1274,"-BR")</f>
        <v>M5-NyO-47d-E-2-BR</v>
      </c>
      <c r="AD1274" s="5"/>
      <c r="AE1274" s="5" t="s">
        <v>351</v>
      </c>
      <c r="AF1274" s="5" t="s">
        <v>47</v>
      </c>
    </row>
    <row r="1275" customFormat="false" ht="75" hidden="false" customHeight="true" outlineLevel="0" collapsed="false">
      <c r="A1275" s="5" t="s">
        <v>7314</v>
      </c>
      <c r="B1275" s="6" t="s">
        <v>7315</v>
      </c>
      <c r="C1275" s="5" t="s">
        <v>58</v>
      </c>
      <c r="D1275" s="5" t="s">
        <v>35</v>
      </c>
      <c r="E1275" s="5"/>
      <c r="F1275" s="7" t="s">
        <v>7322</v>
      </c>
      <c r="G1275" s="7"/>
      <c r="H1275" s="7"/>
      <c r="I1275" s="11"/>
      <c r="J1275" s="5" t="s">
        <v>7164</v>
      </c>
      <c r="K1275" s="7" t="s">
        <v>7323</v>
      </c>
      <c r="L1275" s="7" t="s">
        <v>7227</v>
      </c>
      <c r="M1275" s="5" t="s">
        <v>41</v>
      </c>
      <c r="N1275" s="6" t="s">
        <v>4231</v>
      </c>
      <c r="O1275" s="6" t="s">
        <v>4232</v>
      </c>
      <c r="P1275" s="8"/>
      <c r="Q1275" s="5"/>
      <c r="R1275" s="6"/>
      <c r="S1275" s="6"/>
      <c r="T1275" s="8"/>
      <c r="U1275" s="6"/>
      <c r="V1275" s="6"/>
      <c r="W1275" s="6"/>
      <c r="X1275" s="8"/>
      <c r="Y1275" s="5" t="s">
        <v>4093</v>
      </c>
      <c r="Z1275" s="10" t="str">
        <f aca="false">REPLACE(AA1275,SEARCH("M5-",AA1275),LEN(AB1275),AC1275)</f>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5" s="10" t="s">
        <v>7324</v>
      </c>
      <c r="AB1275" s="8" t="str">
        <f aca="false">IF(D1275&lt;&gt;"No hacer",CONCATENATE(A1275,"-",LEFT(C1275),"-",IF(A1274&lt;&gt;A1275,1,IF(C1274=C1275,RIGHT(AB1274)+1,1))))</f>
        <v>M5-NyO-47d-A-1</v>
      </c>
      <c r="AC1275" s="8" t="str">
        <f aca="false">CONCATENATE(AB1275,"-BR")</f>
        <v>M5-NyO-47d-A-1-BR</v>
      </c>
      <c r="AD1275" s="5"/>
      <c r="AE1275" s="5" t="s">
        <v>351</v>
      </c>
      <c r="AF1275" s="5" t="s">
        <v>47</v>
      </c>
    </row>
    <row r="1276" customFormat="false" ht="75" hidden="false" customHeight="true" outlineLevel="0" collapsed="false">
      <c r="A1276" s="5" t="s">
        <v>7314</v>
      </c>
      <c r="B1276" s="6" t="s">
        <v>7315</v>
      </c>
      <c r="C1276" s="5" t="s">
        <v>58</v>
      </c>
      <c r="D1276" s="5" t="s">
        <v>35</v>
      </c>
      <c r="E1276" s="5"/>
      <c r="F1276" s="7" t="s">
        <v>7325</v>
      </c>
      <c r="G1276" s="7"/>
      <c r="H1276" s="7"/>
      <c r="I1276" s="11"/>
      <c r="J1276" s="5" t="s">
        <v>7164</v>
      </c>
      <c r="K1276" s="7" t="s">
        <v>7323</v>
      </c>
      <c r="L1276" s="7" t="s">
        <v>7227</v>
      </c>
      <c r="M1276" s="5" t="s">
        <v>41</v>
      </c>
      <c r="N1276" s="6" t="s">
        <v>4231</v>
      </c>
      <c r="O1276" s="6" t="s">
        <v>4232</v>
      </c>
      <c r="P1276" s="8"/>
      <c r="Q1276" s="5"/>
      <c r="R1276" s="6"/>
      <c r="S1276" s="6"/>
      <c r="T1276" s="8"/>
      <c r="U1276" s="6"/>
      <c r="V1276" s="6"/>
      <c r="W1276" s="6"/>
      <c r="X1276" s="8"/>
      <c r="Y1276" s="5" t="s">
        <v>4093</v>
      </c>
      <c r="Z1276" s="10" t="str">
        <f aca="false">REPLACE(AA1276,SEARCH("M5-",AA1276),LEN(AB1276),AC1276)</f>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6" s="10" t="s">
        <v>7326</v>
      </c>
      <c r="AB1276" s="8" t="str">
        <f aca="false">IF(D1276&lt;&gt;"No hacer",CONCATENATE(A1276,"-",LEFT(C1276),"-",IF(A1275&lt;&gt;A1276,1,IF(C1275=C1276,RIGHT(AB1275)+1,1))))</f>
        <v>M5-NyO-47d-A-2</v>
      </c>
      <c r="AC1276" s="8" t="str">
        <f aca="false">CONCATENATE(AB1276,"-BR")</f>
        <v>M5-NyO-47d-A-2-BR</v>
      </c>
      <c r="AD1276" s="5"/>
      <c r="AE1276" s="5" t="s">
        <v>351</v>
      </c>
      <c r="AF1276" s="5" t="s">
        <v>47</v>
      </c>
    </row>
    <row r="1277" customFormat="false" ht="75" hidden="false" customHeight="true" outlineLevel="0" collapsed="false">
      <c r="A1277" s="5" t="s">
        <v>7314</v>
      </c>
      <c r="B1277" s="6" t="s">
        <v>7315</v>
      </c>
      <c r="C1277" s="5" t="s">
        <v>58</v>
      </c>
      <c r="D1277" s="5" t="s">
        <v>35</v>
      </c>
      <c r="E1277" s="5"/>
      <c r="F1277" s="7" t="s">
        <v>7327</v>
      </c>
      <c r="G1277" s="7"/>
      <c r="H1277" s="7"/>
      <c r="I1277" s="5"/>
      <c r="J1277" s="5" t="s">
        <v>7164</v>
      </c>
      <c r="K1277" s="7" t="s">
        <v>7323</v>
      </c>
      <c r="L1277" s="7" t="s">
        <v>7224</v>
      </c>
      <c r="M1277" s="5" t="s">
        <v>41</v>
      </c>
      <c r="N1277" s="6" t="s">
        <v>4231</v>
      </c>
      <c r="O1277" s="6" t="s">
        <v>4232</v>
      </c>
      <c r="P1277" s="8"/>
      <c r="Q1277" s="5"/>
      <c r="R1277" s="6"/>
      <c r="S1277" s="6"/>
      <c r="T1277" s="8"/>
      <c r="U1277" s="6"/>
      <c r="V1277" s="6"/>
      <c r="W1277" s="6"/>
      <c r="X1277" s="8"/>
      <c r="Y1277" s="5" t="s">
        <v>4093</v>
      </c>
      <c r="Z1277" s="10" t="str">
        <f aca="false">REPLACE(AA1277,SEARCH("M5-",AA1277),LEN(AB1277),AC1277)</f>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7" s="10" t="s">
        <v>7328</v>
      </c>
      <c r="AB1277" s="8" t="str">
        <f aca="false">IF(D1277&lt;&gt;"No hacer",CONCATENATE(A1277,"-",LEFT(C1277),"-",IF(A1276&lt;&gt;A1277,1,IF(C1276=C1277,RIGHT(AB1276)+1,1))))</f>
        <v>M5-NyO-47d-A-3</v>
      </c>
      <c r="AC1277" s="8" t="str">
        <f aca="false">CONCATENATE(AB1277,"-BR")</f>
        <v>M5-NyO-47d-A-3-BR</v>
      </c>
      <c r="AD1277" s="5"/>
      <c r="AE1277" s="5" t="s">
        <v>351</v>
      </c>
      <c r="AF1277" s="5" t="s">
        <v>47</v>
      </c>
    </row>
    <row r="1278" customFormat="false" ht="75" hidden="false" customHeight="true" outlineLevel="0" collapsed="false">
      <c r="A1278" s="5" t="s">
        <v>7314</v>
      </c>
      <c r="B1278" s="6" t="s">
        <v>7315</v>
      </c>
      <c r="C1278" s="5" t="s">
        <v>58</v>
      </c>
      <c r="D1278" s="5" t="s">
        <v>35</v>
      </c>
      <c r="E1278" s="5"/>
      <c r="F1278" s="7" t="s">
        <v>7329</v>
      </c>
      <c r="G1278" s="7"/>
      <c r="H1278" s="7"/>
      <c r="I1278" s="11"/>
      <c r="J1278" s="5" t="s">
        <v>7164</v>
      </c>
      <c r="K1278" s="7" t="s">
        <v>7323</v>
      </c>
      <c r="L1278" s="7" t="s">
        <v>7224</v>
      </c>
      <c r="M1278" s="5" t="s">
        <v>41</v>
      </c>
      <c r="N1278" s="6" t="s">
        <v>4231</v>
      </c>
      <c r="O1278" s="6" t="s">
        <v>4232</v>
      </c>
      <c r="P1278" s="8"/>
      <c r="Q1278" s="5"/>
      <c r="R1278" s="6"/>
      <c r="S1278" s="6"/>
      <c r="T1278" s="8"/>
      <c r="U1278" s="6"/>
      <c r="V1278" s="6"/>
      <c r="W1278" s="6"/>
      <c r="X1278" s="8"/>
      <c r="Y1278" s="5" t="s">
        <v>4093</v>
      </c>
      <c r="Z1278" s="10" t="str">
        <f aca="false">REPLACE(AA1278,SEARCH("M5-",AA1278),LEN(AB1278),AC1278)</f>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8" s="10" t="s">
        <v>7330</v>
      </c>
      <c r="AB1278" s="8" t="str">
        <f aca="false">IF(D1278&lt;&gt;"No hacer",CONCATENATE(A1278,"-",LEFT(C1278),"-",IF(A1277&lt;&gt;A1278,1,IF(C1277=C1278,RIGHT(AB1277)+1,1))))</f>
        <v>M5-NyO-47d-A-4</v>
      </c>
      <c r="AC1278" s="8" t="str">
        <f aca="false">CONCATENATE(AB1278,"-BR")</f>
        <v>M5-NyO-47d-A-4-BR</v>
      </c>
      <c r="AD1278" s="5"/>
      <c r="AE1278" s="5" t="s">
        <v>351</v>
      </c>
      <c r="AF1278" s="5" t="s">
        <v>47</v>
      </c>
    </row>
    <row r="1279" customFormat="false" ht="75" hidden="false" customHeight="true" outlineLevel="0" collapsed="false">
      <c r="A1279" s="5" t="s">
        <v>7314</v>
      </c>
      <c r="B1279" s="6" t="s">
        <v>7315</v>
      </c>
      <c r="C1279" s="5" t="s">
        <v>58</v>
      </c>
      <c r="D1279" s="5" t="s">
        <v>35</v>
      </c>
      <c r="E1279" s="5"/>
      <c r="F1279" s="7" t="s">
        <v>7331</v>
      </c>
      <c r="G1279" s="7"/>
      <c r="H1279" s="7"/>
      <c r="I1279" s="5"/>
      <c r="J1279" s="5" t="s">
        <v>7164</v>
      </c>
      <c r="K1279" s="7" t="s">
        <v>7332</v>
      </c>
      <c r="L1279" s="7" t="s">
        <v>7227</v>
      </c>
      <c r="M1279" s="5" t="s">
        <v>41</v>
      </c>
      <c r="N1279" s="6" t="s">
        <v>4231</v>
      </c>
      <c r="O1279" s="6" t="s">
        <v>4232</v>
      </c>
      <c r="P1279" s="8"/>
      <c r="Q1279" s="5"/>
      <c r="R1279" s="6"/>
      <c r="S1279" s="6"/>
      <c r="T1279" s="8"/>
      <c r="U1279" s="6"/>
      <c r="V1279" s="6"/>
      <c r="W1279" s="6"/>
      <c r="X1279" s="8"/>
      <c r="Y1279" s="5" t="s">
        <v>4093</v>
      </c>
      <c r="Z1279" s="10" t="str">
        <f aca="false">REPLACE(AA1279,SEARCH("M5-",AA1279),LEN(AB1279),AC1279)</f>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AA1279" s="10" t="s">
        <v>7333</v>
      </c>
      <c r="AB1279" s="8" t="str">
        <f aca="false">IF(D1279&lt;&gt;"No hacer",CONCATENATE(A1279,"-",LEFT(C1279),"-",IF(A1278&lt;&gt;A1279,1,IF(C1278=C1279,RIGHT(AB1278)+1,1))))</f>
        <v>M5-NyO-47d-A-5</v>
      </c>
      <c r="AC1279" s="8" t="str">
        <f aca="false">CONCATENATE(AB1279,"-BR")</f>
        <v>M5-NyO-47d-A-5-BR</v>
      </c>
      <c r="AD1279" s="5"/>
      <c r="AE1279" s="5" t="s">
        <v>351</v>
      </c>
      <c r="AF1279" s="5" t="s">
        <v>47</v>
      </c>
    </row>
    <row r="1280" customFormat="false" ht="75" hidden="false" customHeight="true" outlineLevel="0" collapsed="false">
      <c r="A1280" s="5" t="s">
        <v>7334</v>
      </c>
      <c r="B1280" s="6" t="s">
        <v>7335</v>
      </c>
      <c r="C1280" s="5" t="s">
        <v>34</v>
      </c>
      <c r="D1280" s="5" t="s">
        <v>35</v>
      </c>
      <c r="E1280" s="5"/>
      <c r="F1280" s="6" t="s">
        <v>7336</v>
      </c>
      <c r="G1280" s="6"/>
      <c r="H1280" s="6"/>
      <c r="I1280" s="5" t="s">
        <v>38</v>
      </c>
      <c r="J1280" s="5" t="s">
        <v>39</v>
      </c>
      <c r="K1280" s="6" t="s">
        <v>7337</v>
      </c>
      <c r="L1280" s="6" t="s">
        <v>7338</v>
      </c>
      <c r="M1280" s="5" t="s">
        <v>41</v>
      </c>
      <c r="N1280" s="35" t="s">
        <v>7339</v>
      </c>
      <c r="O1280" s="6" t="s">
        <v>7339</v>
      </c>
      <c r="P1280" s="8"/>
      <c r="Q1280" s="5"/>
      <c r="R1280" s="6"/>
      <c r="S1280" s="6"/>
      <c r="T1280" s="8"/>
      <c r="U1280" s="6"/>
      <c r="V1280" s="6"/>
      <c r="W1280" s="6"/>
      <c r="X1280" s="8"/>
      <c r="Y1280" s="5" t="s">
        <v>4093</v>
      </c>
      <c r="Z1280" s="10" t="str">
        <f aca="false">REPLACE(AA1280,SEARCH("M5-",AA1280),LEN(AB1280),AC1280)</f>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1280" s="10" t="s">
        <v>7340</v>
      </c>
      <c r="AB1280" s="8" t="str">
        <f aca="false">IF(D1280&lt;&gt;"No hacer",CONCATENATE(A1280,"-",LEFT(C1280),"-",IF(A1279&lt;&gt;A1280,1,IF(C1279=C1280,RIGHT(AB1279)+1,1))))</f>
        <v>M5-NyO-19a-I-1</v>
      </c>
      <c r="AC1280" s="8" t="str">
        <f aca="false">CONCATENATE(AB1280,"-BR")</f>
        <v>M5-NyO-19a-I-1-BR</v>
      </c>
      <c r="AD1280" s="5" t="s">
        <v>46</v>
      </c>
      <c r="AE1280" s="5" t="s">
        <v>351</v>
      </c>
      <c r="AF1280" s="5" t="s">
        <v>47</v>
      </c>
    </row>
    <row r="1281" customFormat="false" ht="75" hidden="false" customHeight="true" outlineLevel="0" collapsed="false">
      <c r="A1281" s="5" t="s">
        <v>7334</v>
      </c>
      <c r="B1281" s="6" t="s">
        <v>7335</v>
      </c>
      <c r="C1281" s="5" t="s">
        <v>34</v>
      </c>
      <c r="D1281" s="5" t="s">
        <v>35</v>
      </c>
      <c r="E1281" s="5"/>
      <c r="F1281" s="6" t="s">
        <v>7341</v>
      </c>
      <c r="G1281" s="6"/>
      <c r="H1281" s="6"/>
      <c r="I1281" s="5" t="s">
        <v>38</v>
      </c>
      <c r="J1281" s="5" t="s">
        <v>39</v>
      </c>
      <c r="K1281" s="7" t="s">
        <v>7337</v>
      </c>
      <c r="L1281" s="6" t="s">
        <v>7338</v>
      </c>
      <c r="M1281" s="5" t="s">
        <v>41</v>
      </c>
      <c r="N1281" s="35" t="s">
        <v>7342</v>
      </c>
      <c r="O1281" s="35" t="s">
        <v>7342</v>
      </c>
      <c r="P1281" s="8"/>
      <c r="Q1281" s="5"/>
      <c r="R1281" s="6"/>
      <c r="S1281" s="6"/>
      <c r="T1281" s="8"/>
      <c r="U1281" s="6"/>
      <c r="V1281" s="6"/>
      <c r="W1281" s="6"/>
      <c r="X1281" s="8"/>
      <c r="Y1281" s="5" t="s">
        <v>4093</v>
      </c>
      <c r="Z1281" s="10" t="str">
        <f aca="false">REPLACE(AA1281,SEARCH("M5-",AA1281),LEN(AB1281),AC1281)</f>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1281" s="10" t="s">
        <v>7343</v>
      </c>
      <c r="AB1281" s="8" t="str">
        <f aca="false">IF(D1281&lt;&gt;"No hacer",CONCATENATE(A1281,"-",LEFT(C1281),"-",IF(A1280&lt;&gt;A1281,1,IF(C1280=C1281,RIGHT(AB1280)+1,1))))</f>
        <v>M5-NyO-19a-I-2</v>
      </c>
      <c r="AC1281" s="8" t="str">
        <f aca="false">CONCATENATE(AB1281,"-BR")</f>
        <v>M5-NyO-19a-I-2-BR</v>
      </c>
      <c r="AD1281" s="5" t="s">
        <v>46</v>
      </c>
      <c r="AE1281" s="5" t="s">
        <v>351</v>
      </c>
      <c r="AF1281" s="5" t="s">
        <v>47</v>
      </c>
    </row>
    <row r="1282" customFormat="false" ht="75" hidden="false" customHeight="true" outlineLevel="0" collapsed="false">
      <c r="A1282" s="5" t="s">
        <v>7334</v>
      </c>
      <c r="B1282" s="6" t="s">
        <v>7335</v>
      </c>
      <c r="C1282" s="5" t="s">
        <v>48</v>
      </c>
      <c r="D1282" s="5" t="s">
        <v>35</v>
      </c>
      <c r="E1282" s="5"/>
      <c r="F1282" s="6" t="s">
        <v>7344</v>
      </c>
      <c r="G1282" s="6"/>
      <c r="H1282" s="6"/>
      <c r="I1282" s="5" t="s">
        <v>38</v>
      </c>
      <c r="J1282" s="5" t="s">
        <v>592</v>
      </c>
      <c r="K1282" s="6" t="s">
        <v>7345</v>
      </c>
      <c r="L1282" s="6" t="s">
        <v>7346</v>
      </c>
      <c r="M1282" s="5" t="s">
        <v>41</v>
      </c>
      <c r="N1282" s="35" t="s">
        <v>7347</v>
      </c>
      <c r="O1282" s="35" t="s">
        <v>7347</v>
      </c>
      <c r="P1282" s="6"/>
      <c r="Q1282" s="6"/>
      <c r="R1282" s="6"/>
      <c r="S1282" s="6"/>
      <c r="T1282" s="6"/>
      <c r="U1282" s="6"/>
      <c r="V1282" s="6"/>
      <c r="W1282" s="6"/>
      <c r="X1282" s="8"/>
      <c r="Y1282" s="5" t="s">
        <v>4093</v>
      </c>
      <c r="Z1282" s="10" t="str">
        <f aca="false">REPLACE(AA1282,SEARCH("M5-",AA1282),LEN(AB1282),AC1282)</f>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1282" s="10" t="s">
        <v>7348</v>
      </c>
      <c r="AB1282" s="8" t="str">
        <f aca="false">IF(D1282&lt;&gt;"No hacer",CONCATENATE(A1282,"-",LEFT(C1282),"-",IF(A1281&lt;&gt;A1282,1,IF(C1281=C1282,RIGHT(AB1281)+1,1))))</f>
        <v>M5-NyO-19a-E-1</v>
      </c>
      <c r="AC1282" s="8" t="str">
        <f aca="false">CONCATENATE(AB1282,"-BR")</f>
        <v>M5-NyO-19a-E-1-BR</v>
      </c>
      <c r="AD1282" s="5" t="s">
        <v>46</v>
      </c>
      <c r="AE1282" s="5" t="s">
        <v>351</v>
      </c>
      <c r="AF1282" s="5" t="s">
        <v>47</v>
      </c>
    </row>
    <row r="1283" customFormat="false" ht="75" hidden="false" customHeight="true" outlineLevel="0" collapsed="false">
      <c r="A1283" s="5" t="s">
        <v>7334</v>
      </c>
      <c r="B1283" s="6" t="s">
        <v>7335</v>
      </c>
      <c r="C1283" s="5" t="s">
        <v>48</v>
      </c>
      <c r="D1283" s="5" t="s">
        <v>35</v>
      </c>
      <c r="E1283" s="5"/>
      <c r="F1283" s="7" t="s">
        <v>7349</v>
      </c>
      <c r="G1283" s="7"/>
      <c r="H1283" s="6"/>
      <c r="I1283" s="5" t="s">
        <v>38</v>
      </c>
      <c r="J1283" s="5" t="s">
        <v>592</v>
      </c>
      <c r="K1283" s="6" t="s">
        <v>7345</v>
      </c>
      <c r="L1283" s="7" t="s">
        <v>7350</v>
      </c>
      <c r="M1283" s="5" t="s">
        <v>41</v>
      </c>
      <c r="N1283" s="35" t="s">
        <v>7351</v>
      </c>
      <c r="O1283" s="35" t="s">
        <v>7351</v>
      </c>
      <c r="P1283" s="6"/>
      <c r="Q1283" s="6"/>
      <c r="R1283" s="6"/>
      <c r="S1283" s="6"/>
      <c r="T1283" s="6"/>
      <c r="U1283" s="6"/>
      <c r="V1283" s="6"/>
      <c r="W1283" s="6"/>
      <c r="X1283" s="8"/>
      <c r="Y1283" s="5" t="s">
        <v>4093</v>
      </c>
      <c r="Z1283" s="10" t="str">
        <f aca="false">REPLACE(AA1283,SEARCH("M5-",AA1283),LEN(AB1283),AC1283)</f>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1283" s="10" t="s">
        <v>7352</v>
      </c>
      <c r="AB1283" s="8" t="str">
        <f aca="false">IF(D1283&lt;&gt;"No hacer",CONCATENATE(A1283,"-",LEFT(C1283),"-",IF(A1282&lt;&gt;A1283,1,IF(C1282=C1283,RIGHT(AB1282)+1,1))))</f>
        <v>M5-NyO-19a-E-2</v>
      </c>
      <c r="AC1283" s="8" t="str">
        <f aca="false">CONCATENATE(AB1283,"-BR")</f>
        <v>M5-NyO-19a-E-2-BR</v>
      </c>
      <c r="AD1283" s="5" t="s">
        <v>46</v>
      </c>
      <c r="AE1283" s="5" t="s">
        <v>351</v>
      </c>
      <c r="AF1283" s="5" t="s">
        <v>47</v>
      </c>
    </row>
    <row r="1284" customFormat="false" ht="75" hidden="false" customHeight="true" outlineLevel="0" collapsed="false">
      <c r="A1284" s="5" t="s">
        <v>7334</v>
      </c>
      <c r="B1284" s="6" t="s">
        <v>7335</v>
      </c>
      <c r="C1284" s="5" t="s">
        <v>48</v>
      </c>
      <c r="D1284" s="5" t="s">
        <v>35</v>
      </c>
      <c r="E1284" s="5"/>
      <c r="F1284" s="7" t="s">
        <v>7353</v>
      </c>
      <c r="G1284" s="7"/>
      <c r="H1284" s="6"/>
      <c r="I1284" s="5" t="s">
        <v>38</v>
      </c>
      <c r="J1284" s="5" t="s">
        <v>592</v>
      </c>
      <c r="K1284" s="6" t="s">
        <v>7345</v>
      </c>
      <c r="L1284" s="7" t="s">
        <v>7354</v>
      </c>
      <c r="M1284" s="5" t="s">
        <v>41</v>
      </c>
      <c r="N1284" s="35" t="s">
        <v>7355</v>
      </c>
      <c r="O1284" s="35" t="s">
        <v>7355</v>
      </c>
      <c r="P1284" s="6"/>
      <c r="Q1284" s="6"/>
      <c r="R1284" s="6"/>
      <c r="S1284" s="6"/>
      <c r="T1284" s="6"/>
      <c r="U1284" s="6"/>
      <c r="V1284" s="6"/>
      <c r="W1284" s="6"/>
      <c r="X1284" s="8"/>
      <c r="Y1284" s="5" t="s">
        <v>4093</v>
      </c>
      <c r="Z1284" s="10" t="str">
        <f aca="false">REPLACE(AA1284,SEARCH("M5-",AA1284),LEN(AB1284),AC1284)</f>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1284" s="10" t="s">
        <v>7356</v>
      </c>
      <c r="AB1284" s="8" t="str">
        <f aca="false">IF(D1284&lt;&gt;"No hacer",CONCATENATE(A1284,"-",LEFT(C1284),"-",IF(A1283&lt;&gt;A1284,1,IF(C1283=C1284,RIGHT(AB1283)+1,1))))</f>
        <v>M5-NyO-19a-E-3</v>
      </c>
      <c r="AC1284" s="8" t="str">
        <f aca="false">CONCATENATE(AB1284,"-BR")</f>
        <v>M5-NyO-19a-E-3-BR</v>
      </c>
      <c r="AD1284" s="5" t="s">
        <v>46</v>
      </c>
      <c r="AE1284" s="5" t="s">
        <v>351</v>
      </c>
      <c r="AF1284" s="5" t="s">
        <v>47</v>
      </c>
    </row>
    <row r="1285" customFormat="false" ht="75" hidden="false" customHeight="true" outlineLevel="0" collapsed="false">
      <c r="A1285" s="5" t="s">
        <v>7334</v>
      </c>
      <c r="B1285" s="6" t="s">
        <v>7335</v>
      </c>
      <c r="C1285" s="5" t="s">
        <v>58</v>
      </c>
      <c r="D1285" s="5" t="s">
        <v>35</v>
      </c>
      <c r="E1285" s="5"/>
      <c r="F1285" s="7" t="s">
        <v>7357</v>
      </c>
      <c r="G1285" s="7"/>
      <c r="H1285" s="6"/>
      <c r="I1285" s="5" t="s">
        <v>38</v>
      </c>
      <c r="J1285" s="5" t="s">
        <v>592</v>
      </c>
      <c r="K1285" s="6" t="s">
        <v>7358</v>
      </c>
      <c r="L1285" s="7" t="s">
        <v>7350</v>
      </c>
      <c r="M1285" s="5" t="s">
        <v>41</v>
      </c>
      <c r="N1285" s="35" t="s">
        <v>7359</v>
      </c>
      <c r="O1285" s="35" t="s">
        <v>7359</v>
      </c>
      <c r="P1285" s="8"/>
      <c r="Q1285" s="5"/>
      <c r="R1285" s="6"/>
      <c r="S1285" s="6"/>
      <c r="T1285" s="8"/>
      <c r="U1285" s="6"/>
      <c r="V1285" s="6"/>
      <c r="W1285" s="6"/>
      <c r="X1285" s="8"/>
      <c r="Y1285" s="5" t="s">
        <v>4093</v>
      </c>
      <c r="Z1285" s="10" t="str">
        <f aca="false">REPLACE(AA1285,SEARCH("M5-",AA1285),LEN(AB1285),AC1285)</f>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1285" s="10" t="s">
        <v>7360</v>
      </c>
      <c r="AB1285" s="8" t="str">
        <f aca="false">IF(D1285&lt;&gt;"No hacer",CONCATENATE(A1285,"-",LEFT(C1285),"-",IF(A1284&lt;&gt;A1285,1,IF(C1284=C1285,RIGHT(AB1284)+1,1))))</f>
        <v>M5-NyO-19a-A-1</v>
      </c>
      <c r="AC1285" s="8" t="str">
        <f aca="false">CONCATENATE(AB1285,"-BR")</f>
        <v>M5-NyO-19a-A-1-BR</v>
      </c>
      <c r="AD1285" s="5" t="s">
        <v>46</v>
      </c>
      <c r="AE1285" s="5" t="s">
        <v>351</v>
      </c>
      <c r="AF1285" s="5" t="s">
        <v>47</v>
      </c>
    </row>
    <row r="1286" customFormat="false" ht="75" hidden="false" customHeight="true" outlineLevel="0" collapsed="false">
      <c r="A1286" s="5" t="s">
        <v>7334</v>
      </c>
      <c r="B1286" s="6" t="s">
        <v>7335</v>
      </c>
      <c r="C1286" s="5" t="s">
        <v>58</v>
      </c>
      <c r="D1286" s="5" t="s">
        <v>35</v>
      </c>
      <c r="E1286" s="5"/>
      <c r="F1286" s="7" t="s">
        <v>7361</v>
      </c>
      <c r="G1286" s="7"/>
      <c r="H1286" s="6"/>
      <c r="I1286" s="5" t="s">
        <v>38</v>
      </c>
      <c r="J1286" s="5" t="s">
        <v>592</v>
      </c>
      <c r="K1286" s="6" t="s">
        <v>7362</v>
      </c>
      <c r="L1286" s="7" t="s">
        <v>7354</v>
      </c>
      <c r="M1286" s="5" t="s">
        <v>41</v>
      </c>
      <c r="N1286" s="35" t="s">
        <v>7363</v>
      </c>
      <c r="O1286" s="35" t="s">
        <v>7363</v>
      </c>
      <c r="P1286" s="8"/>
      <c r="Q1286" s="5"/>
      <c r="R1286" s="6"/>
      <c r="S1286" s="6"/>
      <c r="T1286" s="8"/>
      <c r="U1286" s="6"/>
      <c r="V1286" s="6"/>
      <c r="W1286" s="6"/>
      <c r="X1286" s="8"/>
      <c r="Y1286" s="5" t="s">
        <v>4093</v>
      </c>
      <c r="Z1286" s="10" t="str">
        <f aca="false">REPLACE(AA1286,SEARCH("M5-",AA1286),LEN(AB1286),AC1286)</f>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1286" s="10" t="s">
        <v>7364</v>
      </c>
      <c r="AB1286" s="8" t="str">
        <f aca="false">IF(D1286&lt;&gt;"No hacer",CONCATENATE(A1286,"-",LEFT(C1286),"-",IF(A1285&lt;&gt;A1286,1,IF(C1285=C1286,RIGHT(AB1285)+1,1))))</f>
        <v>M5-NyO-19a-A-2</v>
      </c>
      <c r="AC1286" s="8" t="str">
        <f aca="false">CONCATENATE(AB1286,"-BR")</f>
        <v>M5-NyO-19a-A-2-BR</v>
      </c>
      <c r="AD1286" s="5" t="s">
        <v>46</v>
      </c>
      <c r="AE1286" s="5" t="s">
        <v>351</v>
      </c>
      <c r="AF1286" s="5" t="s">
        <v>47</v>
      </c>
    </row>
    <row r="1287" customFormat="false" ht="75" hidden="false" customHeight="true" outlineLevel="0" collapsed="false">
      <c r="A1287" s="5" t="s">
        <v>7334</v>
      </c>
      <c r="B1287" s="6" t="s">
        <v>7335</v>
      </c>
      <c r="C1287" s="5" t="s">
        <v>58</v>
      </c>
      <c r="D1287" s="5" t="s">
        <v>35</v>
      </c>
      <c r="E1287" s="5"/>
      <c r="F1287" s="7" t="s">
        <v>7365</v>
      </c>
      <c r="G1287" s="7"/>
      <c r="H1287" s="6"/>
      <c r="I1287" s="5" t="s">
        <v>38</v>
      </c>
      <c r="J1287" s="5" t="s">
        <v>592</v>
      </c>
      <c r="K1287" s="6" t="s">
        <v>7358</v>
      </c>
      <c r="L1287" s="7" t="s">
        <v>7350</v>
      </c>
      <c r="M1287" s="5" t="s">
        <v>41</v>
      </c>
      <c r="N1287" s="35" t="s">
        <v>7351</v>
      </c>
      <c r="O1287" s="35" t="s">
        <v>7351</v>
      </c>
      <c r="P1287" s="8"/>
      <c r="Q1287" s="5"/>
      <c r="R1287" s="6"/>
      <c r="S1287" s="6"/>
      <c r="T1287" s="8"/>
      <c r="U1287" s="6"/>
      <c r="V1287" s="6"/>
      <c r="W1287" s="6"/>
      <c r="X1287" s="8"/>
      <c r="Y1287" s="5" t="s">
        <v>4093</v>
      </c>
      <c r="Z1287" s="10" t="str">
        <f aca="false">REPLACE(AA1287,SEARCH("M5-",AA1287),LEN(AB1287),AC1287)</f>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1287" s="10" t="s">
        <v>7366</v>
      </c>
      <c r="AB1287" s="8" t="str">
        <f aca="false">IF(D1287&lt;&gt;"No hacer",CONCATENATE(A1287,"-",LEFT(C1287),"-",IF(A1286&lt;&gt;A1287,1,IF(C1286=C1287,RIGHT(AB1286)+1,1))))</f>
        <v>M5-NyO-19a-A-3</v>
      </c>
      <c r="AC1287" s="8" t="str">
        <f aca="false">CONCATENATE(AB1287,"-BR")</f>
        <v>M5-NyO-19a-A-3-BR</v>
      </c>
      <c r="AD1287" s="5" t="s">
        <v>46</v>
      </c>
      <c r="AE1287" s="5" t="s">
        <v>351</v>
      </c>
      <c r="AF1287" s="5" t="s">
        <v>47</v>
      </c>
    </row>
    <row r="1288" customFormat="false" ht="75" hidden="false" customHeight="true" outlineLevel="0" collapsed="false">
      <c r="A1288" s="5" t="s">
        <v>7334</v>
      </c>
      <c r="B1288" s="6" t="s">
        <v>7335</v>
      </c>
      <c r="C1288" s="5" t="s">
        <v>58</v>
      </c>
      <c r="D1288" s="5" t="s">
        <v>35</v>
      </c>
      <c r="E1288" s="5"/>
      <c r="F1288" s="7" t="s">
        <v>7367</v>
      </c>
      <c r="G1288" s="7"/>
      <c r="H1288" s="6"/>
      <c r="I1288" s="5" t="s">
        <v>38</v>
      </c>
      <c r="J1288" s="5" t="s">
        <v>592</v>
      </c>
      <c r="K1288" s="6" t="s">
        <v>7368</v>
      </c>
      <c r="L1288" s="7" t="s">
        <v>7369</v>
      </c>
      <c r="M1288" s="5" t="s">
        <v>41</v>
      </c>
      <c r="N1288" s="35" t="s">
        <v>7370</v>
      </c>
      <c r="O1288" s="35" t="s">
        <v>7370</v>
      </c>
      <c r="P1288" s="8"/>
      <c r="Q1288" s="5"/>
      <c r="R1288" s="6"/>
      <c r="S1288" s="6"/>
      <c r="T1288" s="8"/>
      <c r="U1288" s="6"/>
      <c r="V1288" s="6"/>
      <c r="W1288" s="6"/>
      <c r="X1288" s="8"/>
      <c r="Y1288" s="5" t="s">
        <v>4093</v>
      </c>
      <c r="Z1288" s="10" t="str">
        <f aca="false">REPLACE(AA1288,SEARCH("M5-",AA1288),LEN(AB1288),AC1288)</f>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1288" s="10" t="s">
        <v>7371</v>
      </c>
      <c r="AB1288" s="8" t="str">
        <f aca="false">IF(D1288&lt;&gt;"No hacer",CONCATENATE(A1288,"-",LEFT(C1288),"-",IF(A1287&lt;&gt;A1288,1,IF(C1287=C1288,RIGHT(AB1287)+1,1))))</f>
        <v>M5-NyO-19a-A-4</v>
      </c>
      <c r="AC1288" s="8" t="str">
        <f aca="false">CONCATENATE(AB1288,"-BR")</f>
        <v>M5-NyO-19a-A-4-BR</v>
      </c>
      <c r="AD1288" s="5" t="s">
        <v>46</v>
      </c>
      <c r="AE1288" s="5" t="s">
        <v>351</v>
      </c>
      <c r="AF1288" s="5" t="s">
        <v>47</v>
      </c>
    </row>
    <row r="1289" customFormat="false" ht="75" hidden="false" customHeight="true" outlineLevel="0" collapsed="false">
      <c r="A1289" s="5" t="s">
        <v>7334</v>
      </c>
      <c r="B1289" s="6" t="s">
        <v>7335</v>
      </c>
      <c r="C1289" s="5" t="s">
        <v>58</v>
      </c>
      <c r="D1289" s="5" t="s">
        <v>35</v>
      </c>
      <c r="E1289" s="5"/>
      <c r="F1289" s="7" t="s">
        <v>7372</v>
      </c>
      <c r="G1289" s="7"/>
      <c r="H1289" s="6"/>
      <c r="I1289" s="5" t="s">
        <v>38</v>
      </c>
      <c r="J1289" s="5" t="s">
        <v>592</v>
      </c>
      <c r="K1289" s="6" t="s">
        <v>7373</v>
      </c>
      <c r="L1289" s="7" t="s">
        <v>7346</v>
      </c>
      <c r="M1289" s="5" t="s">
        <v>41</v>
      </c>
      <c r="N1289" s="35" t="s">
        <v>7374</v>
      </c>
      <c r="O1289" s="35" t="s">
        <v>7374</v>
      </c>
      <c r="P1289" s="8"/>
      <c r="Q1289" s="5"/>
      <c r="R1289" s="6"/>
      <c r="S1289" s="6"/>
      <c r="T1289" s="8"/>
      <c r="U1289" s="6"/>
      <c r="V1289" s="6"/>
      <c r="W1289" s="6"/>
      <c r="X1289" s="8"/>
      <c r="Y1289" s="5" t="s">
        <v>4093</v>
      </c>
      <c r="Z1289" s="10" t="str">
        <f aca="false">REPLACE(AA1289,SEARCH("M5-",AA1289),LEN(AB1289),AC1289)</f>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1289" s="10" t="s">
        <v>7375</v>
      </c>
      <c r="AB1289" s="8" t="str">
        <f aca="false">IF(D1289&lt;&gt;"No hacer",CONCATENATE(A1289,"-",LEFT(C1289),"-",IF(A1288&lt;&gt;A1289,1,IF(C1288=C1289,RIGHT(AB1288)+1,1))))</f>
        <v>M5-NyO-19a-A-5</v>
      </c>
      <c r="AC1289" s="8" t="str">
        <f aca="false">CONCATENATE(AB1289,"-BR")</f>
        <v>M5-NyO-19a-A-5-BR</v>
      </c>
      <c r="AD1289" s="5" t="s">
        <v>46</v>
      </c>
      <c r="AE1289" s="5" t="s">
        <v>351</v>
      </c>
      <c r="AF1289" s="5" t="s">
        <v>47</v>
      </c>
    </row>
    <row r="1290" customFormat="false" ht="75" hidden="false" customHeight="true" outlineLevel="0" collapsed="false">
      <c r="A1290" s="5" t="s">
        <v>7376</v>
      </c>
      <c r="B1290" s="6" t="s">
        <v>7377</v>
      </c>
      <c r="C1290" s="5" t="s">
        <v>34</v>
      </c>
      <c r="D1290" s="5" t="s">
        <v>35</v>
      </c>
      <c r="E1290" s="5"/>
      <c r="F1290" s="6" t="s">
        <v>7378</v>
      </c>
      <c r="G1290" s="6"/>
      <c r="H1290" s="6"/>
      <c r="I1290" s="5" t="s">
        <v>38</v>
      </c>
      <c r="J1290" s="5" t="s">
        <v>346</v>
      </c>
      <c r="K1290" s="6" t="s">
        <v>7379</v>
      </c>
      <c r="L1290" s="7" t="s">
        <v>7380</v>
      </c>
      <c r="M1290" s="5" t="s">
        <v>41</v>
      </c>
      <c r="N1290" s="35" t="s">
        <v>7381</v>
      </c>
      <c r="O1290" s="6" t="s">
        <v>7382</v>
      </c>
      <c r="P1290" s="8"/>
      <c r="Q1290" s="5"/>
      <c r="R1290" s="6"/>
      <c r="S1290" s="6"/>
      <c r="T1290" s="8"/>
      <c r="U1290" s="6"/>
      <c r="V1290" s="6"/>
      <c r="W1290" s="6"/>
      <c r="X1290" s="8"/>
      <c r="Y1290" s="5" t="s">
        <v>4093</v>
      </c>
      <c r="Z1290" s="10" t="str">
        <f aca="false">REPLACE(AA1290,SEARCH("M5-",AA1290),LEN(AB1290),AC1290)</f>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1290" s="10" t="s">
        <v>7383</v>
      </c>
      <c r="AB1290" s="8" t="str">
        <f aca="false">IF(D1290&lt;&gt;"No hacer",CONCATENATE(A1290,"-",LEFT(C1290),"-",IF(A1289&lt;&gt;A1290,1,IF(C1289=C1290,RIGHT(AB1289)+1,1))))</f>
        <v>M5-NyO-19b-I-1</v>
      </c>
      <c r="AC1290" s="8" t="str">
        <f aca="false">CONCATENATE(AB1290,"-BR")</f>
        <v>M5-NyO-19b-I-1-BR</v>
      </c>
      <c r="AD1290" s="5" t="s">
        <v>46</v>
      </c>
      <c r="AE1290" s="5" t="s">
        <v>351</v>
      </c>
      <c r="AF1290" s="5" t="s">
        <v>47</v>
      </c>
    </row>
    <row r="1291" customFormat="false" ht="75" hidden="false" customHeight="true" outlineLevel="0" collapsed="false">
      <c r="A1291" s="5" t="s">
        <v>7376</v>
      </c>
      <c r="B1291" s="6" t="s">
        <v>7377</v>
      </c>
      <c r="C1291" s="5" t="s">
        <v>48</v>
      </c>
      <c r="D1291" s="5" t="s">
        <v>35</v>
      </c>
      <c r="E1291" s="5"/>
      <c r="F1291" s="6" t="s">
        <v>7384</v>
      </c>
      <c r="G1291" s="6"/>
      <c r="H1291" s="6"/>
      <c r="I1291" s="5" t="s">
        <v>38</v>
      </c>
      <c r="J1291" s="5" t="s">
        <v>7164</v>
      </c>
      <c r="K1291" s="6" t="s">
        <v>7385</v>
      </c>
      <c r="L1291" s="6" t="s">
        <v>7386</v>
      </c>
      <c r="M1291" s="5" t="s">
        <v>41</v>
      </c>
      <c r="N1291" s="35" t="s">
        <v>7387</v>
      </c>
      <c r="O1291" s="35" t="s">
        <v>7387</v>
      </c>
      <c r="P1291" s="8"/>
      <c r="Q1291" s="5"/>
      <c r="R1291" s="6"/>
      <c r="S1291" s="6"/>
      <c r="T1291" s="8"/>
      <c r="U1291" s="6"/>
      <c r="V1291" s="6"/>
      <c r="W1291" s="6"/>
      <c r="X1291" s="8"/>
      <c r="Y1291" s="5" t="s">
        <v>4093</v>
      </c>
      <c r="Z1291" s="10" t="str">
        <f aca="false">REPLACE(AA1291,SEARCH("M5-",AA1291),LEN(AB1291),AC1291)</f>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AA1291" s="10" t="s">
        <v>7388</v>
      </c>
      <c r="AB1291" s="8" t="str">
        <f aca="false">IF(D1291&lt;&gt;"No hacer",CONCATENATE(A1291,"-",LEFT(C1291),"-",IF(A1290&lt;&gt;A1291,1,IF(C1290=C1291,RIGHT(AB1290)+1,1))))</f>
        <v>M5-NyO-19b-E-1</v>
      </c>
      <c r="AC1291" s="8" t="str">
        <f aca="false">CONCATENATE(AB1291,"-BR")</f>
        <v>M5-NyO-19b-E-1-BR</v>
      </c>
      <c r="AD1291" s="5" t="s">
        <v>46</v>
      </c>
      <c r="AE1291" s="5" t="s">
        <v>351</v>
      </c>
      <c r="AF1291" s="5" t="s">
        <v>47</v>
      </c>
    </row>
    <row r="1292" customFormat="false" ht="75" hidden="false" customHeight="true" outlineLevel="0" collapsed="false">
      <c r="A1292" s="5" t="s">
        <v>7376</v>
      </c>
      <c r="B1292" s="6" t="s">
        <v>7377</v>
      </c>
      <c r="C1292" s="5" t="s">
        <v>48</v>
      </c>
      <c r="D1292" s="5" t="s">
        <v>35</v>
      </c>
      <c r="E1292" s="5"/>
      <c r="F1292" s="6" t="s">
        <v>7389</v>
      </c>
      <c r="G1292" s="6"/>
      <c r="H1292" s="6"/>
      <c r="I1292" s="5" t="s">
        <v>38</v>
      </c>
      <c r="J1292" s="5" t="s">
        <v>7164</v>
      </c>
      <c r="K1292" s="6" t="s">
        <v>7385</v>
      </c>
      <c r="L1292" s="6" t="s">
        <v>7390</v>
      </c>
      <c r="M1292" s="5" t="s">
        <v>41</v>
      </c>
      <c r="N1292" s="35" t="s">
        <v>7391</v>
      </c>
      <c r="O1292" s="35" t="s">
        <v>7391</v>
      </c>
      <c r="P1292" s="8"/>
      <c r="Q1292" s="5"/>
      <c r="R1292" s="6"/>
      <c r="S1292" s="6"/>
      <c r="T1292" s="8"/>
      <c r="U1292" s="6"/>
      <c r="V1292" s="6"/>
      <c r="W1292" s="6"/>
      <c r="X1292" s="8"/>
      <c r="Y1292" s="5" t="s">
        <v>4093</v>
      </c>
      <c r="Z1292" s="10" t="str">
        <f aca="false">REPLACE(AA1292,SEARCH("M5-",AA1292),LEN(AB1292),AC1292)</f>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AA1292" s="10" t="s">
        <v>7392</v>
      </c>
      <c r="AB1292" s="8" t="str">
        <f aca="false">IF(D1292&lt;&gt;"No hacer",CONCATENATE(A1292,"-",LEFT(C1292),"-",IF(A1291&lt;&gt;A1292,1,IF(C1291=C1292,RIGHT(AB1291)+1,1))))</f>
        <v>M5-NyO-19b-E-2</v>
      </c>
      <c r="AC1292" s="8" t="str">
        <f aca="false">CONCATENATE(AB1292,"-BR")</f>
        <v>M5-NyO-19b-E-2-BR</v>
      </c>
      <c r="AD1292" s="5" t="s">
        <v>46</v>
      </c>
      <c r="AE1292" s="5" t="s">
        <v>351</v>
      </c>
      <c r="AF1292" s="5" t="s">
        <v>47</v>
      </c>
    </row>
    <row r="1293" customFormat="false" ht="75" hidden="false" customHeight="true" outlineLevel="0" collapsed="false">
      <c r="A1293" s="5" t="s">
        <v>7376</v>
      </c>
      <c r="B1293" s="6" t="s">
        <v>7377</v>
      </c>
      <c r="C1293" s="5" t="s">
        <v>48</v>
      </c>
      <c r="D1293" s="5" t="s">
        <v>35</v>
      </c>
      <c r="E1293" s="5"/>
      <c r="F1293" s="6" t="s">
        <v>7393</v>
      </c>
      <c r="G1293" s="6"/>
      <c r="H1293" s="6"/>
      <c r="I1293" s="5" t="s">
        <v>38</v>
      </c>
      <c r="J1293" s="5" t="s">
        <v>7164</v>
      </c>
      <c r="K1293" s="6" t="s">
        <v>7385</v>
      </c>
      <c r="L1293" s="6" t="s">
        <v>7394</v>
      </c>
      <c r="M1293" s="5" t="s">
        <v>41</v>
      </c>
      <c r="N1293" s="35" t="s">
        <v>7395</v>
      </c>
      <c r="O1293" s="35" t="s">
        <v>7395</v>
      </c>
      <c r="P1293" s="8"/>
      <c r="Q1293" s="5"/>
      <c r="R1293" s="6"/>
      <c r="S1293" s="6"/>
      <c r="T1293" s="8"/>
      <c r="U1293" s="6"/>
      <c r="V1293" s="6"/>
      <c r="W1293" s="6"/>
      <c r="X1293" s="8"/>
      <c r="Y1293" s="5" t="s">
        <v>4093</v>
      </c>
      <c r="Z1293" s="10" t="str">
        <f aca="false">REPLACE(AA1293,SEARCH("M5-",AA1293),LEN(AB1293),AC1293)</f>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AA1293" s="10" t="s">
        <v>7396</v>
      </c>
      <c r="AB1293" s="8" t="str">
        <f aca="false">IF(D1293&lt;&gt;"No hacer",CONCATENATE(A1293,"-",LEFT(C1293),"-",IF(A1292&lt;&gt;A1293,1,IF(C1292=C1293,RIGHT(AB1292)+1,1))))</f>
        <v>M5-NyO-19b-E-3</v>
      </c>
      <c r="AC1293" s="8" t="str">
        <f aca="false">CONCATENATE(AB1293,"-BR")</f>
        <v>M5-NyO-19b-E-3-BR</v>
      </c>
      <c r="AD1293" s="5" t="s">
        <v>46</v>
      </c>
      <c r="AE1293" s="5" t="s">
        <v>351</v>
      </c>
      <c r="AF1293" s="5" t="s">
        <v>47</v>
      </c>
    </row>
    <row r="1294" customFormat="false" ht="75" hidden="false" customHeight="true" outlineLevel="0" collapsed="false">
      <c r="A1294" s="5" t="s">
        <v>7376</v>
      </c>
      <c r="B1294" s="6" t="s">
        <v>7377</v>
      </c>
      <c r="C1294" s="5" t="s">
        <v>58</v>
      </c>
      <c r="D1294" s="5" t="s">
        <v>35</v>
      </c>
      <c r="E1294" s="5"/>
      <c r="F1294" s="6" t="s">
        <v>7397</v>
      </c>
      <c r="G1294" s="6"/>
      <c r="H1294" s="6"/>
      <c r="I1294" s="5" t="s">
        <v>38</v>
      </c>
      <c r="J1294" s="5" t="s">
        <v>7164</v>
      </c>
      <c r="K1294" s="6" t="s">
        <v>7358</v>
      </c>
      <c r="L1294" s="6" t="s">
        <v>7398</v>
      </c>
      <c r="M1294" s="5" t="s">
        <v>41</v>
      </c>
      <c r="N1294" s="35" t="s">
        <v>7399</v>
      </c>
      <c r="O1294" s="35" t="s">
        <v>7399</v>
      </c>
      <c r="P1294" s="8"/>
      <c r="Q1294" s="5"/>
      <c r="R1294" s="6"/>
      <c r="S1294" s="6"/>
      <c r="T1294" s="8"/>
      <c r="U1294" s="6"/>
      <c r="V1294" s="6"/>
      <c r="W1294" s="6"/>
      <c r="X1294" s="8"/>
      <c r="Y1294" s="5" t="s">
        <v>4093</v>
      </c>
      <c r="Z1294" s="10" t="str">
        <f aca="false">REPLACE(AA1294,SEARCH("M5-",AA1294),LEN(AB1294),AC1294)</f>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1294" s="10" t="s">
        <v>7400</v>
      </c>
      <c r="AB1294" s="8" t="str">
        <f aca="false">IF(D1294&lt;&gt;"No hacer",CONCATENATE(A1294,"-",LEFT(C1294),"-",IF(A1293&lt;&gt;A1294,1,IF(C1293=C1294,RIGHT(AB1293)+1,1))))</f>
        <v>M5-NyO-19b-A-1</v>
      </c>
      <c r="AC1294" s="8" t="str">
        <f aca="false">CONCATENATE(AB1294,"-BR")</f>
        <v>M5-NyO-19b-A-1-BR</v>
      </c>
      <c r="AD1294" s="5" t="s">
        <v>46</v>
      </c>
      <c r="AE1294" s="5" t="s">
        <v>351</v>
      </c>
      <c r="AF1294" s="5" t="s">
        <v>47</v>
      </c>
    </row>
    <row r="1295" customFormat="false" ht="75" hidden="false" customHeight="true" outlineLevel="0" collapsed="false">
      <c r="A1295" s="5" t="s">
        <v>7376</v>
      </c>
      <c r="B1295" s="6" t="s">
        <v>7377</v>
      </c>
      <c r="C1295" s="5" t="s">
        <v>58</v>
      </c>
      <c r="D1295" s="5" t="s">
        <v>35</v>
      </c>
      <c r="E1295" s="5"/>
      <c r="F1295" s="6" t="s">
        <v>7401</v>
      </c>
      <c r="G1295" s="6"/>
      <c r="H1295" s="6"/>
      <c r="I1295" s="5" t="s">
        <v>38</v>
      </c>
      <c r="J1295" s="5" t="s">
        <v>7164</v>
      </c>
      <c r="K1295" s="6" t="s">
        <v>7402</v>
      </c>
      <c r="L1295" s="6" t="s">
        <v>7403</v>
      </c>
      <c r="M1295" s="5" t="s">
        <v>41</v>
      </c>
      <c r="N1295" s="35" t="s">
        <v>7404</v>
      </c>
      <c r="O1295" s="35" t="s">
        <v>7404</v>
      </c>
      <c r="P1295" s="8"/>
      <c r="Q1295" s="5"/>
      <c r="R1295" s="6"/>
      <c r="S1295" s="6"/>
      <c r="T1295" s="8"/>
      <c r="U1295" s="6"/>
      <c r="V1295" s="6"/>
      <c r="W1295" s="6"/>
      <c r="X1295" s="8"/>
      <c r="Y1295" s="5" t="s">
        <v>4093</v>
      </c>
      <c r="Z1295" s="10" t="str">
        <f aca="false">REPLACE(AA1295,SEARCH("M5-",AA1295),LEN(AB1295),AC1295)</f>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1295" s="10" t="s">
        <v>7405</v>
      </c>
      <c r="AB1295" s="8" t="str">
        <f aca="false">IF(D1295&lt;&gt;"No hacer",CONCATENATE(A1295,"-",LEFT(C1295),"-",IF(A1294&lt;&gt;A1295,1,IF(C1294=C1295,RIGHT(AB1294)+1,1))))</f>
        <v>M5-NyO-19b-A-2</v>
      </c>
      <c r="AC1295" s="8" t="str">
        <f aca="false">CONCATENATE(AB1295,"-BR")</f>
        <v>M5-NyO-19b-A-2-BR</v>
      </c>
      <c r="AD1295" s="5" t="s">
        <v>46</v>
      </c>
      <c r="AE1295" s="5" t="s">
        <v>351</v>
      </c>
      <c r="AF1295" s="5" t="s">
        <v>47</v>
      </c>
    </row>
    <row r="1296" customFormat="false" ht="75" hidden="false" customHeight="true" outlineLevel="0" collapsed="false">
      <c r="A1296" s="5" t="s">
        <v>7376</v>
      </c>
      <c r="B1296" s="6" t="s">
        <v>7377</v>
      </c>
      <c r="C1296" s="5" t="s">
        <v>58</v>
      </c>
      <c r="D1296" s="5" t="s">
        <v>35</v>
      </c>
      <c r="E1296" s="5"/>
      <c r="F1296" s="6" t="s">
        <v>7406</v>
      </c>
      <c r="G1296" s="6"/>
      <c r="H1296" s="6"/>
      <c r="I1296" s="5" t="s">
        <v>38</v>
      </c>
      <c r="J1296" s="5" t="s">
        <v>7164</v>
      </c>
      <c r="K1296" s="6" t="s">
        <v>7407</v>
      </c>
      <c r="L1296" s="6" t="s">
        <v>7408</v>
      </c>
      <c r="M1296" s="5" t="s">
        <v>41</v>
      </c>
      <c r="N1296" s="35" t="s">
        <v>7404</v>
      </c>
      <c r="O1296" s="35" t="s">
        <v>7404</v>
      </c>
      <c r="P1296" s="8"/>
      <c r="Q1296" s="5"/>
      <c r="R1296" s="6"/>
      <c r="S1296" s="6"/>
      <c r="T1296" s="8"/>
      <c r="U1296" s="6"/>
      <c r="V1296" s="6"/>
      <c r="W1296" s="6"/>
      <c r="X1296" s="8"/>
      <c r="Y1296" s="5" t="s">
        <v>4093</v>
      </c>
      <c r="Z1296" s="10" t="str">
        <f aca="false">REPLACE(AA1296,SEARCH("M5-",AA1296),LEN(AB1296),AC1296)</f>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1296" s="10" t="s">
        <v>7409</v>
      </c>
      <c r="AB1296" s="8" t="str">
        <f aca="false">IF(D1296&lt;&gt;"No hacer",CONCATENATE(A1296,"-",LEFT(C1296),"-",IF(A1295&lt;&gt;A1296,1,IF(C1295=C1296,RIGHT(AB1295)+1,1))))</f>
        <v>M5-NyO-19b-A-3</v>
      </c>
      <c r="AC1296" s="8" t="str">
        <f aca="false">CONCATENATE(AB1296,"-BR")</f>
        <v>M5-NyO-19b-A-3-BR</v>
      </c>
      <c r="AD1296" s="5" t="s">
        <v>46</v>
      </c>
      <c r="AE1296" s="5" t="s">
        <v>351</v>
      </c>
      <c r="AF1296" s="5" t="s">
        <v>47</v>
      </c>
    </row>
    <row r="1297" customFormat="false" ht="75" hidden="false" customHeight="true" outlineLevel="0" collapsed="false">
      <c r="A1297" s="5" t="s">
        <v>7376</v>
      </c>
      <c r="B1297" s="6" t="s">
        <v>7377</v>
      </c>
      <c r="C1297" s="5" t="s">
        <v>58</v>
      </c>
      <c r="D1297" s="5" t="s">
        <v>35</v>
      </c>
      <c r="E1297" s="5"/>
      <c r="F1297" s="6" t="s">
        <v>7410</v>
      </c>
      <c r="G1297" s="6"/>
      <c r="H1297" s="6"/>
      <c r="I1297" s="5" t="s">
        <v>38</v>
      </c>
      <c r="J1297" s="5" t="s">
        <v>7164</v>
      </c>
      <c r="K1297" s="6" t="s">
        <v>7368</v>
      </c>
      <c r="L1297" s="6" t="s">
        <v>7411</v>
      </c>
      <c r="M1297" s="5" t="s">
        <v>41</v>
      </c>
      <c r="N1297" s="35" t="s">
        <v>7412</v>
      </c>
      <c r="O1297" s="35" t="s">
        <v>7412</v>
      </c>
      <c r="P1297" s="8"/>
      <c r="Q1297" s="5"/>
      <c r="R1297" s="6"/>
      <c r="S1297" s="6"/>
      <c r="T1297" s="8"/>
      <c r="U1297" s="6"/>
      <c r="V1297" s="6"/>
      <c r="W1297" s="6"/>
      <c r="X1297" s="8"/>
      <c r="Y1297" s="5" t="s">
        <v>4093</v>
      </c>
      <c r="Z1297" s="10" t="str">
        <f aca="false">REPLACE(AA1297,SEARCH("M5-",AA1297),LEN(AB1297),AC1297)</f>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1297" s="10" t="s">
        <v>7413</v>
      </c>
      <c r="AB1297" s="8" t="str">
        <f aca="false">IF(D1297&lt;&gt;"No hacer",CONCATENATE(A1297,"-",LEFT(C1297),"-",IF(A1296&lt;&gt;A1297,1,IF(C1296=C1297,RIGHT(AB1296)+1,1))))</f>
        <v>M5-NyO-19b-A-4</v>
      </c>
      <c r="AC1297" s="8" t="str">
        <f aca="false">CONCATENATE(AB1297,"-BR")</f>
        <v>M5-NyO-19b-A-4-BR</v>
      </c>
      <c r="AD1297" s="5" t="s">
        <v>46</v>
      </c>
      <c r="AE1297" s="5" t="s">
        <v>351</v>
      </c>
      <c r="AF1297" s="5" t="s">
        <v>47</v>
      </c>
    </row>
    <row r="1298" customFormat="false" ht="75" hidden="false" customHeight="true" outlineLevel="0" collapsed="false">
      <c r="A1298" s="5" t="s">
        <v>7376</v>
      </c>
      <c r="B1298" s="6" t="s">
        <v>7377</v>
      </c>
      <c r="C1298" s="5" t="s">
        <v>58</v>
      </c>
      <c r="D1298" s="5" t="s">
        <v>35</v>
      </c>
      <c r="E1298" s="5"/>
      <c r="F1298" s="6" t="s">
        <v>7414</v>
      </c>
      <c r="G1298" s="6"/>
      <c r="H1298" s="6"/>
      <c r="I1298" s="5" t="s">
        <v>38</v>
      </c>
      <c r="J1298" s="5" t="s">
        <v>7164</v>
      </c>
      <c r="K1298" s="6" t="s">
        <v>7362</v>
      </c>
      <c r="L1298" s="6" t="s">
        <v>7415</v>
      </c>
      <c r="M1298" s="5" t="s">
        <v>41</v>
      </c>
      <c r="N1298" s="35" t="s">
        <v>7387</v>
      </c>
      <c r="O1298" s="35" t="s">
        <v>7387</v>
      </c>
      <c r="P1298" s="8"/>
      <c r="Q1298" s="5"/>
      <c r="R1298" s="6"/>
      <c r="S1298" s="6"/>
      <c r="T1298" s="8"/>
      <c r="U1298" s="6"/>
      <c r="V1298" s="6"/>
      <c r="W1298" s="6"/>
      <c r="X1298" s="8"/>
      <c r="Y1298" s="5" t="s">
        <v>4093</v>
      </c>
      <c r="Z1298" s="10" t="str">
        <f aca="false">REPLACE(AA1298,SEARCH("M5-",AA1298),LEN(AB1298),AC1298)</f>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1298" s="10" t="s">
        <v>7416</v>
      </c>
      <c r="AB1298" s="8" t="str">
        <f aca="false">IF(D1298&lt;&gt;"No hacer",CONCATENATE(A1298,"-",LEFT(C1298),"-",IF(A1297&lt;&gt;A1298,1,IF(C1297=C1298,RIGHT(AB1297)+1,1))))</f>
        <v>M5-NyO-19b-A-5</v>
      </c>
      <c r="AC1298" s="8" t="str">
        <f aca="false">CONCATENATE(AB1298,"-BR")</f>
        <v>M5-NyO-19b-A-5-BR</v>
      </c>
      <c r="AD1298" s="5" t="s">
        <v>46</v>
      </c>
      <c r="AE1298" s="5" t="s">
        <v>351</v>
      </c>
      <c r="AF1298" s="5" t="s">
        <v>47</v>
      </c>
    </row>
  </sheetData>
  <autoFilter ref="A1:AF1298"/>
  <conditionalFormatting sqref="C1:C1298">
    <cfRule type="cellIs" priority="2" operator="equal" aboveAverage="0" equalAverage="0" bottom="0" percent="0" rank="0" text="" dxfId="15">
      <formula>"Identificar"</formula>
    </cfRule>
  </conditionalFormatting>
  <conditionalFormatting sqref="C1:C1298">
    <cfRule type="cellIs" priority="3" operator="equal" aboveAverage="0" equalAverage="0" bottom="0" percent="0" rank="0" text="" dxfId="16">
      <formula>"Evocar"</formula>
    </cfRule>
  </conditionalFormatting>
  <conditionalFormatting sqref="C1:C1298">
    <cfRule type="cellIs" priority="4" operator="equal" aboveAverage="0" equalAverage="0" bottom="0" percent="0" rank="0" text="" dxfId="17">
      <formula>"Aplicar"</formula>
    </cfRule>
  </conditionalFormatting>
  <conditionalFormatting sqref="D1:D1298">
    <cfRule type="cellIs" priority="5" operator="equal" aboveAverage="0" equalAverage="0" bottom="0" percent="0" rank="0" text="" dxfId="18">
      <formula>"JSON revisado"</formula>
    </cfRule>
  </conditionalFormatting>
  <conditionalFormatting sqref="D1:D1298">
    <cfRule type="cellIs" priority="6" operator="equal" aboveAverage="0" equalAverage="0" bottom="0" percent="0" rank="0" text="" dxfId="19">
      <formula>"Pendiente de revisión"</formula>
    </cfRule>
  </conditionalFormatting>
  <conditionalFormatting sqref="D1:D1298">
    <cfRule type="cellIs" priority="7" operator="equal" aboveAverage="0" equalAverage="0" bottom="0" percent="0" rank="0" text="" dxfId="20">
      <formula>"Ortografía+cast"</formula>
    </cfRule>
  </conditionalFormatting>
  <conditionalFormatting sqref="D1:D1298">
    <cfRule type="cellIs" priority="8" operator="equal" aboveAverage="0" equalAverage="0" bottom="0" percent="0" rank="0" text="" dxfId="21">
      <formula>"JSON sin imagen"</formula>
    </cfRule>
  </conditionalFormatting>
  <conditionalFormatting sqref="D1:D1298">
    <cfRule type="cellIs" priority="9" operator="equal" aboveAverage="0" equalAverage="0" bottom="0" percent="0" rank="0" text="" dxfId="22">
      <formula>"JSON con imagen"</formula>
    </cfRule>
  </conditionalFormatting>
  <conditionalFormatting sqref="D1:D1298">
    <cfRule type="cellIs" priority="10" operator="equal" aboveAverage="0" equalAverage="0" bottom="0" percent="0" rank="0" text="" dxfId="23">
      <formula>"No hacer"</formula>
    </cfRule>
  </conditionalFormatting>
  <conditionalFormatting sqref="E1:E1298">
    <cfRule type="cellIs" priority="11" operator="equal" aboveAverage="0" equalAverage="0" bottom="0" percent="0" rank="0" text="" dxfId="24">
      <formula>"Sí"</formula>
    </cfRule>
  </conditionalFormatting>
  <conditionalFormatting sqref="E1:E1298">
    <cfRule type="cellIs" priority="12" operator="equal" aboveAverage="0" equalAverage="0" bottom="0" percent="0" rank="0" text="" dxfId="25">
      <formula>"No"</formula>
    </cfRule>
  </conditionalFormatting>
  <conditionalFormatting sqref="D1:D1298">
    <cfRule type="cellIs" priority="13" operator="equal" aboveAverage="0" equalAverage="0" bottom="0" percent="0" rank="0" text="" dxfId="26">
      <formula>"Formato SPEACHY"</formula>
    </cfRule>
  </conditionalFormatting>
  <conditionalFormatting sqref="N2:N1298">
    <cfRule type="expression" priority="14" aboveAverage="0" equalAverage="0" bottom="0" percent="0" rank="0" text="" dxfId="27">
      <formula>M:M="Scaff"</formula>
    </cfRule>
  </conditionalFormatting>
  <conditionalFormatting sqref="O2:O1298">
    <cfRule type="expression" priority="15" aboveAverage="0" equalAverage="0" bottom="0" percent="0" rank="0" text="" dxfId="27">
      <formula>M:M="Scaff"</formula>
    </cfRule>
  </conditionalFormatting>
  <conditionalFormatting sqref="P2:P1298">
    <cfRule type="expression" priority="16" aboveAverage="0" equalAverage="0" bottom="0" percent="0" rank="0" text="" dxfId="27">
      <formula>M:M="Scaff"</formula>
    </cfRule>
  </conditionalFormatting>
  <conditionalFormatting sqref="Q2:Q1298">
    <cfRule type="expression" priority="17" aboveAverage="0" equalAverage="0" bottom="0" percent="0" rank="0" text="" dxfId="27">
      <formula>M:M="Scaff"</formula>
    </cfRule>
  </conditionalFormatting>
  <conditionalFormatting sqref="R2:R1298">
    <cfRule type="expression" priority="18" aboveAverage="0" equalAverage="0" bottom="0" percent="0" rank="0" text="" dxfId="27">
      <formula>M:M="TE + hint"</formula>
    </cfRule>
  </conditionalFormatting>
  <conditionalFormatting sqref="S2:S1298">
    <cfRule type="expression" priority="19" aboveAverage="0" equalAverage="0" bottom="0" percent="0" rank="0" text="" dxfId="27">
      <formula>M:M="TE + hint"</formula>
    </cfRule>
  </conditionalFormatting>
  <conditionalFormatting sqref="T2:T1298">
    <cfRule type="expression" priority="20" aboveAverage="0" equalAverage="0" bottom="0" percent="0" rank="0" text="" dxfId="27">
      <formula>M:M="TE + hint"</formula>
    </cfRule>
  </conditionalFormatting>
  <conditionalFormatting sqref="U2:U1298">
    <cfRule type="expression" priority="21" aboveAverage="0" equalAverage="0" bottom="0" percent="0" rank="0" text="" dxfId="27">
      <formula>M:M="TE + hint"</formula>
    </cfRule>
  </conditionalFormatting>
  <conditionalFormatting sqref="V2:V1298">
    <cfRule type="expression" priority="22" aboveAverage="0" equalAverage="0" bottom="0" percent="0" rank="0" text="" dxfId="27">
      <formula>M:M="TE + hint"</formula>
    </cfRule>
  </conditionalFormatting>
  <conditionalFormatting sqref="W2:W1298">
    <cfRule type="expression" priority="23" aboveAverage="0" equalAverage="0" bottom="0" percent="0" rank="0" text="" dxfId="27">
      <formula>M:M="TE + hint"</formula>
    </cfRule>
  </conditionalFormatting>
  <conditionalFormatting sqref="X2:X1298">
    <cfRule type="expression" priority="24" aboveAverage="0" equalAverage="0" bottom="0" percent="0" rank="0" text="" dxfId="27">
      <formula>M:M="TE + hint"</formula>
    </cfRule>
  </conditionalFormatting>
  <dataValidations count="3">
    <dataValidation allowBlank="true" errorStyle="stop" operator="between" showDropDown="false" showErrorMessage="false" showInputMessage="false" sqref="E2:E1298" type="list">
      <formula1>"Sí,No"</formula1>
      <formula2>0</formula2>
    </dataValidation>
    <dataValidation allowBlank="true" errorStyle="stop" operator="between" showDropDown="false" showErrorMessage="false" showInputMessage="false" sqref="D2:D1298"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M2:M1298" type="list">
      <formula1>"TE + hint,Scaff"</formula1>
      <formula2>0</formula2>
    </dataValidation>
  </dataValidations>
  <hyperlinks>
    <hyperlink ref="AA3" r:id="rId1" display="{&#10; &quot;id&quot;: &quot;M5-G-15a-E-1&quot;,&#10; &quot;stimulus&quot;: &quot;&lt;p&gt;Calcule a área do retângulo que tem {{T1}} cm de base e {{T2}} cm de altura. Arredonde o resultado para os centésimos.&lt;/p&gt;&lt;div style=\&quot;display:flex; justify-content:center;\&quot;&gt;&lt;img src=\&quot;http://drive.google.com/uc?export=view&amp;id=1jXr_ZGSq4SD-9BVATqNRPJlbji8iXTOR\&quot; width=\&quot;300\&quot;&gt;&lt;/img&gt;&lt;/div&gt;&quot;,&#10; &quot;template&quot;: &quot;&lt;p&gt;A área do retângulo é {{response}} cm&lt;sup&gt;2&lt;/sup&gt;.&lt;/p&gt;&quot;,&#10; &quot;hint&quot;: &quot;&lt;p style=\&quot;text-align: center\&quot;&gt;Área do retângulo = base × altura&lt;/p&gt;&quot;,&#10; &quot;feedback&quot;: &quot;&lt;p&gt;Para encontrar a área do retângulo, multiplique a base pela altura.&lt;/p&gt;&lt;p style=\&quot;text-align: center\&quot;&gt;Área = base × altura = {{T1}} cm × {{Q2}} cm = {{A1}} cm&lt;sup&gt;2&lt;/sup&gt;&lt;/p&gt;&quot;,&#10; &quot;seed&quot;: {&#10; &quot;parameters&quot;: [&#10; {&#10; &quot;name&quot;: &quot;Q1&quot;,&#10; &quot;label&quot;: null,&#10; &quot;min&quot;: 0,&#10; &quot;max&quot;: 1,&#10; &quot;step&quot;: 0.1&#10; },&#10; {&#10; &quot;name&quot;: &quot;Q2&quot;,&#10; &quot;label&quot;: null,&#10; &quot;min&quot;: 2,&#10; &quot;max&quot;: 10,&#10; &quot;step&quot;: 0.1&#10; }&#10; ],&#10; &quot;calculated&quot;: [&#10; {&#10; &quot;name&quot;: &quot;A1&quot;,&#10; &quot;label&quot;: &quot;&quot;,&#10; &quot;function&quot;: &quot;Lemonlib.round({{T1}}*{{T2}}, 2)&quot;&#10; },&#10; {&#10; &quot;name&quot;: &quot;T1&quot;,&#10; &quot;label&quot;: &quot;&quot;,&#10; &quot;function&quot;: &quot;Lemonlib.round({{Q2}}*3-0.5+{{Q1}}, 1)&quot;,&#10; &quot;temp&quot;: true&#10; },&#10; {&#10; &quot;name&quot;: &quot;T2&quot;,&#10; &quot;label&quot;: &quot;&quot;,&#10; &quot;function&quot;: &quot;Lemonlib.round({{Q2}}, 1)&quot;,&#10; &quot;temp&quot;: true&#10; }&#10; ],&#10; &quot;uniques&quot;: true&#10; },&#10; &quot;algorithm&quot;: {&#10; &quot;name&quot;: &quot;calculateOperation&quot;,&#10; &quot;params&quot;: {&#10; &quot;method&quot;: &quot;equivLiteral&quot;&#10; }&#10; }&#10; }"/>
    <hyperlink ref="AA57" r:id="rId2" display="{&quot;id&quot;:&quot;M5-G-2b-I-1&quot;,&quot;stimulus&quot;:&quot;&lt;p&gt;Selecione a imagem que foi formada por uma translação da imagem a seguir.&lt;/p&gt;&lt;div style=\&quot;display:flex; justify-content:center;\&quot;&gt;&lt;img src=\&quot;https://blueberry-assets.oneclick.es/M5_G_2b_1.svg\&quot; width=\&quot;300\&quot;&gt;&lt;/img&gt;&lt;/p&gt;&quot;,&quot;hint&quot;:&quot;&lt;p&gt;Uma imagem transladada é aquela que é movida de sua posição original.&lt;/p &gt;&quot;,&quot;feedback&quot;:&quot;&lt;p&gt;A câmera transladada foi movida para a direita da posição original.&lt;/p&gt;&quot;,&quot;seed&quot;:{&quot;parameters&quot;:[],&quot;calculated&quot;:[{&quot;name&quot;:&quot;A1&quot;,&quot;label&quot;:&quot;&lt;div style=\&quot;display:flex; justify-content:center;\&quot;&gt;&lt;img src=\&quot;https://blueberry-assets.oneclick.es/M5_G_2b_4.svg\&quot; width=\&quot;300\&quot;&gt;&lt;/img&gt;&quot;,&quot;function&quot;:&quot;&quot;},{&quot;name&quot;:&quot;A2&quot;,&quot;label&quot;:&quot;&lt;div style=\&quot;display:flex; justify-content:center;\&quot;&gt;&lt;img src=\&quot;https://blueberry-assets.oneclick.es/M5_G_2b_2.svg\&quot; width=\&quot;300\&quot;&gt;&lt;/img&gt;&quot;,&quot;function&quot;:&quot;&quot;,&quot;incorrect&quot;:true,&quot;feedback&quot;:&quot;&lt;p&gt;Esta câmera foi girada 90° em relação à original.&lt;/p&gt;&quot;},{&quot;name&quot;:&quot;A3&quot;,&quot;label&quot;:&quot;&lt;div style=\&quot;display:flex; justify-content:center;\&quot;&gt;&lt;img src=\&quot;https://blueberry-assets.oneclick.es/M5_G_2b_3.svg\&quot; width=\&quot;300\&quot;&gt;&lt;/img&gt;&quot;,&quot;function&quot;:&quot;&quot;,&quot;incorrect&quot;:true,&quot;feedback&quot;:&quot;&lt;p&gt;Esta câmera é simétrica em relação à imagem original.&lt;/p&gt;&quot;}],&quot;uniques&quot;:true},&quot;algorithm&quot;:{&quot;name&quot;:&quot;trueFalse&quot;,&quot;template&quot;:&quot;Multiple choice – standard&quot;,&quot;params&quot;:{&quot;countCorrect&quot;:1,&quot;countIncorrect&quot;:2,&quot;showCheckIcon&quot;:false,&quot;columns&quot;:3}}}"/>
    <hyperlink ref="AA59" r:id="rId3" display="{&#10;    &quot;id&quot;: &quot;M5-G-2b-I-3&quot;,&#10;    &quot;stimulus&quot;: &quot;&lt;p&gt;Selecione a imagem que foi formada por uma translação da imagem a seguir.&lt;/p&gt;&lt;div style=\&quot;display:flex; justify-content:center;\&quot;&gt;&lt;img src=\&quot;https://blueberry-assets.oneclick.es/M5_G_2b_13.svg\&quot; width=\&quot;300\&quot;&gt;&lt;/img&gt;&lt;/div&gt;&lt;/p&gt;&quot;,&#10;    &quot;hint&quot;: &quot;&lt;p&gt;Uma imagem transladada é aquela que é movida de sua posição original.&lt;/p &gt;&quot;,&#10;    &quot;feedback&quot;: &quot;&lt;p&gt;O pulverizador transladado foi movido para a direita da posição original.&lt;/p&gt;&quot;,&#10;    &quot;seed&quot;: {&#10;        &quot;parameters&quot;: [],&#10;        &quot;calculated&quot;: [&#10;            {&#10;                &quot;name&quot;: &quot;A1&quot;,&#10;                &quot;label&quot;: &quot;&lt;div style=\&quot;display:flex; justify-content:center;\&quot;&gt;&lt;img src=\&quot;https://blueberry-assets.oneclick.es/M5_G_2b_16.svg\&quot; width=\&quot;300\&quot;&gt;&lt;/img&gt;&lt;/div&gt;&quot;,&#10;                &quot;function&quot;: &quot;&quot;&#10;            },&#10;            {&#10;                &quot;name&quot;: &quot;A2&quot;,&#10;                &quot;label&quot;: &quot;&lt;div style=\&quot;display:flex; justify-content:center;\&quot;&gt;&lt;img src=\&quot;https://blueberry-assets.oneclick.es/M5_G_2b_14.svg\&quot; width=\&quot;300\&quot;&gt;&lt;/img&gt;&lt;/div&gt;&quot;,&#10;                &quot;function&quot;: &quot;&quot;,&#10;                &quot;incorrect&quot;: true,&#10;                &quot;feedback&quot;: &quot;&lt;p&gt;Este pulverizador foi girado 90° em relação ao original.&lt;/p&gt;&quot;&#10;            },&#10;            {&#10;                &quot;name&quot;: &quot;A3&quot;,&#10;                &quot;label&quot;: &quot;&lt;div style=\&quot;display:flex; justify-content:center;\&quot;&gt;&lt;img src=\&quot;https://blueberry-assets.oneclick.es/M5_G_2b_15.svg\&quot; width=\&quot;300\&quot;&gt;&lt;/img&gt;&lt;/div&gt;&quot;,&#10;                &quot;function&quot;: &quot;&quot;,&#10;                &quot;incorrect&quot;: true,&#10;                &quot;feedback&quot;: &quot;&lt;p&gt;Este pulverizador é simétrico ao original.&lt;/p&gt;&quot;&#10;            }&#10;        ],&#10;        &quot;uniques&quot;: true&#10;    },&#10;    &quot;algorithm&quot;: {&#10;        &quot;name&quot;: &quot;trueFalse&quot;,&#10;        &quot;template&quot;: &quot;Multiple choice – standard&quot;,&#10;        &quot;params&quot;: {&#10;            &quot;countCorrect&quot;: 1,&#10;            &quot;countIncorrect&quot;: 2,&#10;            &quot;showCheckIcon&quot;: false,&#10;            &quot;columns&quot;: 3&#10;        }&#10;    }&#10;}"/>
    <hyperlink ref="AA133" r:id="rId4" display="{&quot;id&quot;:&quot;M5-G-9a-E-1&quot;,&quot;stimulus&quot;:&quot;&lt;p&gt;Preencha as seguintes informações sobre este polígono.&lt;/p&gt;&lt;div style=\&quot;display:flex; justify-content:center;\&quot;&gt;&lt;img src='https://blueberry-assets.oneclick.es/M5_G_9a_2.svg' width=\&quot;300\&quot;&gt;&lt;/div&gt;&quot;,&quot;template&quot;:&quot;&lt;p&gt;Número de vértices: {{response}}&lt;/p&gt;&lt;p&gt;Número de lados: {{response}}&lt;/p&gt;&lt;p&gt;Número de diagonais traçadas a partir de um vértice: {{response}}&lt;/p&gt;&lt;p&gt;Número de ângulos internos: {{response}}&lt;/p&gt;&quot;,&quot;hint&quot;:&quot;&lt;p&gt;Os heptágonos têm o mesmo número de lados, vértices e ângulos.&lt;/p&gt;&quot;,&quot;feedback&quot;:&quot;&lt;p&gt;Este heptágono é um polígono regular que possui 7 vértices, 7 lados e 7 ângulos internos. De um de seus vértices podem-se traçar 4 diagonais.&lt;/p&gt;&lt;div style=\&quot;display:flex; justify-content:center;\&quot;&gt;&lt;img src='https://blueberry-assets.oneclick.es/M5_G_9a_4.svg'&gt;&lt;/div&gt;&quot;,&quot;seed&quot;:{&quot;parameters&quot;:[],&quot;calculated&quot;:[{&quot;name&quot;:&quot;A1&quot;,&quot;function&quot;:&quot;7&quot;},{&quot;name&quot;:&quot;A2&quot;,&quot;function&quot;:&quot;7&quot;},{&quot;name&quot;:&quot;A3&quot;,&quot;function&quot;:&quot;4&quot;},{&quot;name&quot;:&quot;A4&quot;,&quot;function&quot;:&quot;7&quot;}],&quot;uniques&quot;:true},&quot;algorithm&quot;:{&quot;name&quot;:&quot;calculateOperation&quot;,&quot;params&quot;:{&quot;method&quot;:&quot;equivLiteral&quot;,&quot;keyboard&quot;:&quot;NUMERICAL&quot;}}}"/>
    <hyperlink ref="AA146" r:id="rId5" display="{&#10;    &quot;id&quot;: &quot;M5-G-9d-E-1&quot;,&#10;    &quot;stimulus&quot;: &quot;&lt;p&gt;Diga se esses polígonos são regulares ou irregulares.&lt;/p&gt;&quot;,&#10;    &quot;template&quot;: &quot;&lt;table style=\&quot;width: 100%;border:none;\&quot;&gt;&lt;tbody&gt;&lt;tr&gt;&lt;td style=\&quot;width: 25%; text-align: center;border:none;\&quot;&gt;Polígono {{response}}&lt;/td&gt;&lt;td style=\&quot;width: 25%; text-align: center;border:none;\&quot;&gt;Polígono {{response}}&lt;/td&gt;&lt;/tr&gt;&lt;tr&gt;&lt;td style=\&quot;width: 25%; text-align: center;border:none;\&quot;&gt;&lt;div style=\&quot;display:flex; justify-content:center;\&quot;&gt;&lt;img src='https://blueberry-assets.oneclick.es/{{Q1}}' width=\&quot;250\&quot; style=\&quot;display: inline-block;\&quot;&gt;&lt;/div&gt;&lt;/td&gt;&lt;td style=\&quot;width: 25%; text-align: center;border:none;\&quot;&gt;&lt;div style=\&quot;display:flex; justify-content:center;\&quot;&gt;&lt;img src='https://blueberry-assets.oneclick.es/{{Q2}}' width=\&quot;250\&quot; style=\&quot;display: inline-block;\&quot;&gt;&lt;/div&gt;&lt;/td&gt;&lt;/tr&gt;&lt;/tbody&gt;&lt;/table&gt;&quot;,&#10;    &quot;hint&quot;: &quot;&lt;p&gt;Os polígonos regulares têm lados e ângulos iguais.&lt;/p&gt;&quot;,&#10;    &quot;feedback&quot;: &quot;&lt;p&gt;Um polígono é &lt;b&gt;regular&lt;/b&gt; quando todos os seus lados e ângulos são iguais, e é &lt;b&gt;irregular&lt;/b&gt; quando não tem todos os seus lados e ângulos iguais entre si.&lt;/p&gt;&quot;,&#10;    &quot;seed&quot;: {&#10;        &quot;parameters&quot;: [&#10;            {&#10;                &quot;name&quot;: &quot;Q1&quot;,&#10;                &quot;label&quot;: null,&#10;                &quot;list&quot;: [&#10;                    &quot;M5_G_9d_7.svg&quot;,&#10;                    &quot;M5_G_9d_8.svg&quot;,&#10;                    &quot;M5_G_9d_9.svg&quot;&#10;                ]&#10;            },&#10;            {&#10;                &quot;name&quot;: &quot;Q2&quot;,&#10;                &quot;label&quot;: null,&#10;                &quot;list&quot;: [&#10;                    &quot;M5_G_9d_10.svg&quot;,&#10;                    &quot;M5_G_9d_11.svg&quot;,&#10;                    &quot;M5_G_9d_12.svg&quot;&#10;                ]&#10;            }&#10;        ],&#10;        &quot;calculated&quot;: [&#10;            {&#10;                &quot;name&quot;: &quot;A1&quot;,&#10;                &quot;label&quot;: &quot;regular&quot;,&#10;                &quot;function&quot;: &quot;&quot;&#10;            },&#10;            {&#10;                &quot;name&quot;: &quot;A2&quot;,&#10;                &quot;label&quot;: &quot;irregular&quot;,&#10;                &quot;function&quot;: &quot;&quot;&#10;            }&#10;        ],&#10;        &quot;uniques&quot;: true&#10;    },&#10;    &quot;algorithm&quot;: {&#10;        &quot;name&quot;: &quot;calculateOperation&quot;,&#10;        &quot;template&quot;: &quot;Cloze with text&quot;&#10;    }&#10;}"/>
    <hyperlink ref="K149" r:id="rId6" display="Etiquetas de la imagen (con cm): https://drive.google.com/file/d/1dig7Etv5QgexQFMSxtVGs5yNWIGitQbR/view?usp=sharing&#10;&#10;Q1: Min = 1; Máx = 5; Step = 1"/>
    <hyperlink ref="AA150" r:id="rId7" display="{&quot;id&quot;:&quot;M5-G-17a-E-2&quot;,&quot;stimulus&quot;:&quot;&lt;p&gt;Encontre o perímetro desse pentágono regular.&lt;/p&gt;&lt;div style=\&quot;display:flex; justify-content:center;\&quot;&gt;&lt;div class=\&quot;lemo-fixed-to-responsive\&quot; style=\&quot;max-width: 300px;max-height: 300px;position: relative;width: 100%;display: inline-block;\&quot;&gt;&lt;img src=\&quot;https://blueberry-assets.oneclick.es/M5_G_9e_6.svg\&quot; alt=\&quot;\&quot; tabindex=\&quot;0\&quot;&gt;&lt;/img&gt;&lt;div class=\&quot;lemo-graphie-container\&quot; style=\&quot;position: absolute;top: 0;left: 0;width: 100%;height: 100%;\&quot;&gt;&lt;div class=\&quot;lemo-graphie\&quot; style=\&quot;position: relative; width: 100%; height: 100%;\&quot;&gt;&lt;span class=\&quot;lemo-graphie-label\&quot; style=\&quot;position: absolute; left: 44%; top: 91%;\&quot;&gt;{{Q1}} cm&lt;/span&gt;&lt;/div&gt;&lt;/div&gt;&lt;/div&gt;&lt;/div&gt;&quot;,&quot;template&quot;:&quot;&lt;p&gt;O perímetro do polígono mede {{response}} cm.&lt;/p&gt;&quot;,&quot;hint&quot;:&quot;&lt;p&gt;O perímetro de um polígono é calculado pela soma das medidas de seus lados.&lt;/p&gt;&quot;,&quot;feedback&quot;:&quot;&lt;p&gt;O perímetro de um polígono é encontrado somando-se as medidas de todos os seus lados.&lt;/p&gt;&lt;p style=\&quot;text-align: center\&quot;&gt;Perímetro = {{Q1}} cm + {{Q1}} cm + {{Q1}} cm + {{Q1}} cm + {{Q1}} cm = {{A1}} cm&lt;/p&gt;&quot;,&quot;seed&quot;:{&quot;parameters&quot;:[{&quot;name&quot;:&quot;Q1&quot;,&quot;label&quot;:null,&quot;min&quot;:2,&quot;max&quot;:6,&quot;step&quot;:1}],&quot;calculated&quot;:[{&quot;name&quot;:&quot;A1&quot;,&quot;label&quot;:&quot;{{function}}&quot;,&quot;function&quot;:&quot;{{Q1}}*5&quot;}],&quot;uniques&quot;:true},&quot;algorithm&quot;:{&quot;name&quot;:&quot;calculateOperation&quot;,&quot;params&quot;:{&quot;method&quot;:&quot;equivLiteral&quot;,&quot;decimalPlaces&quot;:2,&quot;keyboard&quot;:&quot;INTERMEDIATE&quot;}}}"/>
    <hyperlink ref="K151" r:id="rId8" display="Etiquetas de la imagen (con cm): https://drive.google.com/file/d/1QZ54VvWsNpI9sbNSJ9noOpbCcAP70X3T/view?usp=sharing &#10;&#10;Q1: Mín = 1; Max = 6; Step = 1."/>
    <hyperlink ref="K156" r:id="rId9" display="Etiquetas como en esta imagen (con cm): https://drive.google.com/file/d/1vk3T3IXblH1q95KkeCQOl32lcBdVhbTn/view?usp=sharing&#10;&#10;Q1: Mín 5; Máx 10; step 1"/>
    <hyperlink ref="F182" r:id="rId10" display="¿Cuál es la amplitud del ángulo Â?&#10;&#10;(En la imagen, los siguientes valores: https://drive.google.com/file/d/1WG2Ijpq_jIRJPvI19xXH4fUlFwm4UWLg/view?usp=sharing)&#10;&#10;La amplitud de Â es de {{A1}}°."/>
    <hyperlink ref="AA216" r:id="rId11" display="{&#10;    &quot;id&quot;: &quot;M5-G-13c-E-1&quot;,&#10;    &quot;stimulus&quot;: &quot;&lt;p&gt;Escreva os nomes dos poliedros que correspondem às seguintes planificações.&lt;/p&gt;&quot;,&#10;    &quot;template&quot;: &quot;&lt;table style=\&quot;width: 100%;border:none;\&quot;&gt;&lt;tbody&gt;&lt;tr&gt;&lt;td style=\&quot;width: 25%; text-align: center;border:none;\&quot;&gt;Seu nome é {{response}}.&lt;/td&gt;&lt;td style=\&quot;width: 25%; text-align: center;border:none;\&quot;&gt;Seu nome é {{response}}.&lt;/td&gt;&lt;td style=\&quot;width: 25%; text-align: center;border:none;\&quot;&gt;Seu nome é {{response}}.&lt;/td&gt;&lt;/tr&gt;&lt;tr&gt;&lt;td style=\&quot;width: 25%; text-align: center;border:none;\&quot;&gt;&lt;div style=\&quot;display:flex; justify-content:center;\&quot;&gt;&lt;img src='https://blueberry-assets.oneclick.es/M5_G_13c_6.svg'&gt;&lt;/div&gt;&lt;/td&gt;&lt;td style=\&quot;width: 25%; text-align: center;border:none;\&quot;&gt;&lt;div style=\&quot;display:flex; justify-content:center;\&quot;&gt;&lt;img src='https://blueberry-assets.oneclick.es/M5_G_13c_8.svg'&gt;&lt;/div&gt;&lt;/td&gt;&lt;td style=\&quot;width: 25%; text-align: center;border:none;\&quot;&gt;&lt;div style=\&quot;display:flex; justify-content:center;\&quot;&gt;&lt;img src='https://blueberry-assets.oneclick.es/M5_G_13c_10.svg'&gt;&lt;/div&gt;&lt;/td&gt;&lt;/tr&gt;&lt;/tbody&gt;&lt;/table&gt;&quot;,&#10;    &quot;hint&quot;: &quot;&lt;p&gt;A planificacão de um poliedro é o conjunto de polígonos ligados que resultam do desdobramento do poliedro em um plano.&lt;/p&gt;&quot;,&#10;    &quot;feedback&quot;: &quot;&lt;p&gt;A planificacão de um poliedro é um conjunto de polígonos consecutivos que é formado pelo desdobramento do poliedro em um plano.&lt;/p&gt;&quot;,&#10;    &quot;seed&quot;: {&#10;        &quot;parameters&quot;: [],&#10;        &quot;calculated&quot;: [&#10;            {&#10;                &quot;name&quot;: &quot;A1&quot;,&#10;                &quot;label&quot;: &quot;prisma hexagonal&quot;,&#10;                &quot;feedback&quot;: &quot;&lt;p&gt;É um prisma hexagonal porque possui seis faces retangulares e duas bases hexagonais.&lt;/p&gt;&quot;&#10;            },&#10;            {&#10;                &quot;name&quot;: &quot;A2&quot;,&#10;                &quot;label&quot;: &quot;pirâmide quadrangular&quot;,&#10;                &quot;feedback&quot;: &quot;&lt;p&gt;É uma pirâmide quadrangular porque tem quatro faces triangulares e uma base quadrangular.&lt;/p&gt;&quot;&#10;            },&#10;            {&#10;                &quot;name&quot;: &quot;A3&quot;,&#10;                &quot;label&quot;: &quot;icosaedro&quot;,&#10;                &quot;feedback&quot;: &quot;&lt;p&gt;É um icosaedro porque tem vinte triângulos equiláteros.&lt;/p&gt;&quot;&#10;            }&#10;        ],&#10;        &quot;uniques&quot;: true&#10;    },&#10;    &quot;algorithm&quot;: {&#10;        &quot;name&quot;: &quot;calculateOperation&quot;,&#10;        &quot;template&quot;: &quot;Cloze with text&quot;&#10;    }&#10;}"/>
    <hyperlink ref="AA217" r:id="rId12" display="{&#10;    &quot;id&quot;: &quot;M5-G-13c-E-2&quot;,&#10;    &quot;stimulus&quot;: &quot;&lt;p&gt;Escreva os nomes dos poliedros que correspondem às seguintes planificacões.&lt;/p&gt;&quot;,&#10;    &quot;template&quot;: &quot;&lt;table style=\&quot;width: 100%;border:none;\&quot;&gt;&lt;tbody&gt;&lt;tr&gt;&lt;td style=\&quot;width: 25%; text-align: center;border:none;\&quot;&gt;Seu nome é {{response}}.&lt;/td&gt;&lt;td style=\&quot;width: 25%; text-align: center;border:none;\&quot;&gt;Seu nome é {{response}}.&lt;/td&gt;&lt;td style=\&quot;width: 25%; text-align: center;border:none;\&quot;&gt;Seu nome é {{response}}.&lt;/td&gt;&lt;/tr&gt;&lt;tr&gt;&lt;td style=\&quot;width: 25%; text-align: center;border:none;\&quot;&gt;&lt;div style=\&quot;display:flex; justify-content:center;\&quot;&gt;&lt;img src='https://blueberry-assets.oneclick.es/M5_G_13c_7.svg'&gt;&lt;/div&gt;&lt;/td&gt;&lt;td style=\&quot;width: 25%; text-align: center;border:none;\&quot;&gt;&lt;div style=\&quot;display:flex; justify-content:center;\&quot;&gt;&lt;img src='https://blueberry-assets.oneclick.es/M5_G_13c_9.svg'&gt;&lt;/div&gt;&lt;/td&gt;&lt;td style=\&quot;width: 25%; text-align: center;border:none;\&quot;&gt;&lt;div style=\&quot;display:flex; justify-content:center;\&quot;&gt;&lt;img src='https://blueberry-assets.oneclick.es/M5_G_13c_11.svg'&gt;&lt;/div&gt;&lt;/td&gt;&lt;/tr&gt;&lt;/tbody&gt;&lt;/table&gt;&quot;,&#10;    &quot;hint&quot;: &quot;&lt;p&gt;A planificacão de um poliedro é o conjunto de polígonos ligados que resultam do desdobramento do poliedro em um plano.&lt;/p&gt;&quot;,&#10;    &quot;feedback&quot;: &quot;&lt;p&gt;A planificacão de um poliedro é um conjunto de polígonos consecutivos que é formado pelo desdobramento do poliedro em um plano.&lt;/p&gt;&quot;,&#10;    &quot;seed&quot;: {&#10;        &quot;parameters&quot;: [],&#10;        &quot;calculated&quot;: [&#10;            {&#10;                &quot;name&quot;: &quot;A1&quot;,&#10;                &quot;label&quot;: &quot;prisma retangular&quot;,&#10;                &quot;feedback&quot;: &quot;&lt;p&gt;É um prisma retangular porque tem seis retângulos.&lt;/p&gt;&quot;&#10;            },&#10;            {&#10;                &quot;name&quot;: &quot;A2&quot;,&#10;                &quot;label&quot;: &quot;pirâmide triangular&quot;,&#10;                &quot;feedback&quot;: &quot;&lt;p&gt;É uma pirâmide triangular porque tem quatro triângulos.&lt;/p&gt;&quot;&#10;            },&#10;            {&#10;                &quot;name&quot;: &quot;A3&quot;,&#10;                &quot;label&quot;: &quot;dodecaedro&quot;,&#10;                &quot;feedback&quot;: &quot;&lt;p&gt;É um dodecaedro porque tem doze pentágonos iguais.&lt;/p&gt;&quot;&#10;            }&#10;        ],&#10;        &quot;uniques&quot;: true&#10;    },&#10;    &quot;algorithm&quot;: {&#10;        &quot;name&quot;: &quot;calculateOperation&quot;,&#10;        &quot;template&quot;: &quot;Cloze with text&quot;&#10;    }&#10;}"/>
    <hyperlink ref="N324" r:id="rId13" display="&lt;img src='http://drive.google.com/uc?export=view&amp;id=1eSLGCfNTIjBvQi9U6SOhn_kGVuAuUfIt'style=\&quot;width: 350px;\&quot;&gt;"/>
    <hyperlink ref="AA562" r:id="rId14" display="{&#10;    &quot;id&quot;: &quot;M5-MyM-20a-I-2&quot;,&#10;    &quot;stimulus&quot;: &quot;&lt;p&gt;Escolha a unidade do sistema métrico decimal para essas medidas agrárias.&lt;/p&gt;&quot;,&#10;    &quot;template&quot;: &quot;&lt;p&gt;{{Q1}} a = {{response}} m&lt;sup&gt;2&lt;/sup&gt;&lt;/p&gt;&lt;p&gt;{{Q2}} ha = {{response}} m&lt;sup&gt;2&lt;/sup&gt;&lt;/p&gt;&quot;,&#10;    &quot;hint&quot;: &quot;&lt;p&gt;1 a = 100 m&lt;sup&gt;2&lt;/sup&gt; e &lt;span class=\&quot;no-break\&quot;&gt;1 ha&lt;/span&gt; = &lt;span class=\&quot;no-break\&quot;&gt;10 000 m&lt;sup&gt;2&lt;/sup&gt;.&lt;/span&gt;&lt;/p&gt;&quot;,&#10;    &quot;feedback&quot;: &quot;&lt;p&gt;Lembre-se de que 1 ha = 10 000 m&lt;sup&gt;2&lt;/sup&gt; e &lt;span class=\&quot;no-break\&quot;&gt;1 a&lt;/span&gt; = &lt;span class=\&quot;no-break\&quot;&gt;100 m&lt;sup&gt;2&lt;/sup&gt;.&lt;/span&gt;&lt;/p&gt;&lt;div style=\&quot;display:flex; justify-content:center;\&quot;&gt;&lt;img src=\&quot;http://drive.google.com/uc?export=view&amp;id=14m16TZGZEnJ1gDiOzX7SVP0G_vLICiZs\&quot; width=\&quot;325\&quot;&gt;&lt;/img&gt;&lt;/div&gt;&quot;,&#10;    &quot;seed&quot;: {&#10;        &quot;parameters&quot;: [&#10;            {&#10;                &quot;name&quot;: &quot;Q1&quot;,&#10;                &quot;label&quot;: null,&#10;                &quot;min&quot;: 1,&#10;                &quot;max&quot;: 99,&#10;                &quot;step&quot;: 0.01&#10;            },&#10;            {&#10;                &quot;name&quot;: &quot;Q2&quot;,&#10;                &quot;label&quot;: null,&#10;                &quot;min&quot;: 1,&#10;                &quot;max&quot;: 99,&#10;                &quot;step&quot;: 0.01&#10;            }&#10;        ],&#10;        &quot;calculated&quot;: [&#10;            {&#10;                &quot;name&quot;: &quot;T1&quot;,&#10;                &quot;function&quot;: &quot;math.round({{Q1}}*100)&quot;,&#10;                &quot;temp&quot;: true&#10;            },&#10;            {&#10;                &quot;name&quot;: &quot;T4&quot;,&#10;                &quot;function&quot;: &quot;math.round({{Q2}}*10000)&quot;,&#10;                &quot;temp&quot;: true&#10;            },&#10;            {&#10;                &quot;name&quot;: &quot;A1&quot;,&#10;                &quot;label&quot;: &quot;{{function}}&quot;,&#10;                &quot;function&quot;: &quot;math.round({{Q1}}*100)&quot;,&#10;                &quot;group&quot;: 1&#10;            },&#10;            {&#10;                &quot;name&quot;: &quot;A2&quot;,&#10;                &quot;label&quot;: &quot;{{function}}&quot;,&#10;                &quot;function&quot;: &quot;math.round({{Q1}}*1000)&quot;,&#10;                &quot;group&quot;: 1,&#10;                &quot;incorrect&quot;: true,&#10;                &quot;feedback&quot;: &quot;&lt;p&gt;{{Q1}} a = {{Q1}} × 100 = {{T1}} m&lt;sup&gt;2&lt;/sup&gt;&lt;/p&gt;&quot;&#10;            },&#10;            {&#10;                &quot;name&quot;: &quot;A3&quot;,&#10;                &quot;label&quot;: &quot;{{function}}&quot;,&#10;                &quot;function&quot;: &quot;math.round({{Q1}}*10)&quot;,&#10;                &quot;group&quot;: 1,&#10;                &quot;incorrect&quot;: true,&#10;                &quot;feedback&quot;: &quot;&lt;p&gt;{{Q1}} a = {{Q1}} × 100 = {{T1}} m&lt;sup&gt;2&lt;/sup&gt;&lt;/p&gt;&quot;&#10;            },&#10;            {&#10;                &quot;name&quot;: &quot;A4&quot;,&#10;                &quot;label&quot;: &quot;{{function}}&quot;,&#10;                &quot;function&quot;: &quot;math.round({{Q2}}*10000)&quot;,&#10;                &quot;group&quot;: 2&#10;            },&#10;            {&#10;                &quot;name&quot;: &quot;A5&quot;,&#10;                &quot;label&quot;: &quot;{{function}}&quot;,&#10;                &quot;function&quot;: &quot;math.round({{Q2}}*1000)&quot;,&#10;                &quot;group&quot;: 2,&#10;                &quot;incorrect&quot;: true,&#10;                &quot;feedback&quot;: &quot;&lt;p&gt;{{Q2}} ha = {{Q2}} × 10 000 = {{T4}} m&lt;sup&gt;2&lt;/sup&gt;&lt;/p&gt;&quot;&#10;            },&#10;            {&#10;                &quot;name&quot;: &quot;A6&quot;,&#10;                &quot;label&quot;: &quot;{{function}}&quot;,&#10;                &quot;function&quot;: &quot;math.round({{Q2}}*100000)&quot;,&#10;                &quot;group&quot;: 2,&#10;                &quot;incorrect&quot;: true,&#10;                &quot;feedback&quot;: &quot;&lt;p&gt;{{Q2}} ha = {{Q2}} × 10 000 = {{T4}} m&lt;sup&gt;2&lt;/sup&gt;&lt;/p&gt;&quot;&#10;            }&#10;        ],&#10;        &quot;uniques&quot;: true&#10;    },&#10;    &quot;algorithm&quot;: {&#10;        &quot;name&quot;: &quot;groupResponses&quot;,&#10;        &quot;template&quot;: &quot;Cloze with drop down&quot;&#10;    }&#10;}"/>
    <hyperlink ref="O579" r:id="rId15" display="&lt;p&gt;Para ordenar estas medidas de mayor a menor, conviértelas todas a m&lt;sup&gt;2&lt;/sup&gt; y compáralas.&lt;/p&gt;&lt;p&gt;&lt;img src=\&quot;http://drive.google.com/uc?export=view&amp;id=10Jn8ewCEWsNFSfHFrQ9me3k3wLjvKMQF\&quot; width=\&quot;500\&quot;&gt;&lt;/img&gt;&lt;/p&gt;&lt;p&gt;{{T1}} dm&lt;sup&gt;2&lt;/sup&gt; = {{T1}} : 100 = {{Q1}} m&lt;sup&gt;2&lt;/sup&gt;&lt;/p&gt;&lt;p&gt;{{T2}} dam&lt;sup&gt;2&lt;/sup&gt; = {{T2}} × 100 = {{Q2}} m&lt;sup&gt;2&lt;/sup&gt;&lt;/p&gt;&lt;p&gt;{{T4}} hm&lt;sup&gt;2&lt;/sup&gt; = {{T4}} × 10 000 = {{Q4}} m&lt;sup&gt;2&lt;/sup&gt;&lt;/p&gt;"/>
    <hyperlink ref="F619" r:id="rId16" display="¿Cuál es el volumen total de estos prismas contiguos?&#10;&#10;(Imagen: Dos prismas contiguos dispuestos en forma de L. Prisma de abajo: {{T1}} cm de largo, {{Q1}} cm de ancho y {{T2}} cm de alto. Prisma de arriba: {{T3}} cm de largo, {{Q1}} cm de ancho y {{T5}} cm de alto. https://drive.google.com/file/d/1W94F8q7U9zsHpFsXSpSJ9ZhqzCeEEqe4/view?usp=sharing)&#10;&#10;Volumen = {{A1}} cm&lt;sup&gt;3&lt;/sup&gt;*&#10;Volumen = {{A2}} cm&lt;sup&gt;3&lt;/sup&gt;&#10;Volumen = {{A3}} cm&lt;sup&gt;3&lt;/sup&gt;&#10;Volumen = {{A4}} cm&lt;sup&gt;3&lt;/sup&gt;&#10;Volumen = {{A5}} cm&lt;sup&gt;3&lt;/sup&gt;&#10;&#10;(se ven 3)"/>
    <hyperlink ref="F620" r:id="rId17" display="¿Cuál es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Volumen = {{A1}} cm&lt;sup&gt;3&lt;/sup&gt;*&#10;Volumen = {{A2}} cm&lt;sup&gt;3&lt;/sup&gt;&#10;Volumen = {{A3}} cm&lt;sup&gt;3&lt;/sup&gt;&#10;Volumen = {{A4}} cm&lt;sup&gt;3&lt;/sup&gt;&#10;Volumen = {{A5}} cm&lt;sup&gt;3&lt;/sup&gt;&#10;&#10;(se ven 3)"/>
    <hyperlink ref="F621" r:id="rId18" display="Calcula el volumen total de estos prismas contiguos.&#10;&#10;(Imagen: Dos prismas contiguos dispuestos en forma de L. Prisma de abajo: {{T1}} cm de largo, {{Q1}} cm de ancho y {{T2}} cm de alto. Prisma de arriba: {{T3}} cm de largo, {{Q1}} cm de ancho y {{T3}} cm de alto. https://drive.google.com/file/d/1W94F8q7U9zsHpFsXSpSJ9ZhqzCeEEqe4/view?usp=sharing)&#10;&#10;M5-MyM-14b-1&#10;&#10;El volumen mide &lt;span class=\&quot;no-break\&quot;&gt;{{A1}} cm&lt;sup&gt;3&lt;/sup&gt;.&lt;/span&gt;"/>
    <hyperlink ref="F622" r:id="rId19" display="Calcula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El volumen mide &lt;span class=\&quot;no-break\&quot;&gt;{{A1}} cm&lt;sup&gt;3&lt;/sup&gt;.&lt;/span&gt;"/>
    <hyperlink ref="AA930" r:id="rId20" display="{&#10;    &quot;id&quot;: &quot;M5-NyO-19c-E-3&quot;,&#10;    &quot;stimulus&quot;: &quot;&lt;p&gt;Escreva qual fração representa a parte colorida desta figura em relacão ao todo.&lt;/p&gt;&lt;div style=\&quot;display:flex; justify-content:center;\&quot;&gt;&lt;img src=\&quot;https://blueberry-assets.oneclick.es/{{Q1}}\&quot; width=\&quot;300\&quot;&gt;&lt;/img&gt;&lt;/div&gt;&quot;,&#10;    &quot;template&quot;: &quot;&lt;p&gt;A parte colorida representa {{response}} da figura.&lt;/p&gt;&quot;,&#10;    &quot;hint&quot;: &quot;&lt;p&gt;O denominador representa o número de partes em que a figura está dividida e o numerador, o número de partes pintadas.&lt;/p&gt;&quot;,&#10;    &quot;feedback&quot;: &quot;&lt;p&gt;O denominador representa o número de partes em que a figura está dividida e o numerador, o número de partes pintadas.&lt;/p&gt;&quot;,&#10;    &quot;seed&quot;: {&#10;        &quot;parameters&quot;: [&#10;            {&#10;                &quot;name&quot;: &quot;Q1&quot;,&#10;                &quot;list&quot;: [&#10;                    &quot;M5_NyO_19c_5.svg&quot;,&#10;                    &quot;M5_NyO_19c_6.svg&quot;&#10;                ]&#10;            }&#10;        ],&#10;        &quot;calculated&quot;: [&#10;            {&#10;                &quot;name&quot;: &quot;A1&quot;,&#10;                &quot;label&quot;: &quot;{{function}}&quot;,&#10;                &quot;function&quot;: &quot;\\frac{3}{6}&quot;&#10;            }&#10;        ],&#10;        &quot;uniques&quot;: true&#10;    },&#10;    &quot;algorithm&quot;: {&#10;        &quot;name&quot;: &quot;calculateOperation&quot;,&#10;        &quot;params&quot;: {&#10;            &quot;method&quot;: &quot;equivLiteral&quot;,&#10;            &quot;keyboard&quot;: &quot;INTERMEDIATE&quot;&#10;        }&#10;    }&#1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0" topLeftCell="F1" activePane="topRight" state="frozen"/>
      <selection pane="topLeft" activeCell="A1" activeCellId="0" sqref="A1"/>
      <selection pane="topRight" activeCell="G2" activeCellId="1" sqref="AC1 G2"/>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7" min="7" style="0" width="34.51"/>
    <col collapsed="false" customWidth="true" hidden="false" outlineLevel="0" max="9" min="8" style="0" width="10.12"/>
    <col collapsed="false" customWidth="true" hidden="false" outlineLevel="0" max="11" min="10" style="0" width="34.51"/>
    <col collapsed="false" customWidth="true" hidden="false" outlineLevel="0" max="13" min="12" style="0" width="10.12"/>
    <col collapsed="false" customWidth="true" hidden="false" outlineLevel="0" max="14" min="14" style="0" width="23.38"/>
    <col collapsed="false" customWidth="true" hidden="false" outlineLevel="0" max="15" min="15" style="0" width="12.5"/>
    <col collapsed="false" customWidth="true" hidden="false" outlineLevel="0" max="16" min="16" style="0" width="17.38"/>
    <col collapsed="false" customWidth="true" hidden="false" outlineLevel="0" max="22" min="17" style="0" width="25.13"/>
    <col collapsed="false" customWidth="true" hidden="false" outlineLevel="0" max="23" min="23" style="0" width="13.13"/>
    <col collapsed="false" customWidth="true" hidden="false" outlineLevel="0" max="25" min="24" style="0" width="37.63"/>
    <col collapsed="false" customWidth="true" hidden="false" outlineLevel="0" max="30" min="26" style="0" width="14.38"/>
  </cols>
  <sheetData>
    <row r="1" customFormat="false" ht="15.75" hidden="false" customHeight="false" outlineLevel="0" collapsed="false">
      <c r="A1" s="1" t="s">
        <v>0</v>
      </c>
      <c r="B1" s="1" t="s">
        <v>1</v>
      </c>
      <c r="C1" s="1" t="s">
        <v>2</v>
      </c>
      <c r="D1" s="1" t="s">
        <v>3</v>
      </c>
      <c r="E1" s="1" t="s">
        <v>4</v>
      </c>
      <c r="F1" s="1" t="s">
        <v>5</v>
      </c>
      <c r="G1" s="1" t="s">
        <v>7</v>
      </c>
      <c r="H1" s="1" t="s">
        <v>8</v>
      </c>
      <c r="I1" s="1" t="s">
        <v>9</v>
      </c>
      <c r="J1" s="1" t="s">
        <v>10</v>
      </c>
      <c r="K1" s="1" t="s">
        <v>11</v>
      </c>
      <c r="L1" s="1" t="s">
        <v>12</v>
      </c>
      <c r="M1" s="2" t="s">
        <v>13</v>
      </c>
      <c r="N1" s="2" t="s">
        <v>14</v>
      </c>
      <c r="O1" s="2" t="s">
        <v>15</v>
      </c>
      <c r="P1" s="2" t="s">
        <v>16</v>
      </c>
      <c r="Q1" s="3" t="s">
        <v>18</v>
      </c>
      <c r="R1" s="3" t="s">
        <v>19</v>
      </c>
      <c r="S1" s="3" t="s">
        <v>20</v>
      </c>
      <c r="T1" s="3" t="s">
        <v>21</v>
      </c>
      <c r="U1" s="3" t="s">
        <v>22</v>
      </c>
      <c r="V1" s="3" t="s">
        <v>23</v>
      </c>
      <c r="W1" s="1" t="s">
        <v>24</v>
      </c>
      <c r="X1" s="1" t="s">
        <v>25</v>
      </c>
      <c r="Y1" s="1" t="s">
        <v>27</v>
      </c>
      <c r="Z1" s="1" t="s">
        <v>29</v>
      </c>
      <c r="AA1" s="1" t="s">
        <v>30</v>
      </c>
      <c r="AB1" s="1"/>
      <c r="AC1" s="1" t="s">
        <v>31</v>
      </c>
      <c r="AD1" s="1"/>
    </row>
    <row r="2" customFormat="false" ht="75" hidden="false" customHeight="true" outlineLevel="0" collapsed="false">
      <c r="A2" s="5" t="s">
        <v>436</v>
      </c>
      <c r="B2" s="6" t="s">
        <v>437</v>
      </c>
      <c r="C2" s="5" t="s">
        <v>48</v>
      </c>
      <c r="D2" s="16" t="s">
        <v>7417</v>
      </c>
      <c r="E2" s="16"/>
      <c r="F2" s="8"/>
      <c r="G2" s="6"/>
      <c r="H2" s="5"/>
      <c r="I2" s="5"/>
      <c r="J2" s="8"/>
      <c r="K2" s="8"/>
      <c r="L2" s="5"/>
      <c r="M2" s="8"/>
      <c r="N2" s="8"/>
      <c r="O2" s="8"/>
      <c r="P2" s="5"/>
      <c r="Q2" s="8"/>
      <c r="R2" s="8"/>
      <c r="S2" s="8"/>
      <c r="T2" s="8"/>
      <c r="U2" s="8"/>
      <c r="V2" s="8"/>
      <c r="W2" s="5"/>
      <c r="X2" s="6"/>
      <c r="Y2" s="8"/>
      <c r="Z2" s="5"/>
      <c r="AA2" s="5" t="s">
        <v>351</v>
      </c>
      <c r="AB2" s="5"/>
      <c r="AC2" s="5"/>
      <c r="AD2" s="5"/>
    </row>
    <row r="3" customFormat="false" ht="75" hidden="false" customHeight="true" outlineLevel="0" collapsed="false">
      <c r="A3" s="5" t="s">
        <v>436</v>
      </c>
      <c r="B3" s="6" t="s">
        <v>437</v>
      </c>
      <c r="C3" s="5" t="s">
        <v>58</v>
      </c>
      <c r="D3" s="16" t="s">
        <v>7417</v>
      </c>
      <c r="E3" s="16"/>
      <c r="F3" s="8"/>
      <c r="G3" s="6"/>
      <c r="H3" s="5"/>
      <c r="I3" s="5"/>
      <c r="J3" s="8"/>
      <c r="K3" s="8"/>
      <c r="L3" s="5"/>
      <c r="M3" s="8"/>
      <c r="N3" s="8"/>
      <c r="O3" s="8"/>
      <c r="P3" s="5"/>
      <c r="Q3" s="8"/>
      <c r="R3" s="8"/>
      <c r="S3" s="8"/>
      <c r="T3" s="8"/>
      <c r="U3" s="8"/>
      <c r="V3" s="8"/>
      <c r="W3" s="5"/>
      <c r="X3" s="6"/>
      <c r="Y3" s="8"/>
      <c r="Z3" s="5"/>
      <c r="AA3" s="5" t="s">
        <v>351</v>
      </c>
      <c r="AB3" s="5"/>
      <c r="AC3" s="5"/>
      <c r="AD3" s="5"/>
    </row>
    <row r="4" customFormat="false" ht="75" hidden="false" customHeight="true" outlineLevel="0" collapsed="false">
      <c r="A4" s="5" t="s">
        <v>416</v>
      </c>
      <c r="B4" s="6" t="s">
        <v>417</v>
      </c>
      <c r="C4" s="5" t="s">
        <v>48</v>
      </c>
      <c r="D4" s="5" t="s">
        <v>7417</v>
      </c>
      <c r="E4" s="5"/>
      <c r="F4" s="8"/>
      <c r="G4" s="8"/>
      <c r="H4" s="5"/>
      <c r="I4" s="5"/>
      <c r="J4" s="8"/>
      <c r="K4" s="8"/>
      <c r="L4" s="5"/>
      <c r="M4" s="8"/>
      <c r="N4" s="8"/>
      <c r="O4" s="8"/>
      <c r="P4" s="5"/>
      <c r="Q4" s="8"/>
      <c r="R4" s="8"/>
      <c r="S4" s="8"/>
      <c r="T4" s="8"/>
      <c r="U4" s="8"/>
      <c r="V4" s="8"/>
      <c r="W4" s="5" t="s">
        <v>44</v>
      </c>
      <c r="X4" s="6"/>
      <c r="Y4" s="8" t="str">
        <f aca="false">IF(D4&lt;&gt;"No hacer",CONCATENATE(A4,"-",LEFT(C4),"-",IF(#REF!&lt;&gt;C4,1,RIGHT(#REF!)+1)),"")</f>
        <v/>
      </c>
      <c r="Z4" s="5" t="s">
        <v>7418</v>
      </c>
      <c r="AA4" s="5"/>
      <c r="AB4" s="5"/>
      <c r="AC4" s="5"/>
      <c r="AD4" s="5"/>
    </row>
    <row r="5" customFormat="false" ht="75" hidden="false" customHeight="true" outlineLevel="0" collapsed="false">
      <c r="A5" s="5" t="s">
        <v>416</v>
      </c>
      <c r="B5" s="6" t="s">
        <v>417</v>
      </c>
      <c r="C5" s="5" t="s">
        <v>58</v>
      </c>
      <c r="D5" s="5" t="s">
        <v>7417</v>
      </c>
      <c r="E5" s="5"/>
      <c r="F5" s="8"/>
      <c r="G5" s="8"/>
      <c r="H5" s="5"/>
      <c r="I5" s="5"/>
      <c r="J5" s="8"/>
      <c r="K5" s="8"/>
      <c r="L5" s="5"/>
      <c r="M5" s="8"/>
      <c r="N5" s="8"/>
      <c r="O5" s="8"/>
      <c r="P5" s="5"/>
      <c r="Q5" s="8"/>
      <c r="R5" s="8"/>
      <c r="S5" s="8"/>
      <c r="T5" s="8"/>
      <c r="U5" s="8"/>
      <c r="V5" s="8"/>
      <c r="W5" s="5" t="s">
        <v>44</v>
      </c>
      <c r="X5" s="6"/>
      <c r="Y5" s="8" t="str">
        <f aca="false">IF(D5&lt;&gt;"No hacer",CONCATENATE(A5,"-",LEFT(C5),"-",IF(C4&lt;&gt;C5,1,RIGHT(Y4)+1)),"")</f>
        <v/>
      </c>
      <c r="Z5" s="5" t="s">
        <v>7418</v>
      </c>
      <c r="AA5" s="5"/>
      <c r="AB5" s="5"/>
      <c r="AC5" s="5"/>
      <c r="AD5" s="5"/>
    </row>
    <row r="6" customFormat="false" ht="75" hidden="false" customHeight="true" outlineLevel="0" collapsed="false">
      <c r="A6" s="5" t="s">
        <v>429</v>
      </c>
      <c r="B6" s="6" t="s">
        <v>430</v>
      </c>
      <c r="C6" s="5" t="s">
        <v>48</v>
      </c>
      <c r="D6" s="19" t="s">
        <v>7417</v>
      </c>
      <c r="E6" s="19"/>
      <c r="F6" s="8"/>
      <c r="G6" s="8"/>
      <c r="H6" s="5"/>
      <c r="I6" s="5"/>
      <c r="J6" s="8"/>
      <c r="K6" s="8"/>
      <c r="L6" s="5"/>
      <c r="M6" s="8"/>
      <c r="N6" s="8"/>
      <c r="O6" s="8"/>
      <c r="P6" s="5"/>
      <c r="Q6" s="8"/>
      <c r="R6" s="8"/>
      <c r="S6" s="8"/>
      <c r="T6" s="8"/>
      <c r="U6" s="8"/>
      <c r="V6" s="8"/>
      <c r="W6" s="5" t="s">
        <v>44</v>
      </c>
      <c r="X6" s="6"/>
      <c r="Y6" s="8" t="str">
        <f aca="false">IF(D6&lt;&gt;"No hacer",CONCATENATE(A6,"-",LEFT(C6),"-",IF(#REF!&lt;&gt;C6,1,RIGHT(#REF!)+1)),"")</f>
        <v/>
      </c>
      <c r="Z6" s="5" t="s">
        <v>7418</v>
      </c>
      <c r="AA6" s="5" t="s">
        <v>351</v>
      </c>
      <c r="AB6" s="5"/>
      <c r="AC6" s="5"/>
      <c r="AD6" s="5"/>
    </row>
    <row r="7" customFormat="false" ht="75" hidden="false" customHeight="true" outlineLevel="0" collapsed="false">
      <c r="A7" s="5" t="s">
        <v>429</v>
      </c>
      <c r="B7" s="6" t="s">
        <v>430</v>
      </c>
      <c r="C7" s="5" t="s">
        <v>58</v>
      </c>
      <c r="D7" s="19" t="s">
        <v>7417</v>
      </c>
      <c r="E7" s="19"/>
      <c r="F7" s="8"/>
      <c r="G7" s="8"/>
      <c r="H7" s="5"/>
      <c r="I7" s="5"/>
      <c r="J7" s="8"/>
      <c r="K7" s="8"/>
      <c r="L7" s="5"/>
      <c r="M7" s="8"/>
      <c r="N7" s="8"/>
      <c r="O7" s="8"/>
      <c r="P7" s="5"/>
      <c r="Q7" s="8"/>
      <c r="R7" s="8"/>
      <c r="S7" s="8"/>
      <c r="T7" s="8"/>
      <c r="U7" s="8"/>
      <c r="V7" s="8"/>
      <c r="W7" s="5" t="s">
        <v>44</v>
      </c>
      <c r="X7" s="6"/>
      <c r="Y7" s="8" t="str">
        <f aca="false">IF(D7&lt;&gt;"No hacer",CONCATENATE(A7,"-",LEFT(C7),"-",IF(C6&lt;&gt;C7,1,RIGHT(Y6)+1)),"")</f>
        <v/>
      </c>
      <c r="Z7" s="5" t="s">
        <v>7418</v>
      </c>
      <c r="AA7" s="5" t="s">
        <v>351</v>
      </c>
      <c r="AB7" s="5"/>
      <c r="AC7" s="5"/>
      <c r="AD7" s="5"/>
    </row>
    <row r="8" customFormat="false" ht="75" hidden="false" customHeight="true" outlineLevel="0" collapsed="false">
      <c r="A8" s="5" t="s">
        <v>7419</v>
      </c>
      <c r="B8" s="6" t="s">
        <v>7420</v>
      </c>
      <c r="C8" s="5" t="s">
        <v>34</v>
      </c>
      <c r="D8" s="5" t="s">
        <v>7417</v>
      </c>
      <c r="E8" s="5"/>
      <c r="F8" s="6"/>
      <c r="G8" s="6"/>
      <c r="H8" s="5"/>
      <c r="I8" s="5"/>
      <c r="J8" s="8"/>
      <c r="K8" s="8"/>
      <c r="L8" s="5"/>
      <c r="M8" s="8"/>
      <c r="N8" s="8"/>
      <c r="O8" s="8"/>
      <c r="P8" s="6"/>
      <c r="Q8" s="8"/>
      <c r="R8" s="8"/>
      <c r="S8" s="8"/>
      <c r="T8" s="8"/>
      <c r="U8" s="8"/>
      <c r="V8" s="8"/>
      <c r="W8" s="5" t="s">
        <v>44</v>
      </c>
      <c r="X8" s="6"/>
      <c r="Y8" s="8" t="str">
        <f aca="false">IF(D8&lt;&gt;"No hacer",CONCATENATE(A8,"-",LEFT(C8),"-",IF(#REF!&lt;&gt;C8,1,RIGHT(#REF!)+1)),"")</f>
        <v/>
      </c>
      <c r="Z8" s="5"/>
      <c r="AA8" s="5"/>
      <c r="AB8" s="5"/>
      <c r="AC8" s="5"/>
      <c r="AD8" s="5"/>
    </row>
    <row r="9" customFormat="false" ht="75" hidden="false" customHeight="true" outlineLevel="0" collapsed="false">
      <c r="A9" s="5" t="s">
        <v>7419</v>
      </c>
      <c r="B9" s="6" t="s">
        <v>7420</v>
      </c>
      <c r="C9" s="5" t="s">
        <v>48</v>
      </c>
      <c r="D9" s="5" t="s">
        <v>7417</v>
      </c>
      <c r="E9" s="5"/>
      <c r="F9" s="8"/>
      <c r="G9" s="8"/>
      <c r="H9" s="5"/>
      <c r="I9" s="5"/>
      <c r="J9" s="8"/>
      <c r="K9" s="8"/>
      <c r="L9" s="5"/>
      <c r="M9" s="8"/>
      <c r="N9" s="8"/>
      <c r="O9" s="8"/>
      <c r="P9" s="5"/>
      <c r="Q9" s="8"/>
      <c r="R9" s="8"/>
      <c r="S9" s="8"/>
      <c r="T9" s="8"/>
      <c r="U9" s="8"/>
      <c r="V9" s="8"/>
      <c r="W9" s="5" t="s">
        <v>44</v>
      </c>
      <c r="X9" s="6"/>
      <c r="Y9" s="8" t="str">
        <f aca="false">IF(D9&lt;&gt;"No hacer",CONCATENATE(A9,"-",LEFT(C9),"-",IF(C8&lt;&gt;C9,1,RIGHT(Y8)+1)),"")</f>
        <v/>
      </c>
      <c r="Z9" s="5"/>
      <c r="AA9" s="5"/>
      <c r="AB9" s="5"/>
      <c r="AC9" s="5"/>
      <c r="AD9" s="5"/>
    </row>
    <row r="10" customFormat="false" ht="75" hidden="false" customHeight="true" outlineLevel="0" collapsed="false">
      <c r="A10" s="5" t="s">
        <v>7419</v>
      </c>
      <c r="B10" s="6" t="s">
        <v>7420</v>
      </c>
      <c r="C10" s="5" t="s">
        <v>58</v>
      </c>
      <c r="D10" s="5" t="s">
        <v>7417</v>
      </c>
      <c r="E10" s="5"/>
      <c r="F10" s="6"/>
      <c r="G10" s="6"/>
      <c r="H10" s="5"/>
      <c r="I10" s="5"/>
      <c r="J10" s="8"/>
      <c r="K10" s="8"/>
      <c r="L10" s="5"/>
      <c r="M10" s="8"/>
      <c r="N10" s="8"/>
      <c r="O10" s="8"/>
      <c r="P10" s="5"/>
      <c r="Q10" s="8"/>
      <c r="R10" s="8"/>
      <c r="S10" s="8"/>
      <c r="T10" s="8"/>
      <c r="U10" s="8"/>
      <c r="V10" s="8"/>
      <c r="W10" s="5" t="s">
        <v>44</v>
      </c>
      <c r="X10" s="6"/>
      <c r="Y10" s="8" t="str">
        <f aca="false">IF(D10&lt;&gt;"No hacer",CONCATENATE(A10,"-",LEFT(C10),"-",IF(C9&lt;&gt;C10,1,RIGHT(Y9)+1)),"")</f>
        <v/>
      </c>
      <c r="Z10" s="5"/>
      <c r="AA10" s="5"/>
      <c r="AB10" s="5"/>
      <c r="AC10" s="5"/>
      <c r="AD10" s="5"/>
    </row>
    <row r="11" customFormat="false" ht="75" hidden="false" customHeight="true" outlineLevel="0" collapsed="false">
      <c r="A11" s="5" t="s">
        <v>555</v>
      </c>
      <c r="B11" s="6" t="s">
        <v>556</v>
      </c>
      <c r="C11" s="5" t="s">
        <v>48</v>
      </c>
      <c r="D11" s="5" t="s">
        <v>7417</v>
      </c>
      <c r="E11" s="5"/>
      <c r="F11" s="8"/>
      <c r="G11" s="8"/>
      <c r="H11" s="5"/>
      <c r="I11" s="5"/>
      <c r="J11" s="8"/>
      <c r="K11" s="8"/>
      <c r="L11" s="5"/>
      <c r="M11" s="8"/>
      <c r="N11" s="8"/>
      <c r="O11" s="8"/>
      <c r="P11" s="5"/>
      <c r="Q11" s="8"/>
      <c r="R11" s="8"/>
      <c r="S11" s="8"/>
      <c r="T11" s="8"/>
      <c r="U11" s="8"/>
      <c r="V11" s="8"/>
      <c r="W11" s="5" t="s">
        <v>44</v>
      </c>
      <c r="X11" s="6"/>
      <c r="Y11" s="8" t="str">
        <f aca="false">IF(D11&lt;&gt;"No hacer",CONCATENATE(A11,"-",LEFT(C11),"-",IF(#REF!&lt;&gt;C11,1,RIGHT(#REF!)+1)),"")</f>
        <v/>
      </c>
      <c r="Z11" s="5"/>
      <c r="AA11" s="5"/>
      <c r="AB11" s="5"/>
      <c r="AC11" s="5"/>
      <c r="AD11" s="5"/>
    </row>
    <row r="12" customFormat="false" ht="75" hidden="false" customHeight="true" outlineLevel="0" collapsed="false">
      <c r="A12" s="5" t="s">
        <v>555</v>
      </c>
      <c r="B12" s="6" t="s">
        <v>556</v>
      </c>
      <c r="C12" s="5" t="s">
        <v>58</v>
      </c>
      <c r="D12" s="5" t="s">
        <v>7417</v>
      </c>
      <c r="E12" s="5"/>
      <c r="F12" s="8"/>
      <c r="G12" s="8"/>
      <c r="H12" s="5"/>
      <c r="I12" s="5"/>
      <c r="J12" s="8"/>
      <c r="K12" s="8"/>
      <c r="L12" s="5"/>
      <c r="M12" s="8"/>
      <c r="N12" s="8"/>
      <c r="O12" s="8"/>
      <c r="P12" s="5"/>
      <c r="Q12" s="8"/>
      <c r="R12" s="8"/>
      <c r="S12" s="8"/>
      <c r="T12" s="8"/>
      <c r="U12" s="8"/>
      <c r="V12" s="8"/>
      <c r="W12" s="5" t="s">
        <v>44</v>
      </c>
      <c r="X12" s="6"/>
      <c r="Y12" s="8" t="str">
        <f aca="false">IF(D12&lt;&gt;"No hacer",CONCATENATE(A12,"-",LEFT(C12),"-",IF(C11&lt;&gt;C12,1,RIGHT(Y11)+1)),"")</f>
        <v/>
      </c>
      <c r="Z12" s="5"/>
      <c r="AA12" s="5"/>
      <c r="AB12" s="5"/>
      <c r="AC12" s="5"/>
      <c r="AD12" s="5"/>
    </row>
    <row r="13" customFormat="false" ht="75" hidden="false" customHeight="true" outlineLevel="0" collapsed="false">
      <c r="A13" s="5" t="s">
        <v>569</v>
      </c>
      <c r="B13" s="6" t="s">
        <v>570</v>
      </c>
      <c r="C13" s="5" t="s">
        <v>48</v>
      </c>
      <c r="D13" s="5" t="s">
        <v>7417</v>
      </c>
      <c r="E13" s="5"/>
      <c r="F13" s="8"/>
      <c r="G13" s="8"/>
      <c r="H13" s="5"/>
      <c r="I13" s="5"/>
      <c r="J13" s="6"/>
      <c r="K13" s="6"/>
      <c r="L13" s="5"/>
      <c r="M13" s="8"/>
      <c r="N13" s="8"/>
      <c r="O13" s="8"/>
      <c r="P13" s="5"/>
      <c r="Q13" s="8"/>
      <c r="R13" s="8"/>
      <c r="S13" s="8"/>
      <c r="T13" s="8"/>
      <c r="U13" s="8"/>
      <c r="V13" s="8"/>
      <c r="W13" s="5" t="s">
        <v>44</v>
      </c>
      <c r="X13" s="6"/>
      <c r="Y13" s="8" t="str">
        <f aca="false">IF(D13&lt;&gt;"No hacer",CONCATENATE(A13,"-",LEFT(C13),"-",IF(#REF!&lt;&gt;C13,1,RIGHT(#REF!)+1)),"")</f>
        <v/>
      </c>
      <c r="Z13" s="5"/>
      <c r="AA13" s="5"/>
      <c r="AB13" s="5"/>
      <c r="AC13" s="5"/>
      <c r="AD13" s="5"/>
    </row>
    <row r="14" customFormat="false" ht="75" hidden="false" customHeight="true" outlineLevel="0" collapsed="false">
      <c r="A14" s="5" t="s">
        <v>569</v>
      </c>
      <c r="B14" s="6" t="s">
        <v>570</v>
      </c>
      <c r="C14" s="5" t="s">
        <v>58</v>
      </c>
      <c r="D14" s="5" t="s">
        <v>7417</v>
      </c>
      <c r="E14" s="5"/>
      <c r="F14" s="8"/>
      <c r="G14" s="8"/>
      <c r="H14" s="5"/>
      <c r="I14" s="5"/>
      <c r="J14" s="8"/>
      <c r="K14" s="8"/>
      <c r="L14" s="5"/>
      <c r="M14" s="8"/>
      <c r="N14" s="8"/>
      <c r="O14" s="8"/>
      <c r="P14" s="5"/>
      <c r="Q14" s="8"/>
      <c r="R14" s="8"/>
      <c r="S14" s="8"/>
      <c r="T14" s="8"/>
      <c r="U14" s="8"/>
      <c r="V14" s="8"/>
      <c r="W14" s="5" t="s">
        <v>44</v>
      </c>
      <c r="X14" s="6"/>
      <c r="Y14" s="8" t="str">
        <f aca="false">IF(D14&lt;&gt;"No hacer",CONCATENATE(A14,"-",LEFT(C14),"-",IF(C13&lt;&gt;C14,1,RIGHT(Y13)+1)),"")</f>
        <v/>
      </c>
      <c r="Z14" s="5"/>
      <c r="AA14" s="5"/>
      <c r="AB14" s="5"/>
      <c r="AC14" s="5"/>
      <c r="AD14" s="5"/>
    </row>
    <row r="15" customFormat="false" ht="75" hidden="false" customHeight="true" outlineLevel="0" collapsed="false">
      <c r="A15" s="5" t="s">
        <v>582</v>
      </c>
      <c r="B15" s="6" t="s">
        <v>583</v>
      </c>
      <c r="C15" s="5" t="s">
        <v>58</v>
      </c>
      <c r="D15" s="5" t="s">
        <v>7417</v>
      </c>
      <c r="E15" s="5"/>
      <c r="F15" s="8"/>
      <c r="G15" s="8"/>
      <c r="H15" s="5"/>
      <c r="I15" s="5"/>
      <c r="J15" s="8"/>
      <c r="K15" s="8"/>
      <c r="L15" s="5"/>
      <c r="M15" s="8"/>
      <c r="N15" s="8"/>
      <c r="O15" s="8"/>
      <c r="P15" s="5"/>
      <c r="Q15" s="8"/>
      <c r="R15" s="8"/>
      <c r="S15" s="8"/>
      <c r="T15" s="8"/>
      <c r="U15" s="8"/>
      <c r="V15" s="8"/>
      <c r="W15" s="5" t="s">
        <v>44</v>
      </c>
      <c r="X15" s="6"/>
      <c r="Y15" s="8" t="str">
        <f aca="false">IF(D15&lt;&gt;"No hacer",CONCATENATE(A15,"-",LEFT(C15),"-",IF(#REF!&lt;&gt;C15,1,RIGHT(#REF!)+1)),"")</f>
        <v/>
      </c>
      <c r="Z15" s="5"/>
      <c r="AA15" s="5"/>
      <c r="AB15" s="5"/>
      <c r="AC15" s="5"/>
      <c r="AD15" s="5"/>
    </row>
    <row r="16" customFormat="false" ht="75" hidden="false" customHeight="true" outlineLevel="0" collapsed="false">
      <c r="A16" s="5" t="s">
        <v>603</v>
      </c>
      <c r="B16" s="6" t="s">
        <v>604</v>
      </c>
      <c r="C16" s="5" t="s">
        <v>58</v>
      </c>
      <c r="D16" s="5" t="s">
        <v>7417</v>
      </c>
      <c r="E16" s="5"/>
      <c r="F16" s="8"/>
      <c r="G16" s="8"/>
      <c r="H16" s="5"/>
      <c r="I16" s="5"/>
      <c r="J16" s="8"/>
      <c r="K16" s="8"/>
      <c r="L16" s="5"/>
      <c r="M16" s="8"/>
      <c r="N16" s="8"/>
      <c r="O16" s="8"/>
      <c r="P16" s="5"/>
      <c r="Q16" s="8"/>
      <c r="R16" s="8"/>
      <c r="S16" s="8"/>
      <c r="T16" s="8"/>
      <c r="U16" s="8"/>
      <c r="V16" s="8"/>
      <c r="W16" s="5" t="s">
        <v>44</v>
      </c>
      <c r="X16" s="6"/>
      <c r="Y16" s="8" t="str">
        <f aca="false">IF(D16&lt;&gt;"No hacer",CONCATENATE(A16,"-",LEFT(C16),"-",IF(#REF!&lt;&gt;C16,1,RIGHT(#REF!)+1)),"")</f>
        <v/>
      </c>
      <c r="Z16" s="5"/>
      <c r="AA16" s="5"/>
      <c r="AB16" s="5"/>
      <c r="AC16" s="5"/>
      <c r="AD16" s="5"/>
    </row>
    <row r="17" customFormat="false" ht="75" hidden="false" customHeight="true" outlineLevel="0" collapsed="false">
      <c r="A17" s="5" t="s">
        <v>7421</v>
      </c>
      <c r="B17" s="6" t="s">
        <v>623</v>
      </c>
      <c r="C17" s="5" t="s">
        <v>58</v>
      </c>
      <c r="D17" s="5" t="s">
        <v>7417</v>
      </c>
      <c r="E17" s="5"/>
      <c r="F17" s="8"/>
      <c r="G17" s="8"/>
      <c r="H17" s="5"/>
      <c r="I17" s="5"/>
      <c r="J17" s="8"/>
      <c r="K17" s="8"/>
      <c r="L17" s="5"/>
      <c r="M17" s="8"/>
      <c r="N17" s="8"/>
      <c r="O17" s="8"/>
      <c r="P17" s="5"/>
      <c r="Q17" s="8"/>
      <c r="R17" s="8"/>
      <c r="S17" s="8"/>
      <c r="T17" s="8"/>
      <c r="U17" s="8"/>
      <c r="V17" s="8"/>
      <c r="W17" s="5" t="s">
        <v>44</v>
      </c>
      <c r="X17" s="6"/>
      <c r="Y17" s="8" t="str">
        <f aca="false">IF(D17&lt;&gt;"No hacer",CONCATENATE(A17,"-",LEFT(C17),"-",IF(#REF!&lt;&gt;C17,1,RIGHT(#REF!)+1)),"")</f>
        <v/>
      </c>
      <c r="Z17" s="5"/>
      <c r="AA17" s="5"/>
      <c r="AB17" s="5"/>
      <c r="AC17" s="5"/>
      <c r="AD17" s="5"/>
    </row>
    <row r="18" customFormat="false" ht="75" hidden="false" customHeight="true" outlineLevel="0" collapsed="false">
      <c r="A18" s="5" t="s">
        <v>7422</v>
      </c>
      <c r="B18" s="6" t="s">
        <v>651</v>
      </c>
      <c r="C18" s="5" t="s">
        <v>58</v>
      </c>
      <c r="D18" s="5" t="s">
        <v>7417</v>
      </c>
      <c r="E18" s="5"/>
      <c r="F18" s="8"/>
      <c r="G18" s="8"/>
      <c r="H18" s="5"/>
      <c r="I18" s="5"/>
      <c r="J18" s="6"/>
      <c r="K18" s="8"/>
      <c r="L18" s="5"/>
      <c r="M18" s="8"/>
      <c r="N18" s="8"/>
      <c r="O18" s="8"/>
      <c r="P18" s="6"/>
      <c r="Q18" s="8"/>
      <c r="R18" s="8"/>
      <c r="S18" s="8"/>
      <c r="T18" s="8"/>
      <c r="U18" s="8"/>
      <c r="V18" s="8"/>
      <c r="W18" s="5" t="s">
        <v>44</v>
      </c>
      <c r="X18" s="6"/>
      <c r="Y18" s="8" t="str">
        <f aca="false">IF(D18&lt;&gt;"No hacer",CONCATENATE(A18,"-",LEFT(C18),"-",IF(#REF!&lt;&gt;C18,1,RIGHT(#REF!)+1)),"")</f>
        <v/>
      </c>
      <c r="Z18" s="5"/>
      <c r="AA18" s="5"/>
      <c r="AB18" s="5"/>
      <c r="AC18" s="5"/>
      <c r="AD18" s="5"/>
    </row>
    <row r="19" customFormat="false" ht="75" hidden="false" customHeight="true" outlineLevel="0" collapsed="false">
      <c r="A19" s="5" t="s">
        <v>675</v>
      </c>
      <c r="B19" s="6" t="s">
        <v>676</v>
      </c>
      <c r="C19" s="5" t="s">
        <v>58</v>
      </c>
      <c r="D19" s="5" t="s">
        <v>7417</v>
      </c>
      <c r="E19" s="5"/>
      <c r="F19" s="8"/>
      <c r="G19" s="8"/>
      <c r="H19" s="5"/>
      <c r="I19" s="5"/>
      <c r="J19" s="8"/>
      <c r="K19" s="8"/>
      <c r="L19" s="5"/>
      <c r="M19" s="8"/>
      <c r="N19" s="8"/>
      <c r="O19" s="8"/>
      <c r="P19" s="5"/>
      <c r="Q19" s="8"/>
      <c r="R19" s="8"/>
      <c r="S19" s="8"/>
      <c r="T19" s="8"/>
      <c r="U19" s="8"/>
      <c r="V19" s="8"/>
      <c r="W19" s="5" t="s">
        <v>44</v>
      </c>
      <c r="X19" s="6"/>
      <c r="Y19" s="8" t="str">
        <f aca="false">IF(D19&lt;&gt;"No hacer",CONCATENATE(A19,"-",LEFT(C19),"-",IF(#REF!&lt;&gt;C19,1,RIGHT(#REF!)+1)),"")</f>
        <v/>
      </c>
      <c r="Z19" s="5"/>
      <c r="AA19" s="5"/>
      <c r="AB19" s="5"/>
      <c r="AC19" s="5"/>
      <c r="AD19" s="5"/>
    </row>
    <row r="20" customFormat="false" ht="75" hidden="false" customHeight="true" outlineLevel="0" collapsed="false">
      <c r="A20" s="5" t="s">
        <v>689</v>
      </c>
      <c r="B20" s="6" t="s">
        <v>690</v>
      </c>
      <c r="C20" s="5" t="s">
        <v>58</v>
      </c>
      <c r="D20" s="5" t="s">
        <v>7417</v>
      </c>
      <c r="E20" s="5"/>
      <c r="F20" s="8"/>
      <c r="G20" s="8"/>
      <c r="H20" s="5"/>
      <c r="I20" s="5"/>
      <c r="J20" s="8"/>
      <c r="K20" s="8"/>
      <c r="L20" s="5"/>
      <c r="M20" s="8"/>
      <c r="N20" s="8"/>
      <c r="O20" s="8"/>
      <c r="P20" s="5"/>
      <c r="Q20" s="8"/>
      <c r="R20" s="8"/>
      <c r="S20" s="8"/>
      <c r="T20" s="8"/>
      <c r="U20" s="8"/>
      <c r="V20" s="8"/>
      <c r="W20" s="5" t="s">
        <v>44</v>
      </c>
      <c r="X20" s="6"/>
      <c r="Y20" s="8" t="str">
        <f aca="false">IF(D20&lt;&gt;"No hacer",CONCATENATE(A20,"-",LEFT(C20),"-",IF(#REF!&lt;&gt;C20,1,RIGHT(#REF!)+1)),"")</f>
        <v/>
      </c>
      <c r="Z20" s="5"/>
      <c r="AA20" s="5"/>
      <c r="AB20" s="5"/>
      <c r="AC20" s="5"/>
      <c r="AD20" s="5"/>
    </row>
    <row r="21" customFormat="false" ht="75" hidden="false" customHeight="true" outlineLevel="0" collapsed="false">
      <c r="A21" s="5" t="s">
        <v>7423</v>
      </c>
      <c r="B21" s="6" t="s">
        <v>707</v>
      </c>
      <c r="C21" s="5" t="s">
        <v>58</v>
      </c>
      <c r="D21" s="19" t="s">
        <v>7417</v>
      </c>
      <c r="E21" s="19"/>
      <c r="F21" s="8"/>
      <c r="G21" s="8"/>
      <c r="H21" s="5"/>
      <c r="I21" s="5"/>
      <c r="J21" s="8"/>
      <c r="K21" s="8"/>
      <c r="L21" s="5"/>
      <c r="M21" s="8"/>
      <c r="N21" s="8"/>
      <c r="O21" s="8"/>
      <c r="P21" s="5"/>
      <c r="Q21" s="8"/>
      <c r="R21" s="8"/>
      <c r="S21" s="8"/>
      <c r="T21" s="8"/>
      <c r="U21" s="8"/>
      <c r="V21" s="8"/>
      <c r="W21" s="5" t="s">
        <v>44</v>
      </c>
      <c r="X21" s="6"/>
      <c r="Y21" s="8" t="str">
        <f aca="false">IF(D21&lt;&gt;"No hacer",CONCATENATE(A21,"-",LEFT(C21),"-",IF(#REF!&lt;&gt;C21,1,RIGHT(#REF!)+1)),"")</f>
        <v/>
      </c>
      <c r="Z21" s="5"/>
      <c r="AA21" s="5"/>
      <c r="AB21" s="5"/>
      <c r="AC21" s="5"/>
      <c r="AD21" s="5"/>
    </row>
    <row r="22" customFormat="false" ht="75" hidden="false" customHeight="true" outlineLevel="0" collapsed="false">
      <c r="A22" s="5" t="s">
        <v>791</v>
      </c>
      <c r="B22" s="6" t="s">
        <v>792</v>
      </c>
      <c r="C22" s="5" t="s">
        <v>58</v>
      </c>
      <c r="D22" s="5" t="s">
        <v>7417</v>
      </c>
      <c r="E22" s="5"/>
      <c r="F22" s="8"/>
      <c r="G22" s="8"/>
      <c r="H22" s="5"/>
      <c r="I22" s="5"/>
      <c r="J22" s="8"/>
      <c r="K22" s="8"/>
      <c r="L22" s="5"/>
      <c r="M22" s="8"/>
      <c r="N22" s="8"/>
      <c r="O22" s="8"/>
      <c r="P22" s="5"/>
      <c r="Q22" s="8"/>
      <c r="R22" s="8"/>
      <c r="S22" s="8"/>
      <c r="T22" s="8"/>
      <c r="U22" s="8"/>
      <c r="V22" s="8"/>
      <c r="W22" s="5" t="s">
        <v>44</v>
      </c>
      <c r="X22" s="6"/>
      <c r="Y22" s="8" t="str">
        <f aca="false">IF(D22&lt;&gt;"No hacer",CONCATENATE(A22,"-",LEFT(C22),"-",IF(#REF!&lt;&gt;C22,1,RIGHT(#REF!)+1)),"")</f>
        <v/>
      </c>
      <c r="Z22" s="5"/>
      <c r="AA22" s="5"/>
      <c r="AB22" s="5"/>
      <c r="AC22" s="5"/>
      <c r="AD22" s="5"/>
    </row>
    <row r="23" customFormat="false" ht="75" hidden="false" customHeight="true" outlineLevel="0" collapsed="false">
      <c r="A23" s="5" t="s">
        <v>812</v>
      </c>
      <c r="B23" s="6" t="s">
        <v>813</v>
      </c>
      <c r="C23" s="5" t="s">
        <v>58</v>
      </c>
      <c r="D23" s="5" t="s">
        <v>7417</v>
      </c>
      <c r="E23" s="5"/>
      <c r="F23" s="8"/>
      <c r="G23" s="8"/>
      <c r="H23" s="5"/>
      <c r="I23" s="5"/>
      <c r="J23" s="8"/>
      <c r="K23" s="8"/>
      <c r="L23" s="5"/>
      <c r="M23" s="8"/>
      <c r="N23" s="8"/>
      <c r="O23" s="8"/>
      <c r="P23" s="5"/>
      <c r="Q23" s="8"/>
      <c r="R23" s="8"/>
      <c r="S23" s="8"/>
      <c r="T23" s="8"/>
      <c r="U23" s="8"/>
      <c r="V23" s="8"/>
      <c r="W23" s="5" t="s">
        <v>44</v>
      </c>
      <c r="X23" s="6"/>
      <c r="Y23" s="8" t="str">
        <f aca="false">IF(D23&lt;&gt;"No hacer",CONCATENATE(A23,"-",LEFT(C23),"-",IF(#REF!&lt;&gt;C23,1,RIGHT(#REF!)+1)),"")</f>
        <v/>
      </c>
      <c r="Z23" s="5"/>
      <c r="AA23" s="5"/>
      <c r="AB23" s="5"/>
      <c r="AC23" s="5"/>
      <c r="AD23" s="5"/>
    </row>
    <row r="24" customFormat="false" ht="75" hidden="false" customHeight="true" outlineLevel="0" collapsed="false">
      <c r="A24" s="5" t="s">
        <v>823</v>
      </c>
      <c r="B24" s="6" t="s">
        <v>824</v>
      </c>
      <c r="C24" s="5" t="s">
        <v>58</v>
      </c>
      <c r="D24" s="5" t="s">
        <v>7417</v>
      </c>
      <c r="E24" s="5"/>
      <c r="F24" s="8"/>
      <c r="G24" s="8"/>
      <c r="H24" s="5"/>
      <c r="I24" s="5"/>
      <c r="J24" s="8"/>
      <c r="K24" s="8"/>
      <c r="L24" s="5"/>
      <c r="M24" s="8"/>
      <c r="N24" s="8"/>
      <c r="O24" s="8"/>
      <c r="P24" s="5"/>
      <c r="Q24" s="8"/>
      <c r="R24" s="8"/>
      <c r="S24" s="8"/>
      <c r="T24" s="8"/>
      <c r="U24" s="8"/>
      <c r="V24" s="8"/>
      <c r="W24" s="5" t="s">
        <v>44</v>
      </c>
      <c r="X24" s="6"/>
      <c r="Y24" s="8" t="str">
        <f aca="false">IF(D24&lt;&gt;"No hacer",CONCATENATE(A24,"-",LEFT(C24),"-",IF(#REF!&lt;&gt;C24,1,RIGHT(#REF!)+1)),"")</f>
        <v/>
      </c>
      <c r="Z24" s="5"/>
      <c r="AA24" s="5"/>
      <c r="AB24" s="5"/>
      <c r="AC24" s="5"/>
      <c r="AD24" s="5"/>
    </row>
    <row r="25" customFormat="false" ht="75" hidden="false" customHeight="true" outlineLevel="0" collapsed="false">
      <c r="A25" s="5" t="s">
        <v>835</v>
      </c>
      <c r="B25" s="6" t="s">
        <v>836</v>
      </c>
      <c r="C25" s="5" t="s">
        <v>58</v>
      </c>
      <c r="D25" s="5" t="s">
        <v>7417</v>
      </c>
      <c r="E25" s="5"/>
      <c r="F25" s="8"/>
      <c r="G25" s="8"/>
      <c r="H25" s="5"/>
      <c r="I25" s="5"/>
      <c r="J25" s="6"/>
      <c r="K25" s="8"/>
      <c r="L25" s="5"/>
      <c r="M25" s="8"/>
      <c r="N25" s="8"/>
      <c r="O25" s="8"/>
      <c r="P25" s="5"/>
      <c r="Q25" s="8"/>
      <c r="R25" s="8"/>
      <c r="S25" s="8"/>
      <c r="T25" s="8"/>
      <c r="U25" s="8"/>
      <c r="V25" s="8"/>
      <c r="W25" s="5" t="s">
        <v>44</v>
      </c>
      <c r="X25" s="6"/>
      <c r="Y25" s="8" t="str">
        <f aca="false">IF(D25&lt;&gt;"No hacer",CONCATENATE(A25,"-",LEFT(C25),"-",IF(#REF!&lt;&gt;C25,1,RIGHT(#REF!)+1)),"")</f>
        <v/>
      </c>
      <c r="Z25" s="36" t="s">
        <v>7424</v>
      </c>
      <c r="AA25" s="36"/>
      <c r="AB25" s="36"/>
      <c r="AC25" s="36"/>
      <c r="AD25" s="36"/>
    </row>
    <row r="26" customFormat="false" ht="75" hidden="false" customHeight="true" outlineLevel="0" collapsed="false">
      <c r="A26" s="5" t="s">
        <v>858</v>
      </c>
      <c r="B26" s="6" t="s">
        <v>859</v>
      </c>
      <c r="C26" s="5" t="s">
        <v>58</v>
      </c>
      <c r="D26" s="5" t="s">
        <v>7417</v>
      </c>
      <c r="E26" s="5"/>
      <c r="F26" s="6"/>
      <c r="G26" s="6"/>
      <c r="H26" s="5"/>
      <c r="I26" s="5"/>
      <c r="J26" s="8"/>
      <c r="K26" s="8"/>
      <c r="L26" s="5"/>
      <c r="M26" s="8"/>
      <c r="N26" s="8"/>
      <c r="O26" s="8"/>
      <c r="P26" s="5"/>
      <c r="Q26" s="8"/>
      <c r="R26" s="8"/>
      <c r="S26" s="8"/>
      <c r="T26" s="8"/>
      <c r="U26" s="8"/>
      <c r="V26" s="8"/>
      <c r="W26" s="5" t="s">
        <v>44</v>
      </c>
      <c r="X26" s="6"/>
      <c r="Y26" s="8" t="str">
        <f aca="false">IF(D26&lt;&gt;"No hacer",CONCATENATE(A26,"-",LEFT(C26),"-",IF(#REF!&lt;&gt;C26,1,RIGHT(#REF!)+1)),"")</f>
        <v/>
      </c>
      <c r="Z26" s="36" t="s">
        <v>7424</v>
      </c>
      <c r="AA26" s="36"/>
      <c r="AB26" s="36"/>
      <c r="AC26" s="36"/>
      <c r="AD26" s="36"/>
    </row>
    <row r="27" customFormat="false" ht="75" hidden="false" customHeight="true" outlineLevel="0" collapsed="false">
      <c r="A27" s="5" t="s">
        <v>877</v>
      </c>
      <c r="B27" s="6" t="s">
        <v>878</v>
      </c>
      <c r="C27" s="5" t="s">
        <v>58</v>
      </c>
      <c r="D27" s="5" t="s">
        <v>7417</v>
      </c>
      <c r="E27" s="5"/>
      <c r="F27" s="8"/>
      <c r="G27" s="8"/>
      <c r="H27" s="5"/>
      <c r="I27" s="5"/>
      <c r="J27" s="8"/>
      <c r="K27" s="8"/>
      <c r="L27" s="5"/>
      <c r="M27" s="8"/>
      <c r="N27" s="8"/>
      <c r="O27" s="8"/>
      <c r="P27" s="5"/>
      <c r="Q27" s="8"/>
      <c r="R27" s="8"/>
      <c r="S27" s="8"/>
      <c r="T27" s="8"/>
      <c r="U27" s="8"/>
      <c r="V27" s="8"/>
      <c r="W27" s="5" t="s">
        <v>44</v>
      </c>
      <c r="X27" s="6"/>
      <c r="Y27" s="8" t="str">
        <f aca="false">IF(D27&lt;&gt;"No hacer",CONCATENATE(A27,"-",LEFT(C27),"-",IF(#REF!&lt;&gt;C27,1,RIGHT(#REF!)+1)),"")</f>
        <v/>
      </c>
      <c r="Z27" s="36" t="s">
        <v>7424</v>
      </c>
      <c r="AA27" s="36"/>
      <c r="AB27" s="36"/>
      <c r="AC27" s="36"/>
      <c r="AD27" s="36"/>
    </row>
    <row r="28" customFormat="false" ht="75" hidden="false" customHeight="true" outlineLevel="0" collapsed="false">
      <c r="A28" s="5" t="s">
        <v>894</v>
      </c>
      <c r="B28" s="6" t="s">
        <v>895</v>
      </c>
      <c r="C28" s="5" t="s">
        <v>58</v>
      </c>
      <c r="D28" s="5" t="s">
        <v>7417</v>
      </c>
      <c r="E28" s="5"/>
      <c r="F28" s="6"/>
      <c r="G28" s="6"/>
      <c r="H28" s="5"/>
      <c r="I28" s="6"/>
      <c r="J28" s="6"/>
      <c r="K28" s="6"/>
      <c r="L28" s="5"/>
      <c r="M28" s="8"/>
      <c r="N28" s="8"/>
      <c r="O28" s="8"/>
      <c r="P28" s="5"/>
      <c r="Q28" s="8"/>
      <c r="R28" s="8"/>
      <c r="S28" s="8"/>
      <c r="T28" s="8"/>
      <c r="U28" s="8"/>
      <c r="V28" s="8"/>
      <c r="W28" s="5" t="s">
        <v>44</v>
      </c>
      <c r="X28" s="6"/>
      <c r="Y28" s="8" t="str">
        <f aca="false">IF(D28&lt;&gt;"No hacer",CONCATENATE(A28,"-",LEFT(C28),"-",IF(#REF!&lt;&gt;C28,1,RIGHT(#REF!)+1)),"")</f>
        <v/>
      </c>
      <c r="Z28" s="36" t="s">
        <v>7424</v>
      </c>
      <c r="AA28" s="36"/>
      <c r="AB28" s="36"/>
      <c r="AC28" s="36"/>
      <c r="AD28" s="36"/>
    </row>
    <row r="29" customFormat="false" ht="75" hidden="false" customHeight="true" outlineLevel="0" collapsed="false">
      <c r="A29" s="5" t="s">
        <v>978</v>
      </c>
      <c r="B29" s="6" t="s">
        <v>979</v>
      </c>
      <c r="C29" s="5" t="s">
        <v>58</v>
      </c>
      <c r="D29" s="5" t="s">
        <v>7417</v>
      </c>
      <c r="E29" s="5"/>
      <c r="F29" s="8"/>
      <c r="G29" s="8"/>
      <c r="H29" s="5"/>
      <c r="I29" s="5"/>
      <c r="J29" s="8"/>
      <c r="K29" s="8"/>
      <c r="L29" s="5"/>
      <c r="M29" s="8"/>
      <c r="N29" s="8"/>
      <c r="O29" s="8"/>
      <c r="P29" s="5"/>
      <c r="Q29" s="8"/>
      <c r="R29" s="8"/>
      <c r="S29" s="8"/>
      <c r="T29" s="8"/>
      <c r="U29" s="8"/>
      <c r="V29" s="8"/>
      <c r="W29" s="5" t="s">
        <v>44</v>
      </c>
      <c r="X29" s="6"/>
      <c r="Y29" s="8" t="str">
        <f aca="false">IF(D29&lt;&gt;"No hacer",CONCATENATE(A29,"-",LEFT(C29),"-",IF(#REF!&lt;&gt;C29,1,RIGHT(#REF!)+1)),"")</f>
        <v/>
      </c>
      <c r="Z29" s="36" t="s">
        <v>7424</v>
      </c>
      <c r="AA29" s="36"/>
      <c r="AB29" s="36"/>
      <c r="AC29" s="36"/>
      <c r="AD29" s="36"/>
    </row>
    <row r="30" customFormat="false" ht="75" hidden="false" customHeight="true" outlineLevel="0" collapsed="false">
      <c r="A30" s="5" t="s">
        <v>999</v>
      </c>
      <c r="B30" s="6" t="s">
        <v>1000</v>
      </c>
      <c r="C30" s="5" t="s">
        <v>58</v>
      </c>
      <c r="D30" s="5" t="s">
        <v>7417</v>
      </c>
      <c r="E30" s="5"/>
      <c r="F30" s="8"/>
      <c r="G30" s="8"/>
      <c r="H30" s="5"/>
      <c r="I30" s="5"/>
      <c r="J30" s="8"/>
      <c r="K30" s="8"/>
      <c r="L30" s="5"/>
      <c r="M30" s="8"/>
      <c r="N30" s="8"/>
      <c r="O30" s="8"/>
      <c r="P30" s="5"/>
      <c r="Q30" s="8"/>
      <c r="R30" s="8"/>
      <c r="S30" s="8"/>
      <c r="T30" s="8"/>
      <c r="U30" s="8"/>
      <c r="V30" s="8"/>
      <c r="W30" s="5" t="s">
        <v>44</v>
      </c>
      <c r="X30" s="6"/>
      <c r="Y30" s="8" t="str">
        <f aca="false">IF(D30&lt;&gt;"No hacer",CONCATENATE(A30,"-",LEFT(C30),"-",IF(#REF!&lt;&gt;C30,1,RIGHT(#REF!)+1)),"")</f>
        <v/>
      </c>
      <c r="Z30" s="36" t="s">
        <v>7424</v>
      </c>
      <c r="AA30" s="36"/>
      <c r="AB30" s="36"/>
      <c r="AC30" s="36"/>
      <c r="AD30" s="36"/>
    </row>
    <row r="31" customFormat="false" ht="75" hidden="false" customHeight="true" outlineLevel="0" collapsed="false">
      <c r="A31" s="5" t="s">
        <v>7425</v>
      </c>
      <c r="B31" s="6" t="s">
        <v>1065</v>
      </c>
      <c r="C31" s="5" t="s">
        <v>58</v>
      </c>
      <c r="D31" s="5" t="s">
        <v>7417</v>
      </c>
      <c r="E31" s="5"/>
      <c r="F31" s="8"/>
      <c r="G31" s="8"/>
      <c r="H31" s="5"/>
      <c r="I31" s="5"/>
      <c r="J31" s="8"/>
      <c r="K31" s="8"/>
      <c r="L31" s="5"/>
      <c r="M31" s="8"/>
      <c r="N31" s="8"/>
      <c r="O31" s="8"/>
      <c r="P31" s="5"/>
      <c r="Q31" s="8"/>
      <c r="R31" s="8"/>
      <c r="S31" s="8"/>
      <c r="T31" s="8"/>
      <c r="U31" s="8"/>
      <c r="V31" s="8"/>
      <c r="W31" s="5" t="s">
        <v>44</v>
      </c>
      <c r="X31" s="6"/>
      <c r="Y31" s="8" t="str">
        <f aca="false">IF(D31&lt;&gt;"No hacer",CONCATENATE(A31,"-",LEFT(C31),"-",IF(#REF!&lt;&gt;C31,1,RIGHT(#REF!)+1)),"")</f>
        <v/>
      </c>
      <c r="Z31" s="5"/>
      <c r="AA31" s="5"/>
      <c r="AB31" s="5"/>
      <c r="AC31" s="5"/>
      <c r="AD31" s="5"/>
    </row>
    <row r="32" customFormat="false" ht="75" hidden="false" customHeight="true" outlineLevel="0" collapsed="false">
      <c r="A32" s="5" t="s">
        <v>1078</v>
      </c>
      <c r="B32" s="6" t="s">
        <v>1079</v>
      </c>
      <c r="C32" s="5" t="s">
        <v>58</v>
      </c>
      <c r="D32" s="5" t="s">
        <v>7417</v>
      </c>
      <c r="E32" s="5"/>
      <c r="F32" s="8"/>
      <c r="G32" s="8"/>
      <c r="H32" s="5"/>
      <c r="I32" s="5"/>
      <c r="J32" s="8"/>
      <c r="K32" s="8"/>
      <c r="L32" s="5"/>
      <c r="M32" s="8"/>
      <c r="N32" s="8"/>
      <c r="O32" s="8"/>
      <c r="P32" s="5"/>
      <c r="Q32" s="8"/>
      <c r="R32" s="8"/>
      <c r="S32" s="8"/>
      <c r="T32" s="8"/>
      <c r="U32" s="8"/>
      <c r="V32" s="8"/>
      <c r="W32" s="5" t="s">
        <v>44</v>
      </c>
      <c r="X32" s="6"/>
      <c r="Y32" s="8" t="str">
        <f aca="false">IF(D32&lt;&gt;"No hacer",CONCATENATE(A32,"-",LEFT(C32),"-",IF(#REF!&lt;&gt;C32,1,RIGHT(#REF!)+1)),"")</f>
        <v/>
      </c>
      <c r="Z32" s="36" t="s">
        <v>7424</v>
      </c>
      <c r="AA32" s="36"/>
      <c r="AB32" s="36"/>
      <c r="AC32" s="36"/>
      <c r="AD32" s="36"/>
    </row>
    <row r="33" customFormat="false" ht="75" hidden="false" customHeight="true" outlineLevel="0" collapsed="false">
      <c r="A33" s="5" t="s">
        <v>1162</v>
      </c>
      <c r="B33" s="6" t="s">
        <v>1163</v>
      </c>
      <c r="C33" s="5" t="s">
        <v>58</v>
      </c>
      <c r="D33" s="5" t="s">
        <v>7417</v>
      </c>
      <c r="E33" s="5"/>
      <c r="F33" s="8"/>
      <c r="G33" s="8"/>
      <c r="H33" s="5"/>
      <c r="I33" s="5"/>
      <c r="J33" s="8"/>
      <c r="K33" s="8"/>
      <c r="L33" s="5"/>
      <c r="M33" s="8"/>
      <c r="N33" s="8"/>
      <c r="O33" s="8"/>
      <c r="P33" s="5"/>
      <c r="Q33" s="8"/>
      <c r="R33" s="8"/>
      <c r="S33" s="8"/>
      <c r="T33" s="8"/>
      <c r="U33" s="8"/>
      <c r="V33" s="8"/>
      <c r="W33" s="5" t="s">
        <v>44</v>
      </c>
      <c r="X33" s="6"/>
      <c r="Y33" s="8" t="str">
        <f aca="false">IF(D33&lt;&gt;"No hacer",CONCATENATE(A33,"-",LEFT(C33),"-",IF(#REF!&lt;&gt;C33,1,RIGHT(#REF!)+1)),"")</f>
        <v/>
      </c>
      <c r="Z33" s="5"/>
      <c r="AA33" s="5"/>
      <c r="AB33" s="5"/>
      <c r="AC33" s="5"/>
      <c r="AD33" s="5"/>
    </row>
    <row r="34" customFormat="false" ht="75" hidden="false" customHeight="true" outlineLevel="0" collapsed="false">
      <c r="A34" s="5" t="s">
        <v>1240</v>
      </c>
      <c r="B34" s="6" t="s">
        <v>1241</v>
      </c>
      <c r="C34" s="5" t="s">
        <v>58</v>
      </c>
      <c r="D34" s="5" t="s">
        <v>7417</v>
      </c>
      <c r="E34" s="5"/>
      <c r="F34" s="8"/>
      <c r="G34" s="8"/>
      <c r="H34" s="5"/>
      <c r="I34" s="5"/>
      <c r="J34" s="8"/>
      <c r="K34" s="8"/>
      <c r="L34" s="5"/>
      <c r="M34" s="8"/>
      <c r="N34" s="8"/>
      <c r="O34" s="8"/>
      <c r="P34" s="5"/>
      <c r="Q34" s="8"/>
      <c r="R34" s="8"/>
      <c r="S34" s="8"/>
      <c r="T34" s="8"/>
      <c r="U34" s="8"/>
      <c r="V34" s="8"/>
      <c r="W34" s="5" t="s">
        <v>44</v>
      </c>
      <c r="X34" s="6"/>
      <c r="Y34" s="8" t="str">
        <f aca="false">IF(D34&lt;&gt;"No hacer",CONCATENATE(A34,"-",LEFT(C34),"-",IF(#REF!&lt;&gt;C34,1,RIGHT(#REF!)+1)),"")</f>
        <v/>
      </c>
      <c r="Z34" s="5" t="s">
        <v>7426</v>
      </c>
      <c r="AA34" s="5"/>
      <c r="AB34" s="5"/>
      <c r="AC34" s="5"/>
      <c r="AD34" s="5"/>
    </row>
    <row r="35" customFormat="false" ht="75" hidden="false" customHeight="true" outlineLevel="0" collapsed="false">
      <c r="A35" s="5" t="s">
        <v>7427</v>
      </c>
      <c r="B35" s="6" t="s">
        <v>1256</v>
      </c>
      <c r="C35" s="5" t="s">
        <v>58</v>
      </c>
      <c r="D35" s="5" t="s">
        <v>7417</v>
      </c>
      <c r="E35" s="5"/>
      <c r="F35" s="8"/>
      <c r="G35" s="8"/>
      <c r="H35" s="5"/>
      <c r="I35" s="5"/>
      <c r="J35" s="8"/>
      <c r="K35" s="8"/>
      <c r="L35" s="5"/>
      <c r="M35" s="8"/>
      <c r="N35" s="8"/>
      <c r="O35" s="8"/>
      <c r="P35" s="5"/>
      <c r="Q35" s="8"/>
      <c r="R35" s="8"/>
      <c r="S35" s="8"/>
      <c r="T35" s="8"/>
      <c r="U35" s="8"/>
      <c r="V35" s="8"/>
      <c r="W35" s="5" t="s">
        <v>44</v>
      </c>
      <c r="X35" s="6"/>
      <c r="Y35" s="8" t="str">
        <f aca="false">IF(D35&lt;&gt;"No hacer",CONCATENATE(A35,"-",LEFT(C35),"-",IF(#REF!&lt;&gt;C35,1,RIGHT(#REF!)+1)),"")</f>
        <v/>
      </c>
      <c r="Z35" s="5"/>
      <c r="AA35" s="5"/>
      <c r="AB35" s="5"/>
      <c r="AC35" s="5"/>
      <c r="AD35" s="5"/>
    </row>
    <row r="36" customFormat="false" ht="75" hidden="false" customHeight="true" outlineLevel="0" collapsed="false">
      <c r="A36" s="5" t="s">
        <v>1278</v>
      </c>
      <c r="B36" s="6" t="s">
        <v>1279</v>
      </c>
      <c r="C36" s="5" t="s">
        <v>58</v>
      </c>
      <c r="D36" s="5" t="s">
        <v>7417</v>
      </c>
      <c r="E36" s="5"/>
      <c r="F36" s="8"/>
      <c r="G36" s="8"/>
      <c r="H36" s="5"/>
      <c r="I36" s="5"/>
      <c r="J36" s="8"/>
      <c r="K36" s="8"/>
      <c r="L36" s="5"/>
      <c r="M36" s="8"/>
      <c r="N36" s="8"/>
      <c r="O36" s="8"/>
      <c r="P36" s="5"/>
      <c r="Q36" s="8"/>
      <c r="R36" s="8"/>
      <c r="S36" s="8"/>
      <c r="T36" s="8"/>
      <c r="U36" s="8"/>
      <c r="V36" s="8"/>
      <c r="W36" s="5" t="s">
        <v>44</v>
      </c>
      <c r="X36" s="6"/>
      <c r="Y36" s="8" t="str">
        <f aca="false">IF(D36&lt;&gt;"No hacer",CONCATENATE(A36,"-",LEFT(C36),"-",IF(#REF!&lt;&gt;C36,1,RIGHT(#REF!)+1)),"")</f>
        <v/>
      </c>
      <c r="Z36" s="5" t="s">
        <v>7426</v>
      </c>
      <c r="AA36" s="5" t="s">
        <v>351</v>
      </c>
      <c r="AB36" s="5"/>
      <c r="AC36" s="5"/>
      <c r="AD36" s="5"/>
    </row>
    <row r="37" customFormat="false" ht="75" hidden="false" customHeight="true" outlineLevel="0" collapsed="false">
      <c r="A37" s="5" t="s">
        <v>1304</v>
      </c>
      <c r="B37" s="6" t="s">
        <v>1305</v>
      </c>
      <c r="C37" s="5" t="s">
        <v>58</v>
      </c>
      <c r="D37" s="5" t="s">
        <v>7417</v>
      </c>
      <c r="E37" s="5"/>
      <c r="F37" s="8"/>
      <c r="G37" s="8"/>
      <c r="H37" s="5"/>
      <c r="I37" s="5"/>
      <c r="J37" s="8"/>
      <c r="K37" s="8"/>
      <c r="L37" s="5"/>
      <c r="M37" s="8"/>
      <c r="N37" s="8"/>
      <c r="O37" s="8"/>
      <c r="P37" s="5"/>
      <c r="Q37" s="8"/>
      <c r="R37" s="8"/>
      <c r="S37" s="8"/>
      <c r="T37" s="8"/>
      <c r="U37" s="8"/>
      <c r="V37" s="8"/>
      <c r="W37" s="5" t="s">
        <v>44</v>
      </c>
      <c r="X37" s="6"/>
      <c r="Y37" s="8" t="str">
        <f aca="false">IF(D37&lt;&gt;"No hacer",CONCATENATE(A37,"-",LEFT(C37),"-",IF(#REF!&lt;&gt;C37,1,RIGHT(#REF!)+1)),"")</f>
        <v/>
      </c>
      <c r="Z37" s="5" t="s">
        <v>7426</v>
      </c>
      <c r="AA37" s="5" t="s">
        <v>351</v>
      </c>
      <c r="AB37" s="5"/>
      <c r="AC37" s="5"/>
      <c r="AD37" s="5"/>
    </row>
    <row r="38" customFormat="false" ht="75" hidden="false" customHeight="true" outlineLevel="0" collapsed="false">
      <c r="A38" s="5" t="s">
        <v>1328</v>
      </c>
      <c r="B38" s="6" t="s">
        <v>1329</v>
      </c>
      <c r="C38" s="5" t="s">
        <v>58</v>
      </c>
      <c r="D38" s="5" t="s">
        <v>7417</v>
      </c>
      <c r="E38" s="5"/>
      <c r="F38" s="8"/>
      <c r="G38" s="8"/>
      <c r="H38" s="5"/>
      <c r="I38" s="5"/>
      <c r="J38" s="8"/>
      <c r="K38" s="8"/>
      <c r="L38" s="5"/>
      <c r="M38" s="8"/>
      <c r="N38" s="8"/>
      <c r="O38" s="8"/>
      <c r="P38" s="5"/>
      <c r="Q38" s="8"/>
      <c r="R38" s="8"/>
      <c r="S38" s="8"/>
      <c r="T38" s="8"/>
      <c r="U38" s="8"/>
      <c r="V38" s="8"/>
      <c r="W38" s="5" t="s">
        <v>44</v>
      </c>
      <c r="X38" s="6"/>
      <c r="Y38" s="8" t="str">
        <f aca="false">IF(D38&lt;&gt;"No hacer",CONCATENATE(A38,"-",LEFT(C38),"-",IF(#REF!&lt;&gt;C38,1,RIGHT(#REF!)+1)),"")</f>
        <v/>
      </c>
      <c r="Z38" s="5" t="s">
        <v>7426</v>
      </c>
      <c r="AA38" s="5"/>
      <c r="AB38" s="5"/>
      <c r="AC38" s="5"/>
      <c r="AD38" s="5"/>
    </row>
    <row r="39" customFormat="false" ht="75" hidden="false" customHeight="true" outlineLevel="0" collapsed="false">
      <c r="A39" s="5" t="s">
        <v>1345</v>
      </c>
      <c r="B39" s="6" t="s">
        <v>1346</v>
      </c>
      <c r="C39" s="5" t="s">
        <v>58</v>
      </c>
      <c r="D39" s="5" t="s">
        <v>7417</v>
      </c>
      <c r="E39" s="5"/>
      <c r="F39" s="8"/>
      <c r="G39" s="8"/>
      <c r="H39" s="5"/>
      <c r="I39" s="5"/>
      <c r="J39" s="8"/>
      <c r="K39" s="8"/>
      <c r="L39" s="5"/>
      <c r="M39" s="8"/>
      <c r="N39" s="8"/>
      <c r="O39" s="8"/>
      <c r="P39" s="5"/>
      <c r="Q39" s="8"/>
      <c r="R39" s="8"/>
      <c r="S39" s="8"/>
      <c r="T39" s="8"/>
      <c r="U39" s="8"/>
      <c r="V39" s="8"/>
      <c r="W39" s="5" t="s">
        <v>44</v>
      </c>
      <c r="X39" s="6"/>
      <c r="Y39" s="8" t="str">
        <f aca="false">IF(D39&lt;&gt;"No hacer",CONCATENATE(A39,"-",LEFT(C39),"-",IF(#REF!&lt;&gt;C39,1,RIGHT(#REF!)+1)),"")</f>
        <v/>
      </c>
      <c r="Z39" s="5" t="s">
        <v>7426</v>
      </c>
      <c r="AA39" s="5"/>
      <c r="AB39" s="5"/>
      <c r="AC39" s="5"/>
      <c r="AD39" s="5"/>
    </row>
    <row r="40" customFormat="false" ht="75" hidden="false" customHeight="true" outlineLevel="0" collapsed="false">
      <c r="A40" s="5" t="s">
        <v>1366</v>
      </c>
      <c r="B40" s="6" t="s">
        <v>1367</v>
      </c>
      <c r="C40" s="5" t="s">
        <v>58</v>
      </c>
      <c r="D40" s="5" t="s">
        <v>7417</v>
      </c>
      <c r="E40" s="5"/>
      <c r="F40" s="8"/>
      <c r="G40" s="8"/>
      <c r="H40" s="5"/>
      <c r="I40" s="5"/>
      <c r="J40" s="8"/>
      <c r="K40" s="8"/>
      <c r="L40" s="5"/>
      <c r="M40" s="8"/>
      <c r="N40" s="8"/>
      <c r="O40" s="8"/>
      <c r="P40" s="5"/>
      <c r="Q40" s="8"/>
      <c r="R40" s="8"/>
      <c r="S40" s="8"/>
      <c r="T40" s="8"/>
      <c r="U40" s="8"/>
      <c r="V40" s="8"/>
      <c r="W40" s="5" t="s">
        <v>44</v>
      </c>
      <c r="X40" s="6"/>
      <c r="Y40" s="8" t="str">
        <f aca="false">IF(D40&lt;&gt;"No hacer",CONCATENATE(A40,"-",LEFT(C40),"-",IF(#REF!&lt;&gt;C40,1,RIGHT(#REF!)+1)),"")</f>
        <v/>
      </c>
      <c r="Z40" s="5" t="s">
        <v>7426</v>
      </c>
      <c r="AA40" s="5"/>
      <c r="AB40" s="5"/>
      <c r="AC40" s="5"/>
      <c r="AD40" s="5"/>
    </row>
    <row r="41" customFormat="false" ht="75" hidden="false" customHeight="true" outlineLevel="0" collapsed="false">
      <c r="A41" s="5" t="s">
        <v>1428</v>
      </c>
      <c r="B41" s="6" t="s">
        <v>1429</v>
      </c>
      <c r="C41" s="5" t="s">
        <v>58</v>
      </c>
      <c r="D41" s="5" t="s">
        <v>7417</v>
      </c>
      <c r="E41" s="5"/>
      <c r="F41" s="8"/>
      <c r="G41" s="8"/>
      <c r="H41" s="5"/>
      <c r="I41" s="5"/>
      <c r="J41" s="8"/>
      <c r="K41" s="8"/>
      <c r="L41" s="5"/>
      <c r="M41" s="8"/>
      <c r="N41" s="8"/>
      <c r="O41" s="8"/>
      <c r="P41" s="5"/>
      <c r="Q41" s="8"/>
      <c r="R41" s="8"/>
      <c r="S41" s="8"/>
      <c r="T41" s="8"/>
      <c r="U41" s="8"/>
      <c r="V41" s="8"/>
      <c r="W41" s="5" t="s">
        <v>1435</v>
      </c>
      <c r="X41" s="6"/>
      <c r="Y41" s="8" t="str">
        <f aca="false">IF(D41&lt;&gt;"No hacer",CONCATENATE(A41,"-",LEFT(C41),"-",IF(#REF!&lt;&gt;C41,1,RIGHT(#REF!)+1)),"")</f>
        <v/>
      </c>
      <c r="Z41" s="5" t="s">
        <v>7428</v>
      </c>
      <c r="AA41" s="5"/>
      <c r="AB41" s="5"/>
      <c r="AC41" s="5"/>
      <c r="AD41" s="5"/>
    </row>
    <row r="42" customFormat="false" ht="75" hidden="false" customHeight="true" outlineLevel="0" collapsed="false">
      <c r="A42" s="5" t="s">
        <v>1641</v>
      </c>
      <c r="B42" s="6" t="s">
        <v>1642</v>
      </c>
      <c r="C42" s="5" t="s">
        <v>58</v>
      </c>
      <c r="D42" s="5" t="s">
        <v>7417</v>
      </c>
      <c r="E42" s="5"/>
      <c r="F42" s="6"/>
      <c r="G42" s="6"/>
      <c r="H42" s="5"/>
      <c r="I42" s="5"/>
      <c r="J42" s="6"/>
      <c r="K42" s="6"/>
      <c r="L42" s="5"/>
      <c r="M42" s="8"/>
      <c r="N42" s="8"/>
      <c r="O42" s="8"/>
      <c r="P42" s="6"/>
      <c r="Q42" s="8"/>
      <c r="R42" s="8"/>
      <c r="S42" s="8"/>
      <c r="T42" s="8"/>
      <c r="U42" s="8"/>
      <c r="V42" s="8"/>
      <c r="W42" s="5" t="s">
        <v>1435</v>
      </c>
      <c r="X42" s="6"/>
      <c r="Y42" s="8" t="str">
        <f aca="false">IF(D42&lt;&gt;"No hacer",CONCATENATE(A42,"-",LEFT(C42),"-",IF(#REF!&lt;&gt;C42,1,RIGHT(#REF!)+1)),"")</f>
        <v/>
      </c>
      <c r="Z42" s="5" t="s">
        <v>7429</v>
      </c>
      <c r="AA42" s="5"/>
      <c r="AB42" s="5"/>
      <c r="AC42" s="5"/>
      <c r="AD42" s="5"/>
    </row>
    <row r="43" customFormat="false" ht="75" hidden="false" customHeight="true" outlineLevel="0" collapsed="false">
      <c r="A43" s="5" t="s">
        <v>1641</v>
      </c>
      <c r="B43" s="6" t="s">
        <v>1642</v>
      </c>
      <c r="C43" s="5" t="s">
        <v>58</v>
      </c>
      <c r="D43" s="5" t="s">
        <v>7417</v>
      </c>
      <c r="E43" s="5"/>
      <c r="F43" s="6"/>
      <c r="G43" s="6"/>
      <c r="H43" s="5"/>
      <c r="I43" s="5"/>
      <c r="J43" s="6"/>
      <c r="K43" s="6"/>
      <c r="L43" s="5"/>
      <c r="M43" s="8"/>
      <c r="N43" s="8"/>
      <c r="O43" s="8"/>
      <c r="P43" s="6"/>
      <c r="Q43" s="8"/>
      <c r="R43" s="8"/>
      <c r="S43" s="8"/>
      <c r="T43" s="8"/>
      <c r="U43" s="8"/>
      <c r="V43" s="8"/>
      <c r="W43" s="5" t="s">
        <v>1435</v>
      </c>
      <c r="X43" s="6"/>
      <c r="Y43" s="8" t="str">
        <f aca="false">IF(D43&lt;&gt;"No hacer",CONCATENATE(A43,"-",LEFT(C43),"-",IF(C42&lt;&gt;C43,1,RIGHT(Y42)+1)),"")</f>
        <v/>
      </c>
      <c r="Z43" s="5" t="s">
        <v>7429</v>
      </c>
      <c r="AA43" s="5"/>
      <c r="AB43" s="5"/>
      <c r="AC43" s="5"/>
      <c r="AD43" s="5"/>
    </row>
    <row r="44" customFormat="false" ht="75" hidden="false" customHeight="true" outlineLevel="0" collapsed="false">
      <c r="A44" s="5" t="s">
        <v>1641</v>
      </c>
      <c r="B44" s="6" t="s">
        <v>1642</v>
      </c>
      <c r="C44" s="5" t="s">
        <v>58</v>
      </c>
      <c r="D44" s="5" t="s">
        <v>7417</v>
      </c>
      <c r="E44" s="5"/>
      <c r="F44" s="8"/>
      <c r="G44" s="8"/>
      <c r="H44" s="5"/>
      <c r="I44" s="5"/>
      <c r="J44" s="8"/>
      <c r="K44" s="8"/>
      <c r="L44" s="5"/>
      <c r="M44" s="8"/>
      <c r="N44" s="8"/>
      <c r="O44" s="8"/>
      <c r="P44" s="5"/>
      <c r="Q44" s="8"/>
      <c r="R44" s="8"/>
      <c r="S44" s="8"/>
      <c r="T44" s="8"/>
      <c r="U44" s="8"/>
      <c r="V44" s="8"/>
      <c r="W44" s="5" t="s">
        <v>1435</v>
      </c>
      <c r="X44" s="6"/>
      <c r="Y44" s="8" t="str">
        <f aca="false">IF(D44&lt;&gt;"No hacer",CONCATENATE(A44,"-",LEFT(C44),"-",IF(C43&lt;&gt;C44,1,RIGHT(Y43)+1)),"")</f>
        <v/>
      </c>
      <c r="Z44" s="5" t="s">
        <v>7429</v>
      </c>
      <c r="AA44" s="5"/>
      <c r="AB44" s="5"/>
      <c r="AC44" s="5"/>
      <c r="AD44" s="5"/>
    </row>
    <row r="45" customFormat="false" ht="75" hidden="false" customHeight="true" outlineLevel="0" collapsed="false">
      <c r="A45" s="5" t="s">
        <v>1641</v>
      </c>
      <c r="B45" s="6" t="s">
        <v>1642</v>
      </c>
      <c r="C45" s="5" t="s">
        <v>58</v>
      </c>
      <c r="D45" s="5" t="s">
        <v>7417</v>
      </c>
      <c r="E45" s="5"/>
      <c r="F45" s="6"/>
      <c r="G45" s="6"/>
      <c r="H45" s="5"/>
      <c r="I45" s="5"/>
      <c r="J45" s="6"/>
      <c r="K45" s="6"/>
      <c r="L45" s="5"/>
      <c r="M45" s="8"/>
      <c r="N45" s="8"/>
      <c r="O45" s="8"/>
      <c r="P45" s="5"/>
      <c r="Q45" s="8"/>
      <c r="R45" s="8"/>
      <c r="S45" s="8"/>
      <c r="T45" s="8"/>
      <c r="U45" s="8"/>
      <c r="V45" s="8"/>
      <c r="W45" s="5" t="s">
        <v>1435</v>
      </c>
      <c r="X45" s="6"/>
      <c r="Y45" s="8" t="str">
        <f aca="false">IF(D45&lt;&gt;"No hacer",CONCATENATE(A45,"-",LEFT(C45),"-",IF(C44&lt;&gt;C45,1,RIGHT(Y44)+1)),"")</f>
        <v/>
      </c>
      <c r="Z45" s="5" t="s">
        <v>7429</v>
      </c>
      <c r="AA45" s="5"/>
      <c r="AB45" s="5"/>
      <c r="AC45" s="5"/>
      <c r="AD45" s="5"/>
    </row>
    <row r="46" customFormat="false" ht="75" hidden="false" customHeight="true" outlineLevel="0" collapsed="false">
      <c r="A46" s="5" t="s">
        <v>1641</v>
      </c>
      <c r="B46" s="6" t="s">
        <v>1642</v>
      </c>
      <c r="C46" s="5" t="s">
        <v>58</v>
      </c>
      <c r="D46" s="5" t="s">
        <v>7417</v>
      </c>
      <c r="E46" s="5"/>
      <c r="F46" s="8"/>
      <c r="G46" s="8"/>
      <c r="H46" s="5"/>
      <c r="I46" s="5"/>
      <c r="J46" s="8"/>
      <c r="K46" s="8"/>
      <c r="L46" s="5"/>
      <c r="M46" s="8"/>
      <c r="N46" s="8"/>
      <c r="O46" s="8"/>
      <c r="P46" s="5"/>
      <c r="Q46" s="8"/>
      <c r="R46" s="8"/>
      <c r="S46" s="8"/>
      <c r="T46" s="8"/>
      <c r="U46" s="8"/>
      <c r="V46" s="8"/>
      <c r="W46" s="5" t="s">
        <v>1435</v>
      </c>
      <c r="X46" s="6"/>
      <c r="Y46" s="8" t="str">
        <f aca="false">IF(D46&lt;&gt;"No hacer",CONCATENATE(A46,"-",LEFT(C46),"-",IF(C45&lt;&gt;C46,1,RIGHT(Y45)+1)),"")</f>
        <v/>
      </c>
      <c r="Z46" s="5" t="s">
        <v>7429</v>
      </c>
      <c r="AA46" s="5"/>
      <c r="AB46" s="5"/>
      <c r="AC46" s="5"/>
      <c r="AD46" s="5"/>
    </row>
    <row r="47" customFormat="false" ht="75" hidden="false" customHeight="true" outlineLevel="0" collapsed="false">
      <c r="A47" s="5" t="s">
        <v>1704</v>
      </c>
      <c r="B47" s="6" t="s">
        <v>1705</v>
      </c>
      <c r="C47" s="5" t="s">
        <v>58</v>
      </c>
      <c r="D47" s="5" t="s">
        <v>7417</v>
      </c>
      <c r="E47" s="5"/>
      <c r="F47" s="8"/>
      <c r="G47" s="8"/>
      <c r="H47" s="5"/>
      <c r="I47" s="5"/>
      <c r="J47" s="8"/>
      <c r="K47" s="8"/>
      <c r="L47" s="5"/>
      <c r="M47" s="8"/>
      <c r="N47" s="8"/>
      <c r="O47" s="8"/>
      <c r="P47" s="5"/>
      <c r="Q47" s="8"/>
      <c r="R47" s="8"/>
      <c r="S47" s="8"/>
      <c r="T47" s="8"/>
      <c r="U47" s="8"/>
      <c r="V47" s="8"/>
      <c r="W47" s="5" t="s">
        <v>1435</v>
      </c>
      <c r="X47" s="6"/>
      <c r="Y47" s="8" t="str">
        <f aca="false">IF(D47&lt;&gt;"No hacer",CONCATENATE(A47,"-",LEFT(C47),"-",IF(#REF!&lt;&gt;C47,1,RIGHT(#REF!)+1)),"")</f>
        <v/>
      </c>
      <c r="Z47" s="5" t="s">
        <v>7429</v>
      </c>
      <c r="AA47" s="5" t="s">
        <v>351</v>
      </c>
      <c r="AB47" s="5"/>
      <c r="AC47" s="5"/>
      <c r="AD47" s="5"/>
    </row>
    <row r="48" customFormat="false" ht="75" hidden="false" customHeight="true" outlineLevel="0" collapsed="false">
      <c r="A48" s="11" t="s">
        <v>1739</v>
      </c>
      <c r="B48" s="6" t="s">
        <v>1740</v>
      </c>
      <c r="C48" s="5" t="s">
        <v>58</v>
      </c>
      <c r="D48" s="5" t="s">
        <v>7417</v>
      </c>
      <c r="E48" s="5"/>
      <c r="F48" s="8"/>
      <c r="G48" s="8"/>
      <c r="H48" s="5"/>
      <c r="I48" s="5"/>
      <c r="J48" s="8"/>
      <c r="K48" s="8"/>
      <c r="L48" s="5"/>
      <c r="M48" s="8"/>
      <c r="N48" s="8"/>
      <c r="O48" s="8"/>
      <c r="P48" s="5"/>
      <c r="Q48" s="8"/>
      <c r="R48" s="8"/>
      <c r="S48" s="8"/>
      <c r="T48" s="8"/>
      <c r="U48" s="8"/>
      <c r="V48" s="8"/>
      <c r="W48" s="5" t="s">
        <v>1435</v>
      </c>
      <c r="X48" s="6"/>
      <c r="Y48" s="8" t="str">
        <f aca="false">IF(D48&lt;&gt;"No hacer",CONCATENATE(A48,"-",LEFT(C48),"-",IF(#REF!&lt;&gt;C48,1,RIGHT(#REF!)+1)),"")</f>
        <v/>
      </c>
      <c r="Z48" s="5" t="s">
        <v>7429</v>
      </c>
      <c r="AA48" s="5" t="s">
        <v>351</v>
      </c>
      <c r="AB48" s="5"/>
      <c r="AC48" s="5"/>
      <c r="AD48" s="5"/>
    </row>
    <row r="49" customFormat="false" ht="75" hidden="false" customHeight="true" outlineLevel="0" collapsed="false">
      <c r="A49" s="11" t="s">
        <v>1797</v>
      </c>
      <c r="B49" s="6" t="s">
        <v>1798</v>
      </c>
      <c r="C49" s="5" t="s">
        <v>58</v>
      </c>
      <c r="D49" s="5" t="s">
        <v>7417</v>
      </c>
      <c r="E49" s="5"/>
      <c r="F49" s="8"/>
      <c r="G49" s="8"/>
      <c r="H49" s="5"/>
      <c r="I49" s="5"/>
      <c r="J49" s="8"/>
      <c r="K49" s="8"/>
      <c r="L49" s="5"/>
      <c r="M49" s="8"/>
      <c r="N49" s="8"/>
      <c r="O49" s="8"/>
      <c r="P49" s="5"/>
      <c r="Q49" s="8"/>
      <c r="R49" s="8"/>
      <c r="S49" s="8"/>
      <c r="T49" s="8"/>
      <c r="U49" s="8"/>
      <c r="V49" s="8"/>
      <c r="W49" s="5" t="s">
        <v>1435</v>
      </c>
      <c r="X49" s="6"/>
      <c r="Y49" s="8" t="str">
        <f aca="false">IF(D49&lt;&gt;"No hacer",CONCATENATE(A49,"-",LEFT(C49),"-",IF(#REF!&lt;&gt;C49,1,RIGHT(#REF!)+1)),"")</f>
        <v/>
      </c>
      <c r="Z49" s="5" t="s">
        <v>7429</v>
      </c>
      <c r="AA49" s="5" t="s">
        <v>351</v>
      </c>
      <c r="AB49" s="5"/>
      <c r="AC49" s="5"/>
      <c r="AD49" s="5"/>
    </row>
    <row r="50" customFormat="false" ht="75" hidden="false" customHeight="true" outlineLevel="0" collapsed="false">
      <c r="A50" s="5" t="s">
        <v>1829</v>
      </c>
      <c r="B50" s="6" t="s">
        <v>1830</v>
      </c>
      <c r="C50" s="5" t="s">
        <v>58</v>
      </c>
      <c r="D50" s="5" t="s">
        <v>7417</v>
      </c>
      <c r="E50" s="5"/>
      <c r="F50" s="8" t="s">
        <v>40</v>
      </c>
      <c r="G50" s="8" t="s">
        <v>40</v>
      </c>
      <c r="H50" s="5"/>
      <c r="I50" s="8"/>
      <c r="J50" s="8" t="s">
        <v>40</v>
      </c>
      <c r="K50" s="8" t="s">
        <v>40</v>
      </c>
      <c r="L50" s="5"/>
      <c r="M50" s="8"/>
      <c r="N50" s="8"/>
      <c r="O50" s="8"/>
      <c r="P50" s="5"/>
      <c r="Q50" s="8"/>
      <c r="R50" s="8"/>
      <c r="S50" s="8"/>
      <c r="T50" s="8"/>
      <c r="U50" s="8"/>
      <c r="V50" s="8"/>
      <c r="W50" s="5" t="s">
        <v>1435</v>
      </c>
      <c r="X50" s="6"/>
      <c r="Y50" s="8" t="str">
        <f aca="false">IF(D50&lt;&gt;"No hacer",CONCATENATE(A50,"-",LEFT(C50),"-",IF(#REF!&lt;&gt;C50,1,RIGHT(#REF!)+1)),"")</f>
        <v/>
      </c>
      <c r="Z50" s="5" t="s">
        <v>7430</v>
      </c>
      <c r="AA50" s="5" t="s">
        <v>351</v>
      </c>
      <c r="AB50" s="5"/>
      <c r="AC50" s="5"/>
      <c r="AD50" s="5"/>
    </row>
    <row r="51" customFormat="false" ht="75" hidden="false" customHeight="true" outlineLevel="0" collapsed="false">
      <c r="A51" s="5" t="s">
        <v>1910</v>
      </c>
      <c r="B51" s="6" t="s">
        <v>1911</v>
      </c>
      <c r="C51" s="5" t="s">
        <v>58</v>
      </c>
      <c r="D51" s="5" t="s">
        <v>7417</v>
      </c>
      <c r="E51" s="5"/>
      <c r="F51" s="8"/>
      <c r="G51" s="8"/>
      <c r="H51" s="5"/>
      <c r="I51" s="5"/>
      <c r="J51" s="8"/>
      <c r="K51" s="8"/>
      <c r="L51" s="5"/>
      <c r="M51" s="8"/>
      <c r="N51" s="8"/>
      <c r="O51" s="8"/>
      <c r="P51" s="5"/>
      <c r="Q51" s="8"/>
      <c r="R51" s="8"/>
      <c r="S51" s="8"/>
      <c r="T51" s="8"/>
      <c r="U51" s="8"/>
      <c r="V51" s="8"/>
      <c r="W51" s="5" t="s">
        <v>1918</v>
      </c>
      <c r="X51" s="6"/>
      <c r="Y51" s="8" t="str">
        <f aca="false">IF(D51&lt;&gt;"No hacer",CONCATENATE(A51,"-",LEFT(C51),"-",IF(#REF!&lt;&gt;C51,1,RIGHT(#REF!)+1)),"")</f>
        <v/>
      </c>
      <c r="Z51" s="5" t="s">
        <v>7431</v>
      </c>
      <c r="AA51" s="5"/>
      <c r="AB51" s="5"/>
      <c r="AC51" s="5"/>
      <c r="AD51" s="5"/>
    </row>
    <row r="52" customFormat="false" ht="75" hidden="false" customHeight="true" outlineLevel="0" collapsed="false">
      <c r="A52" s="5" t="s">
        <v>2171</v>
      </c>
      <c r="B52" s="6" t="s">
        <v>2172</v>
      </c>
      <c r="C52" s="5" t="s">
        <v>58</v>
      </c>
      <c r="D52" s="5" t="s">
        <v>7417</v>
      </c>
      <c r="E52" s="5"/>
      <c r="F52" s="8"/>
      <c r="G52" s="8"/>
      <c r="H52" s="37"/>
      <c r="I52" s="5"/>
      <c r="J52" s="8"/>
      <c r="K52" s="8"/>
      <c r="L52" s="5"/>
      <c r="M52" s="8"/>
      <c r="N52" s="8"/>
      <c r="O52" s="8"/>
      <c r="P52" s="5"/>
      <c r="Q52" s="8"/>
      <c r="R52" s="8"/>
      <c r="S52" s="8"/>
      <c r="T52" s="8"/>
      <c r="U52" s="8"/>
      <c r="V52" s="8"/>
      <c r="W52" s="5" t="s">
        <v>1918</v>
      </c>
      <c r="X52" s="6"/>
      <c r="Y52" s="8" t="str">
        <f aca="false">IF(D52&lt;&gt;"No hacer",CONCATENATE(A52,"-",LEFT(C52),"-",IF(#REF!&lt;&gt;C52,1,RIGHT(#REF!)+1)),"")</f>
        <v/>
      </c>
      <c r="Z52" s="5" t="s">
        <v>7431</v>
      </c>
      <c r="AA52" s="5"/>
      <c r="AB52" s="5"/>
      <c r="AC52" s="5"/>
      <c r="AD52" s="5"/>
    </row>
    <row r="53" customFormat="false" ht="75" hidden="false" customHeight="true" outlineLevel="0" collapsed="false">
      <c r="A53" s="5" t="s">
        <v>2420</v>
      </c>
      <c r="B53" s="6" t="s">
        <v>2421</v>
      </c>
      <c r="C53" s="5" t="s">
        <v>58</v>
      </c>
      <c r="D53" s="5" t="s">
        <v>7417</v>
      </c>
      <c r="E53" s="5"/>
      <c r="F53" s="8"/>
      <c r="G53" s="8"/>
      <c r="H53" s="5"/>
      <c r="I53" s="5"/>
      <c r="J53" s="8"/>
      <c r="K53" s="8"/>
      <c r="L53" s="5"/>
      <c r="M53" s="8"/>
      <c r="N53" s="8"/>
      <c r="O53" s="8"/>
      <c r="P53" s="5"/>
      <c r="Q53" s="8"/>
      <c r="R53" s="8"/>
      <c r="S53" s="8"/>
      <c r="T53" s="8"/>
      <c r="U53" s="8"/>
      <c r="V53" s="8"/>
      <c r="W53" s="5" t="s">
        <v>1918</v>
      </c>
      <c r="X53" s="6"/>
      <c r="Y53" s="8" t="str">
        <f aca="false">IF(D53&lt;&gt;"No hacer",CONCATENATE(A53,"-",LEFT(C53),"-",IF(#REF!&lt;&gt;C53,1,RIGHT(#REF!)+1)),"")</f>
        <v/>
      </c>
      <c r="Z53" s="5" t="s">
        <v>7431</v>
      </c>
      <c r="AA53" s="5"/>
      <c r="AB53" s="5"/>
      <c r="AC53" s="5"/>
      <c r="AD53" s="5"/>
    </row>
    <row r="54" customFormat="false" ht="75" hidden="false" customHeight="true" outlineLevel="0" collapsed="false">
      <c r="A54" s="5" t="s">
        <v>2845</v>
      </c>
      <c r="B54" s="6" t="s">
        <v>2846</v>
      </c>
      <c r="C54" s="5" t="s">
        <v>58</v>
      </c>
      <c r="D54" s="5" t="s">
        <v>7417</v>
      </c>
      <c r="E54" s="5"/>
      <c r="F54" s="8"/>
      <c r="G54" s="8"/>
      <c r="H54" s="5"/>
      <c r="I54" s="5"/>
      <c r="J54" s="8"/>
      <c r="K54" s="8"/>
      <c r="L54" s="5"/>
      <c r="M54" s="8"/>
      <c r="N54" s="8"/>
      <c r="O54" s="8"/>
      <c r="P54" s="5"/>
      <c r="Q54" s="8"/>
      <c r="R54" s="8"/>
      <c r="S54" s="8"/>
      <c r="T54" s="8"/>
      <c r="U54" s="8"/>
      <c r="V54" s="8"/>
      <c r="W54" s="5" t="s">
        <v>1918</v>
      </c>
      <c r="X54" s="6"/>
      <c r="Y54" s="8" t="str">
        <f aca="false">IF(D54&lt;&gt;"No hacer",CONCATENATE(A54,"-",LEFT(C54),"-",IF(#REF!&lt;&gt;C54,1,RIGHT(#REF!)+1)),"")</f>
        <v/>
      </c>
      <c r="Z54" s="5"/>
      <c r="AA54" s="5"/>
      <c r="AB54" s="5"/>
      <c r="AC54" s="5"/>
      <c r="AD54" s="5"/>
    </row>
    <row r="55" customFormat="false" ht="75" hidden="false" customHeight="true" outlineLevel="0" collapsed="false">
      <c r="A55" s="5" t="s">
        <v>3063</v>
      </c>
      <c r="B55" s="6" t="s">
        <v>3064</v>
      </c>
      <c r="C55" s="5" t="s">
        <v>58</v>
      </c>
      <c r="D55" s="5" t="s">
        <v>7417</v>
      </c>
      <c r="E55" s="5"/>
      <c r="F55" s="8"/>
      <c r="G55" s="8"/>
      <c r="H55" s="5"/>
      <c r="I55" s="5"/>
      <c r="J55" s="8"/>
      <c r="K55" s="8"/>
      <c r="L55" s="5"/>
      <c r="M55" s="8"/>
      <c r="N55" s="8"/>
      <c r="O55" s="8"/>
      <c r="P55" s="5"/>
      <c r="Q55" s="8"/>
      <c r="R55" s="8"/>
      <c r="S55" s="8"/>
      <c r="T55" s="8"/>
      <c r="U55" s="8"/>
      <c r="V55" s="8"/>
      <c r="W55" s="5" t="s">
        <v>1918</v>
      </c>
      <c r="X55" s="6"/>
      <c r="Y55" s="8" t="str">
        <f aca="false">IF(D55&lt;&gt;"No hacer",CONCATENATE(A55,"-",LEFT(C55),"-",IF(#REF!&lt;&gt;C55,1,RIGHT(#REF!)+1)),"")</f>
        <v/>
      </c>
      <c r="Z55" s="5" t="s">
        <v>7431</v>
      </c>
      <c r="AA55" s="5"/>
      <c r="AB55" s="5"/>
      <c r="AC55" s="5"/>
      <c r="AD55" s="5"/>
    </row>
    <row r="56" customFormat="false" ht="75" hidden="false" customHeight="true" outlineLevel="0" collapsed="false">
      <c r="A56" s="5" t="s">
        <v>3390</v>
      </c>
      <c r="B56" s="6" t="s">
        <v>3391</v>
      </c>
      <c r="C56" s="5" t="s">
        <v>58</v>
      </c>
      <c r="D56" s="5" t="s">
        <v>7417</v>
      </c>
      <c r="E56" s="5"/>
      <c r="F56" s="8"/>
      <c r="G56" s="8"/>
      <c r="H56" s="5"/>
      <c r="I56" s="5"/>
      <c r="J56" s="8"/>
      <c r="K56" s="8"/>
      <c r="L56" s="5"/>
      <c r="M56" s="8"/>
      <c r="N56" s="8"/>
      <c r="O56" s="8"/>
      <c r="P56" s="5"/>
      <c r="Q56" s="8"/>
      <c r="R56" s="8"/>
      <c r="S56" s="8"/>
      <c r="T56" s="8"/>
      <c r="U56" s="8"/>
      <c r="V56" s="8"/>
      <c r="W56" s="5" t="s">
        <v>1918</v>
      </c>
      <c r="X56" s="6"/>
      <c r="Y56" s="8" t="str">
        <f aca="false">IF(D56&lt;&gt;"No hacer",CONCATENATE(A56,"-",LEFT(C56),"-",IF(#REF!&lt;&gt;C56,1,RIGHT(#REF!)+1)),"")</f>
        <v/>
      </c>
      <c r="Z56" s="5"/>
      <c r="AA56" s="5"/>
      <c r="AB56" s="5"/>
      <c r="AC56" s="5"/>
      <c r="AD56" s="5"/>
    </row>
    <row r="57" customFormat="false" ht="75" hidden="false" customHeight="true" outlineLevel="0" collapsed="false">
      <c r="A57" s="5" t="s">
        <v>7432</v>
      </c>
      <c r="B57" s="6" t="s">
        <v>7433</v>
      </c>
      <c r="C57" s="5" t="s">
        <v>34</v>
      </c>
      <c r="D57" s="5" t="s">
        <v>7417</v>
      </c>
      <c r="E57" s="5"/>
      <c r="F57" s="8"/>
      <c r="G57" s="8"/>
      <c r="H57" s="5"/>
      <c r="I57" s="5"/>
      <c r="J57" s="8"/>
      <c r="K57" s="8"/>
      <c r="L57" s="5"/>
      <c r="M57" s="8"/>
      <c r="N57" s="8"/>
      <c r="O57" s="8"/>
      <c r="P57" s="5"/>
      <c r="Q57" s="8"/>
      <c r="R57" s="8"/>
      <c r="S57" s="8"/>
      <c r="T57" s="8"/>
      <c r="U57" s="8"/>
      <c r="V57" s="8"/>
      <c r="W57" s="5"/>
      <c r="X57" s="6"/>
      <c r="Y57" s="8"/>
      <c r="Z57" s="5"/>
      <c r="AA57" s="5" t="s">
        <v>351</v>
      </c>
      <c r="AB57" s="5"/>
      <c r="AC57" s="5"/>
      <c r="AD57" s="5"/>
    </row>
    <row r="58" customFormat="false" ht="75" hidden="false" customHeight="true" outlineLevel="0" collapsed="false">
      <c r="A58" s="5" t="s">
        <v>3483</v>
      </c>
      <c r="B58" s="6" t="s">
        <v>3484</v>
      </c>
      <c r="C58" s="5" t="s">
        <v>58</v>
      </c>
      <c r="D58" s="5" t="s">
        <v>7417</v>
      </c>
      <c r="E58" s="5"/>
      <c r="F58" s="8"/>
      <c r="G58" s="8"/>
      <c r="H58" s="5"/>
      <c r="I58" s="5"/>
      <c r="J58" s="8"/>
      <c r="K58" s="8"/>
      <c r="L58" s="5"/>
      <c r="M58" s="8"/>
      <c r="N58" s="8"/>
      <c r="O58" s="8"/>
      <c r="P58" s="5"/>
      <c r="Q58" s="8"/>
      <c r="R58" s="8"/>
      <c r="S58" s="8"/>
      <c r="T58" s="8"/>
      <c r="U58" s="8"/>
      <c r="V58" s="8"/>
      <c r="W58" s="5" t="s">
        <v>1918</v>
      </c>
      <c r="X58" s="6"/>
      <c r="Y58" s="8" t="str">
        <f aca="false">IF(D58&lt;&gt;"No hacer",CONCATENATE(A58,"-",LEFT(C58),"-",IF(#REF!&lt;&gt;C58,1,RIGHT(#REF!)+1)),"")</f>
        <v/>
      </c>
      <c r="Z58" s="5" t="s">
        <v>7431</v>
      </c>
      <c r="AA58" s="5"/>
      <c r="AB58" s="5"/>
      <c r="AC58" s="5"/>
      <c r="AD58" s="5"/>
    </row>
    <row r="59" customFormat="false" ht="75" hidden="false" customHeight="true" outlineLevel="0" collapsed="false">
      <c r="A59" s="5" t="s">
        <v>7434</v>
      </c>
      <c r="B59" s="6" t="s">
        <v>3720</v>
      </c>
      <c r="C59" s="5" t="s">
        <v>58</v>
      </c>
      <c r="D59" s="5" t="s">
        <v>7417</v>
      </c>
      <c r="E59" s="5"/>
      <c r="F59" s="8"/>
      <c r="G59" s="8"/>
      <c r="H59" s="5"/>
      <c r="I59" s="5"/>
      <c r="J59" s="8"/>
      <c r="K59" s="8"/>
      <c r="L59" s="5"/>
      <c r="M59" s="8"/>
      <c r="N59" s="8"/>
      <c r="O59" s="8"/>
      <c r="P59" s="5"/>
      <c r="Q59" s="8"/>
      <c r="R59" s="8"/>
      <c r="S59" s="8"/>
      <c r="T59" s="8"/>
      <c r="U59" s="8"/>
      <c r="V59" s="8"/>
      <c r="W59" s="5" t="s">
        <v>1918</v>
      </c>
      <c r="X59" s="6"/>
      <c r="Y59" s="8" t="str">
        <f aca="false">IF(D59&lt;&gt;"No hacer",CONCATENATE(A59,"-",LEFT(C59),"-",IF(#REF!&lt;&gt;C59,1,RIGHT(#REF!)+1)),"")</f>
        <v/>
      </c>
      <c r="Z59" s="5" t="s">
        <v>7431</v>
      </c>
      <c r="AA59" s="5"/>
      <c r="AB59" s="5"/>
      <c r="AC59" s="5"/>
      <c r="AD59" s="5"/>
    </row>
    <row r="60" customFormat="false" ht="75" hidden="false" customHeight="true" outlineLevel="0" collapsed="false">
      <c r="A60" s="5" t="s">
        <v>7435</v>
      </c>
      <c r="B60" s="6" t="s">
        <v>7436</v>
      </c>
      <c r="C60" s="5" t="s">
        <v>34</v>
      </c>
      <c r="D60" s="5" t="s">
        <v>7417</v>
      </c>
      <c r="E60" s="5"/>
      <c r="F60" s="10"/>
      <c r="G60" s="6"/>
      <c r="H60" s="6"/>
      <c r="I60" s="5"/>
      <c r="J60" s="5"/>
      <c r="K60" s="6"/>
      <c r="L60" s="6"/>
      <c r="M60" s="11"/>
      <c r="N60" s="7"/>
      <c r="O60" s="7"/>
      <c r="P60" s="22"/>
      <c r="Q60" s="22"/>
      <c r="R60" s="22"/>
      <c r="S60" s="22"/>
      <c r="T60" s="22"/>
      <c r="U60" s="22"/>
      <c r="V60" s="22"/>
      <c r="W60" s="22"/>
      <c r="Y60" s="5" t="s">
        <v>4093</v>
      </c>
      <c r="Z60" s="6"/>
      <c r="AA60" s="6"/>
      <c r="AB60" s="8"/>
      <c r="AC60" s="5" t="s">
        <v>47</v>
      </c>
      <c r="AD60" s="5"/>
    </row>
    <row r="61" customFormat="false" ht="75" hidden="false" customHeight="true" outlineLevel="0" collapsed="false">
      <c r="A61" s="5" t="s">
        <v>4132</v>
      </c>
      <c r="B61" s="6" t="s">
        <v>4133</v>
      </c>
      <c r="C61" s="29" t="s">
        <v>58</v>
      </c>
      <c r="D61" s="5" t="s">
        <v>7417</v>
      </c>
      <c r="E61" s="5"/>
      <c r="F61" s="8"/>
      <c r="G61" s="8"/>
      <c r="H61" s="5"/>
      <c r="I61" s="5"/>
      <c r="J61" s="8"/>
      <c r="K61" s="8"/>
      <c r="L61" s="5"/>
      <c r="M61" s="8"/>
      <c r="N61" s="8"/>
      <c r="O61" s="8"/>
      <c r="P61" s="5"/>
      <c r="Q61" s="8"/>
      <c r="R61" s="8"/>
      <c r="S61" s="8"/>
      <c r="T61" s="8"/>
      <c r="U61" s="8"/>
      <c r="V61" s="8"/>
      <c r="W61" s="5" t="s">
        <v>4093</v>
      </c>
      <c r="X61" s="6"/>
      <c r="Y61" s="8" t="str">
        <f aca="false">IF(D61&lt;&gt;"No hacer",CONCATENATE(A61,"-",LEFT(C61),"-",IF(#REF!&lt;&gt;C61,1,RIGHT(#REF!)+1)),"")</f>
        <v/>
      </c>
      <c r="Z61" s="5" t="s">
        <v>7437</v>
      </c>
      <c r="AA61" s="5"/>
      <c r="AB61" s="5"/>
      <c r="AC61" s="5"/>
      <c r="AD61" s="5"/>
    </row>
    <row r="62" customFormat="false" ht="75" hidden="false" customHeight="true" outlineLevel="0" collapsed="false">
      <c r="A62" s="5" t="s">
        <v>4144</v>
      </c>
      <c r="B62" s="6" t="s">
        <v>4145</v>
      </c>
      <c r="C62" s="29" t="s">
        <v>58</v>
      </c>
      <c r="D62" s="5" t="s">
        <v>7417</v>
      </c>
      <c r="E62" s="5"/>
      <c r="F62" s="8"/>
      <c r="G62" s="8"/>
      <c r="H62" s="5"/>
      <c r="I62" s="5"/>
      <c r="J62" s="8"/>
      <c r="K62" s="8"/>
      <c r="L62" s="5"/>
      <c r="M62" s="8"/>
      <c r="N62" s="8"/>
      <c r="O62" s="8"/>
      <c r="P62" s="5"/>
      <c r="Q62" s="8"/>
      <c r="R62" s="8"/>
      <c r="S62" s="8"/>
      <c r="T62" s="8"/>
      <c r="U62" s="8"/>
      <c r="V62" s="8"/>
      <c r="W62" s="5" t="s">
        <v>4093</v>
      </c>
      <c r="X62" s="6"/>
      <c r="Y62" s="8" t="str">
        <f aca="false">IF(D62&lt;&gt;"No hacer",CONCATENATE(A62,"-",LEFT(C62),"-",IF(#REF!&lt;&gt;C62,1,RIGHT(#REF!)+1)),"")</f>
        <v/>
      </c>
      <c r="Z62" s="5" t="s">
        <v>7437</v>
      </c>
      <c r="AA62" s="5"/>
      <c r="AB62" s="5"/>
      <c r="AC62" s="5"/>
      <c r="AD62" s="5"/>
    </row>
    <row r="63" customFormat="false" ht="75" hidden="false" customHeight="true" outlineLevel="0" collapsed="false">
      <c r="A63" s="5" t="s">
        <v>4215</v>
      </c>
      <c r="B63" s="6" t="s">
        <v>4216</v>
      </c>
      <c r="C63" s="29" t="s">
        <v>58</v>
      </c>
      <c r="D63" s="5" t="s">
        <v>7417</v>
      </c>
      <c r="E63" s="5"/>
      <c r="F63" s="8"/>
      <c r="G63" s="8"/>
      <c r="H63" s="5"/>
      <c r="I63" s="5"/>
      <c r="J63" s="8"/>
      <c r="K63" s="8"/>
      <c r="L63" s="5"/>
      <c r="M63" s="8"/>
      <c r="N63" s="8"/>
      <c r="O63" s="8"/>
      <c r="P63" s="5"/>
      <c r="Q63" s="8"/>
      <c r="R63" s="8"/>
      <c r="S63" s="8"/>
      <c r="T63" s="8"/>
      <c r="U63" s="8"/>
      <c r="V63" s="8"/>
      <c r="W63" s="5" t="s">
        <v>4093</v>
      </c>
      <c r="X63" s="6"/>
      <c r="Y63" s="8" t="str">
        <f aca="false">IF(D63&lt;&gt;"No hacer",CONCATENATE(A63,"-",LEFT(C63),"-",IF(#REF!&lt;&gt;C63,1,RIGHT(#REF!)+1)),"")</f>
        <v/>
      </c>
      <c r="Z63" s="5"/>
      <c r="AA63" s="5"/>
      <c r="AB63" s="5"/>
      <c r="AC63" s="5"/>
      <c r="AD63" s="5"/>
    </row>
    <row r="64" customFormat="false" ht="75" hidden="false" customHeight="true" outlineLevel="0" collapsed="false">
      <c r="A64" s="5" t="s">
        <v>4255</v>
      </c>
      <c r="B64" s="6" t="s">
        <v>4256</v>
      </c>
      <c r="C64" s="38" t="s">
        <v>48</v>
      </c>
      <c r="D64" s="5" t="s">
        <v>7417</v>
      </c>
      <c r="E64" s="5"/>
      <c r="F64" s="6" t="s">
        <v>7438</v>
      </c>
      <c r="G64" s="6"/>
      <c r="H64" s="5" t="s">
        <v>51</v>
      </c>
      <c r="I64" s="5" t="s">
        <v>7439</v>
      </c>
      <c r="J64" s="6" t="s">
        <v>7440</v>
      </c>
      <c r="K64" s="6" t="s">
        <v>7441</v>
      </c>
      <c r="L64" s="5"/>
      <c r="M64" s="8"/>
      <c r="N64" s="8"/>
      <c r="O64" s="8"/>
      <c r="P64" s="5"/>
      <c r="Q64" s="8"/>
      <c r="R64" s="8"/>
      <c r="S64" s="8"/>
      <c r="T64" s="8"/>
      <c r="U64" s="8"/>
      <c r="V64" s="8"/>
      <c r="W64" s="5" t="s">
        <v>4093</v>
      </c>
      <c r="X64" s="6"/>
      <c r="Y64" s="8" t="str">
        <f aca="false">IF(D64&lt;&gt;"No hacer",CONCATENATE(A64,"-",LEFT(C64),"-",IF(#REF!&lt;&gt;C64,1,RIGHT(#REF!)+1)),"")</f>
        <v/>
      </c>
      <c r="Z64" s="5"/>
      <c r="AA64" s="5"/>
      <c r="AB64" s="5"/>
      <c r="AC64" s="5"/>
      <c r="AD64" s="5"/>
    </row>
    <row r="65" customFormat="false" ht="75" hidden="false" customHeight="true" outlineLevel="0" collapsed="false">
      <c r="A65" s="5" t="s">
        <v>4255</v>
      </c>
      <c r="B65" s="6" t="s">
        <v>4256</v>
      </c>
      <c r="C65" s="38" t="s">
        <v>48</v>
      </c>
      <c r="D65" s="5" t="s">
        <v>7417</v>
      </c>
      <c r="E65" s="5"/>
      <c r="F65" s="6" t="s">
        <v>7442</v>
      </c>
      <c r="G65" s="6"/>
      <c r="H65" s="5" t="s">
        <v>51</v>
      </c>
      <c r="I65" s="5" t="s">
        <v>7439</v>
      </c>
      <c r="J65" s="6" t="s">
        <v>7440</v>
      </c>
      <c r="K65" s="6" t="s">
        <v>7443</v>
      </c>
      <c r="L65" s="5"/>
      <c r="M65" s="8"/>
      <c r="N65" s="8"/>
      <c r="O65" s="8"/>
      <c r="P65" s="5"/>
      <c r="Q65" s="8"/>
      <c r="R65" s="8"/>
      <c r="S65" s="8"/>
      <c r="T65" s="8"/>
      <c r="U65" s="8"/>
      <c r="V65" s="8"/>
      <c r="W65" s="5" t="s">
        <v>4093</v>
      </c>
      <c r="X65" s="6"/>
      <c r="Y65" s="8" t="str">
        <f aca="false">IF(D65&lt;&gt;"No hacer",CONCATENATE(A65,"-",LEFT(C65),"-",IF(C64&lt;&gt;C65,1,RIGHT(Y64)+1)),"")</f>
        <v/>
      </c>
      <c r="Z65" s="5"/>
      <c r="AA65" s="5"/>
      <c r="AB65" s="5"/>
      <c r="AC65" s="5"/>
      <c r="AD65" s="5"/>
    </row>
    <row r="66" customFormat="false" ht="75" hidden="false" customHeight="true" outlineLevel="0" collapsed="false">
      <c r="A66" s="5" t="s">
        <v>4255</v>
      </c>
      <c r="B66" s="6" t="s">
        <v>4256</v>
      </c>
      <c r="C66" s="38" t="s">
        <v>48</v>
      </c>
      <c r="D66" s="5" t="s">
        <v>7417</v>
      </c>
      <c r="E66" s="5"/>
      <c r="F66" s="6" t="s">
        <v>7444</v>
      </c>
      <c r="G66" s="6"/>
      <c r="H66" s="5" t="s">
        <v>51</v>
      </c>
      <c r="I66" s="5" t="s">
        <v>7439</v>
      </c>
      <c r="J66" s="6" t="s">
        <v>7440</v>
      </c>
      <c r="K66" s="6" t="s">
        <v>7445</v>
      </c>
      <c r="L66" s="5"/>
      <c r="M66" s="8"/>
      <c r="N66" s="8"/>
      <c r="O66" s="8"/>
      <c r="P66" s="5"/>
      <c r="Q66" s="8"/>
      <c r="R66" s="8"/>
      <c r="S66" s="8"/>
      <c r="T66" s="8"/>
      <c r="U66" s="8"/>
      <c r="V66" s="8"/>
      <c r="W66" s="5" t="s">
        <v>4093</v>
      </c>
      <c r="X66" s="6"/>
      <c r="Y66" s="8" t="str">
        <f aca="false">IF(D66&lt;&gt;"No hacer",CONCATENATE(A66,"-",LEFT(C66),"-",IF(C65&lt;&gt;C66,1,RIGHT(Y65)+1)),"")</f>
        <v/>
      </c>
      <c r="Z66" s="5"/>
      <c r="AA66" s="5"/>
      <c r="AB66" s="5"/>
      <c r="AC66" s="5"/>
      <c r="AD66" s="5"/>
    </row>
    <row r="67" customFormat="false" ht="75" hidden="false" customHeight="true" outlineLevel="0" collapsed="false">
      <c r="A67" s="5" t="s">
        <v>4255</v>
      </c>
      <c r="B67" s="6" t="s">
        <v>4256</v>
      </c>
      <c r="C67" s="29" t="s">
        <v>58</v>
      </c>
      <c r="D67" s="5" t="s">
        <v>7417</v>
      </c>
      <c r="E67" s="5"/>
      <c r="F67" s="8"/>
      <c r="G67" s="8"/>
      <c r="H67" s="5"/>
      <c r="I67" s="5"/>
      <c r="J67" s="8"/>
      <c r="K67" s="8"/>
      <c r="L67" s="5"/>
      <c r="M67" s="8"/>
      <c r="N67" s="8"/>
      <c r="O67" s="8"/>
      <c r="P67" s="5"/>
      <c r="Q67" s="8"/>
      <c r="R67" s="8"/>
      <c r="S67" s="8"/>
      <c r="T67" s="8"/>
      <c r="U67" s="8"/>
      <c r="V67" s="8"/>
      <c r="W67" s="5" t="s">
        <v>4093</v>
      </c>
      <c r="X67" s="6"/>
      <c r="Y67" s="8" t="str">
        <f aca="false">IF(D67&lt;&gt;"No hacer",CONCATENATE(A67,"-",LEFT(C67),"-",IF(C66&lt;&gt;C67,1,RIGHT(Y66)+1)),"")</f>
        <v/>
      </c>
      <c r="Z67" s="5"/>
      <c r="AA67" s="5"/>
      <c r="AB67" s="5"/>
      <c r="AC67" s="5"/>
      <c r="AD67" s="5"/>
    </row>
    <row r="68" customFormat="false" ht="75" hidden="false" customHeight="true" outlineLevel="0" collapsed="false">
      <c r="A68" s="5" t="s">
        <v>4521</v>
      </c>
      <c r="B68" s="6" t="s">
        <v>4522</v>
      </c>
      <c r="C68" s="29" t="s">
        <v>58</v>
      </c>
      <c r="D68" s="5" t="s">
        <v>7417</v>
      </c>
      <c r="E68" s="5"/>
      <c r="F68" s="8"/>
      <c r="G68" s="8"/>
      <c r="H68" s="5"/>
      <c r="I68" s="5"/>
      <c r="J68" s="8"/>
      <c r="K68" s="8"/>
      <c r="L68" s="5"/>
      <c r="M68" s="8"/>
      <c r="N68" s="8"/>
      <c r="O68" s="8"/>
      <c r="P68" s="5"/>
      <c r="Q68" s="8"/>
      <c r="R68" s="8"/>
      <c r="S68" s="8"/>
      <c r="T68" s="8"/>
      <c r="U68" s="8"/>
      <c r="V68" s="8"/>
      <c r="W68" s="5" t="s">
        <v>4093</v>
      </c>
      <c r="X68" s="6"/>
      <c r="Y68" s="8" t="str">
        <f aca="false">IF(D68&lt;&gt;"No hacer",CONCATENATE(A68,"-",LEFT(C68),"-",IF(#REF!&lt;&gt;C68,1,RIGHT(#REF!)+1)),"")</f>
        <v/>
      </c>
      <c r="Z68" s="5"/>
      <c r="AA68" s="5"/>
      <c r="AB68" s="5"/>
      <c r="AC68" s="5"/>
      <c r="AD68" s="5"/>
    </row>
    <row r="69" customFormat="false" ht="75" hidden="false" customHeight="true" outlineLevel="0" collapsed="false">
      <c r="A69" s="5" t="s">
        <v>4535</v>
      </c>
      <c r="B69" s="6" t="s">
        <v>4536</v>
      </c>
      <c r="C69" s="29" t="s">
        <v>58</v>
      </c>
      <c r="D69" s="5" t="s">
        <v>7417</v>
      </c>
      <c r="E69" s="5"/>
      <c r="F69" s="8"/>
      <c r="G69" s="8"/>
      <c r="H69" s="5"/>
      <c r="I69" s="5"/>
      <c r="J69" s="8"/>
      <c r="K69" s="8"/>
      <c r="L69" s="5"/>
      <c r="M69" s="8"/>
      <c r="N69" s="8"/>
      <c r="O69" s="8"/>
      <c r="P69" s="5"/>
      <c r="Q69" s="8"/>
      <c r="R69" s="8"/>
      <c r="S69" s="8"/>
      <c r="T69" s="8"/>
      <c r="U69" s="8"/>
      <c r="V69" s="8"/>
      <c r="W69" s="5" t="s">
        <v>4093</v>
      </c>
      <c r="X69" s="6"/>
      <c r="Y69" s="8" t="str">
        <f aca="false">IF(D69&lt;&gt;"No hacer",CONCATENATE(A69,"-",LEFT(C69),"-",IF(#REF!&lt;&gt;C69,1,RIGHT(#REF!)+1)),"")</f>
        <v/>
      </c>
      <c r="Z69" s="5"/>
      <c r="AA69" s="5"/>
      <c r="AB69" s="5"/>
      <c r="AC69" s="5"/>
      <c r="AD69" s="5"/>
    </row>
    <row r="70" customFormat="false" ht="75" hidden="false" customHeight="true" outlineLevel="0" collapsed="false">
      <c r="A70" s="5" t="s">
        <v>4653</v>
      </c>
      <c r="B70" s="6" t="s">
        <v>4654</v>
      </c>
      <c r="C70" s="29" t="s">
        <v>58</v>
      </c>
      <c r="D70" s="5" t="s">
        <v>7417</v>
      </c>
      <c r="E70" s="5"/>
      <c r="F70" s="8"/>
      <c r="G70" s="8"/>
      <c r="H70" s="5"/>
      <c r="I70" s="5"/>
      <c r="J70" s="8"/>
      <c r="K70" s="8"/>
      <c r="L70" s="5"/>
      <c r="M70" s="8"/>
      <c r="N70" s="8"/>
      <c r="O70" s="8"/>
      <c r="P70" s="5"/>
      <c r="Q70" s="8"/>
      <c r="R70" s="8"/>
      <c r="S70" s="8"/>
      <c r="T70" s="8"/>
      <c r="U70" s="8"/>
      <c r="V70" s="8"/>
      <c r="W70" s="5" t="s">
        <v>4093</v>
      </c>
      <c r="X70" s="6"/>
      <c r="Y70" s="8" t="str">
        <f aca="false">IF(D70&lt;&gt;"No hacer",CONCATENATE(A70,"-",LEFT(C70),"-",IF(#REF!&lt;&gt;C70,1,RIGHT(#REF!)+1)),"")</f>
        <v/>
      </c>
      <c r="Z70" s="5"/>
      <c r="AA70" s="5"/>
      <c r="AB70" s="5"/>
      <c r="AC70" s="5"/>
      <c r="AD70" s="5"/>
    </row>
    <row r="71" customFormat="false" ht="75" hidden="false" customHeight="true" outlineLevel="0" collapsed="false">
      <c r="A71" s="5" t="s">
        <v>4673</v>
      </c>
      <c r="B71" s="6" t="s">
        <v>4674</v>
      </c>
      <c r="C71" s="29" t="s">
        <v>58</v>
      </c>
      <c r="D71" s="5" t="s">
        <v>7417</v>
      </c>
      <c r="E71" s="5"/>
      <c r="F71" s="8"/>
      <c r="G71" s="8"/>
      <c r="H71" s="5"/>
      <c r="I71" s="5"/>
      <c r="J71" s="8"/>
      <c r="K71" s="8"/>
      <c r="L71" s="5"/>
      <c r="M71" s="8"/>
      <c r="N71" s="8"/>
      <c r="O71" s="8"/>
      <c r="P71" s="5"/>
      <c r="Q71" s="8"/>
      <c r="R71" s="8"/>
      <c r="S71" s="8"/>
      <c r="T71" s="8"/>
      <c r="U71" s="8"/>
      <c r="V71" s="8"/>
      <c r="W71" s="5" t="s">
        <v>4093</v>
      </c>
      <c r="X71" s="6"/>
      <c r="Y71" s="8" t="str">
        <f aca="false">IF(D71&lt;&gt;"No hacer",CONCATENATE(A71,"-",LEFT(C71),"-",IF(#REF!&lt;&gt;C71,1,RIGHT(#REF!)+1)),"")</f>
        <v/>
      </c>
      <c r="Z71" s="5"/>
      <c r="AA71" s="5"/>
      <c r="AB71" s="5"/>
      <c r="AC71" s="5"/>
      <c r="AD71" s="5"/>
    </row>
    <row r="72" customFormat="false" ht="75" hidden="false" customHeight="true" outlineLevel="0" collapsed="false">
      <c r="A72" s="5" t="s">
        <v>7446</v>
      </c>
      <c r="B72" s="6" t="s">
        <v>4726</v>
      </c>
      <c r="C72" s="29" t="s">
        <v>58</v>
      </c>
      <c r="D72" s="5" t="s">
        <v>7417</v>
      </c>
      <c r="E72" s="5"/>
      <c r="F72" s="8"/>
      <c r="G72" s="8"/>
      <c r="H72" s="5"/>
      <c r="I72" s="5"/>
      <c r="J72" s="8"/>
      <c r="K72" s="8"/>
      <c r="L72" s="5"/>
      <c r="M72" s="8"/>
      <c r="N72" s="8"/>
      <c r="O72" s="8"/>
      <c r="P72" s="5"/>
      <c r="Q72" s="8"/>
      <c r="R72" s="8"/>
      <c r="S72" s="8"/>
      <c r="T72" s="8"/>
      <c r="U72" s="8"/>
      <c r="V72" s="8"/>
      <c r="W72" s="5" t="s">
        <v>4093</v>
      </c>
      <c r="X72" s="6"/>
      <c r="Y72" s="8" t="str">
        <f aca="false">IF(D72&lt;&gt;"No hacer",CONCATENATE(A72,"-",LEFT(C72),"-",IF(#REF!&lt;&gt;C72,1,RIGHT(#REF!)+1)),"")</f>
        <v/>
      </c>
      <c r="Z72" s="5"/>
      <c r="AA72" s="5"/>
      <c r="AB72" s="5"/>
      <c r="AC72" s="5"/>
      <c r="AD72" s="5"/>
    </row>
    <row r="73" customFormat="false" ht="75" hidden="false" customHeight="true" outlineLevel="0" collapsed="false">
      <c r="A73" s="5" t="s">
        <v>7447</v>
      </c>
      <c r="B73" s="6" t="s">
        <v>4741</v>
      </c>
      <c r="C73" s="29" t="s">
        <v>58</v>
      </c>
      <c r="D73" s="5" t="s">
        <v>7417</v>
      </c>
      <c r="E73" s="5"/>
      <c r="F73" s="6" t="s">
        <v>7448</v>
      </c>
      <c r="G73" s="6" t="s">
        <v>7449</v>
      </c>
      <c r="H73" s="5" t="s">
        <v>38</v>
      </c>
      <c r="I73" s="5" t="s">
        <v>7164</v>
      </c>
      <c r="J73" s="6" t="s">
        <v>7450</v>
      </c>
      <c r="K73" s="7" t="s">
        <v>7451</v>
      </c>
      <c r="L73" s="5"/>
      <c r="M73" s="8"/>
      <c r="N73" s="8"/>
      <c r="O73" s="8"/>
      <c r="P73" s="5"/>
      <c r="Q73" s="8"/>
      <c r="R73" s="8"/>
      <c r="S73" s="8"/>
      <c r="T73" s="8"/>
      <c r="U73" s="8"/>
      <c r="V73" s="8"/>
      <c r="W73" s="5" t="s">
        <v>4093</v>
      </c>
      <c r="X73" s="6"/>
      <c r="Y73" s="8" t="str">
        <f aca="false">IF(D73&lt;&gt;"No hacer",CONCATENATE(A73,"-",LEFT(C73),"-",IF(#REF!&lt;&gt;C73,1,RIGHT(#REF!)+1)),"")</f>
        <v/>
      </c>
      <c r="Z73" s="5"/>
      <c r="AA73" s="5"/>
      <c r="AB73" s="5"/>
      <c r="AC73" s="5"/>
      <c r="AD73" s="5"/>
    </row>
    <row r="74" customFormat="false" ht="75" hidden="false" customHeight="true" outlineLevel="0" collapsed="false">
      <c r="A74" s="5" t="s">
        <v>7447</v>
      </c>
      <c r="B74" s="6" t="s">
        <v>4741</v>
      </c>
      <c r="C74" s="29" t="s">
        <v>58</v>
      </c>
      <c r="D74" s="5" t="s">
        <v>7417</v>
      </c>
      <c r="E74" s="5"/>
      <c r="F74" s="6" t="s">
        <v>7452</v>
      </c>
      <c r="G74" s="6" t="s">
        <v>7453</v>
      </c>
      <c r="H74" s="5" t="s">
        <v>38</v>
      </c>
      <c r="I74" s="5" t="s">
        <v>7164</v>
      </c>
      <c r="J74" s="6" t="s">
        <v>7454</v>
      </c>
      <c r="K74" s="7" t="s">
        <v>7451</v>
      </c>
      <c r="L74" s="5"/>
      <c r="M74" s="8"/>
      <c r="N74" s="8"/>
      <c r="O74" s="8"/>
      <c r="P74" s="5"/>
      <c r="Q74" s="8"/>
      <c r="R74" s="8"/>
      <c r="S74" s="8"/>
      <c r="T74" s="8"/>
      <c r="U74" s="8"/>
      <c r="V74" s="8"/>
      <c r="W74" s="5" t="s">
        <v>4093</v>
      </c>
      <c r="X74" s="6"/>
      <c r="Y74" s="8" t="str">
        <f aca="false">IF(D74&lt;&gt;"No hacer",CONCATENATE(A74,"-",LEFT(C74),"-",IF(C73&lt;&gt;C74,1,RIGHT(Y73)+1)),"")</f>
        <v/>
      </c>
      <c r="Z74" s="5"/>
      <c r="AA74" s="5"/>
      <c r="AB74" s="5"/>
      <c r="AC74" s="5"/>
      <c r="AD74" s="5"/>
    </row>
    <row r="75" customFormat="false" ht="75" hidden="false" customHeight="true" outlineLevel="0" collapsed="false">
      <c r="A75" s="5" t="s">
        <v>7447</v>
      </c>
      <c r="B75" s="6" t="s">
        <v>4741</v>
      </c>
      <c r="C75" s="29" t="s">
        <v>58</v>
      </c>
      <c r="D75" s="5" t="s">
        <v>7417</v>
      </c>
      <c r="E75" s="5"/>
      <c r="F75" s="6" t="s">
        <v>7455</v>
      </c>
      <c r="G75" s="6" t="s">
        <v>7456</v>
      </c>
      <c r="H75" s="5" t="s">
        <v>38</v>
      </c>
      <c r="I75" s="5" t="s">
        <v>7164</v>
      </c>
      <c r="J75" s="6" t="s">
        <v>7450</v>
      </c>
      <c r="K75" s="7" t="s">
        <v>7451</v>
      </c>
      <c r="L75" s="5"/>
      <c r="M75" s="8"/>
      <c r="N75" s="8"/>
      <c r="O75" s="8"/>
      <c r="P75" s="5"/>
      <c r="Q75" s="8"/>
      <c r="R75" s="8"/>
      <c r="S75" s="8"/>
      <c r="T75" s="8"/>
      <c r="U75" s="8"/>
      <c r="V75" s="8"/>
      <c r="W75" s="5" t="s">
        <v>4093</v>
      </c>
      <c r="X75" s="6"/>
      <c r="Y75" s="8" t="str">
        <f aca="false">IF(D75&lt;&gt;"No hacer",CONCATENATE(A75,"-",LEFT(C75),"-",IF(C74&lt;&gt;C75,1,RIGHT(Y74)+1)),"")</f>
        <v/>
      </c>
      <c r="Z75" s="5"/>
      <c r="AA75" s="5"/>
      <c r="AB75" s="5"/>
      <c r="AC75" s="5"/>
      <c r="AD75" s="5"/>
    </row>
    <row r="76" customFormat="false" ht="75" hidden="false" customHeight="true" outlineLevel="0" collapsed="false">
      <c r="A76" s="5" t="s">
        <v>7447</v>
      </c>
      <c r="B76" s="6" t="s">
        <v>4741</v>
      </c>
      <c r="C76" s="29" t="s">
        <v>58</v>
      </c>
      <c r="D76" s="5" t="s">
        <v>7417</v>
      </c>
      <c r="E76" s="5"/>
      <c r="F76" s="6" t="s">
        <v>7457</v>
      </c>
      <c r="G76" s="6" t="s">
        <v>7458</v>
      </c>
      <c r="H76" s="5" t="s">
        <v>38</v>
      </c>
      <c r="I76" s="5" t="s">
        <v>7164</v>
      </c>
      <c r="J76" s="6" t="s">
        <v>7459</v>
      </c>
      <c r="K76" s="7" t="s">
        <v>7451</v>
      </c>
      <c r="L76" s="5"/>
      <c r="M76" s="8"/>
      <c r="N76" s="8"/>
      <c r="O76" s="8"/>
      <c r="P76" s="5"/>
      <c r="Q76" s="8"/>
      <c r="R76" s="8"/>
      <c r="S76" s="8"/>
      <c r="T76" s="8"/>
      <c r="U76" s="8"/>
      <c r="V76" s="8"/>
      <c r="W76" s="5" t="s">
        <v>4093</v>
      </c>
      <c r="X76" s="6"/>
      <c r="Y76" s="8" t="str">
        <f aca="false">IF(D76&lt;&gt;"No hacer",CONCATENATE(A76,"-",LEFT(C76),"-",IF(C75&lt;&gt;C76,1,RIGHT(Y75)+1)),"")</f>
        <v/>
      </c>
      <c r="Z76" s="5"/>
      <c r="AA76" s="5"/>
      <c r="AB76" s="5"/>
      <c r="AC76" s="5"/>
      <c r="AD76" s="5"/>
    </row>
    <row r="77" customFormat="false" ht="75" hidden="false" customHeight="true" outlineLevel="0" collapsed="false">
      <c r="A77" s="5" t="s">
        <v>7447</v>
      </c>
      <c r="B77" s="6" t="s">
        <v>4741</v>
      </c>
      <c r="C77" s="29" t="s">
        <v>58</v>
      </c>
      <c r="D77" s="5" t="s">
        <v>7417</v>
      </c>
      <c r="E77" s="5"/>
      <c r="F77" s="6" t="s">
        <v>7460</v>
      </c>
      <c r="G77" s="6" t="s">
        <v>7461</v>
      </c>
      <c r="H77" s="5" t="s">
        <v>38</v>
      </c>
      <c r="I77" s="5" t="s">
        <v>7164</v>
      </c>
      <c r="J77" s="6" t="s">
        <v>7462</v>
      </c>
      <c r="K77" s="7" t="s">
        <v>7451</v>
      </c>
      <c r="L77" s="5"/>
      <c r="M77" s="8"/>
      <c r="N77" s="8"/>
      <c r="O77" s="8"/>
      <c r="P77" s="5"/>
      <c r="Q77" s="8"/>
      <c r="R77" s="8"/>
      <c r="S77" s="8"/>
      <c r="T77" s="8"/>
      <c r="U77" s="8"/>
      <c r="V77" s="8"/>
      <c r="W77" s="5" t="s">
        <v>4093</v>
      </c>
      <c r="X77" s="6"/>
      <c r="Y77" s="8" t="str">
        <f aca="false">IF(D77&lt;&gt;"No hacer",CONCATENATE(A77,"-",LEFT(C77),"-",IF(C76&lt;&gt;C77,1,RIGHT(Y76)+1)),"")</f>
        <v/>
      </c>
      <c r="Z77" s="5"/>
      <c r="AA77" s="5"/>
      <c r="AB77" s="5"/>
      <c r="AC77" s="5"/>
      <c r="AD77" s="5"/>
    </row>
    <row r="78" customFormat="false" ht="75" hidden="false" customHeight="true" outlineLevel="0" collapsed="false">
      <c r="A78" s="5" t="s">
        <v>4813</v>
      </c>
      <c r="B78" s="6" t="s">
        <v>4814</v>
      </c>
      <c r="C78" s="29" t="s">
        <v>58</v>
      </c>
      <c r="D78" s="5" t="s">
        <v>7417</v>
      </c>
      <c r="E78" s="5"/>
      <c r="F78" s="8"/>
      <c r="G78" s="8"/>
      <c r="H78" s="5"/>
      <c r="I78" s="5"/>
      <c r="J78" s="8"/>
      <c r="K78" s="8"/>
      <c r="L78" s="5"/>
      <c r="M78" s="8"/>
      <c r="N78" s="8"/>
      <c r="O78" s="8"/>
      <c r="P78" s="5"/>
      <c r="Q78" s="8"/>
      <c r="R78" s="8"/>
      <c r="S78" s="8"/>
      <c r="T78" s="8"/>
      <c r="U78" s="8"/>
      <c r="V78" s="8"/>
      <c r="W78" s="5" t="s">
        <v>4093</v>
      </c>
      <c r="X78" s="6"/>
      <c r="Y78" s="8" t="str">
        <f aca="false">IF(D78&lt;&gt;"No hacer",CONCATENATE(A78,"-",LEFT(C78),"-",IF(#REF!&lt;&gt;C78,1,RIGHT(#REF!)+1)),"")</f>
        <v/>
      </c>
      <c r="Z78" s="5"/>
      <c r="AA78" s="5"/>
      <c r="AB78" s="5"/>
      <c r="AC78" s="5"/>
      <c r="AD78" s="5"/>
    </row>
    <row r="79" customFormat="false" ht="75" hidden="false" customHeight="true" outlineLevel="0" collapsed="false">
      <c r="A79" s="5" t="s">
        <v>4859</v>
      </c>
      <c r="B79" s="6" t="s">
        <v>4860</v>
      </c>
      <c r="C79" s="29" t="s">
        <v>58</v>
      </c>
      <c r="D79" s="5" t="s">
        <v>7417</v>
      </c>
      <c r="E79" s="5"/>
      <c r="F79" s="8"/>
      <c r="G79" s="8"/>
      <c r="H79" s="5"/>
      <c r="I79" s="5"/>
      <c r="J79" s="8"/>
      <c r="K79" s="8"/>
      <c r="L79" s="5"/>
      <c r="M79" s="8"/>
      <c r="N79" s="8"/>
      <c r="O79" s="8"/>
      <c r="P79" s="5"/>
      <c r="Q79" s="8"/>
      <c r="R79" s="8"/>
      <c r="S79" s="8"/>
      <c r="T79" s="8"/>
      <c r="U79" s="8"/>
      <c r="V79" s="8"/>
      <c r="W79" s="5" t="s">
        <v>4093</v>
      </c>
      <c r="X79" s="6"/>
      <c r="Y79" s="8" t="str">
        <f aca="false">IF(D79&lt;&gt;"No hacer",CONCATENATE(A79,"-",LEFT(C79),"-",IF(#REF!&lt;&gt;C79,1,RIGHT(#REF!)+1)),"")</f>
        <v/>
      </c>
      <c r="Z79" s="5"/>
      <c r="AA79" s="5"/>
      <c r="AB79" s="5"/>
      <c r="AC79" s="5"/>
      <c r="AD79" s="5"/>
    </row>
    <row r="80" customFormat="false" ht="75" hidden="false" customHeight="true" outlineLevel="0" collapsed="false">
      <c r="A80" s="5" t="s">
        <v>5190</v>
      </c>
      <c r="B80" s="6" t="s">
        <v>5191</v>
      </c>
      <c r="C80" s="29" t="s">
        <v>58</v>
      </c>
      <c r="D80" s="5" t="s">
        <v>7417</v>
      </c>
      <c r="E80" s="5"/>
      <c r="F80" s="8"/>
      <c r="G80" s="8"/>
      <c r="H80" s="5"/>
      <c r="I80" s="5"/>
      <c r="J80" s="8"/>
      <c r="K80" s="8"/>
      <c r="L80" s="5"/>
      <c r="M80" s="8"/>
      <c r="N80" s="8"/>
      <c r="O80" s="8"/>
      <c r="P80" s="5"/>
      <c r="Q80" s="8"/>
      <c r="R80" s="8"/>
      <c r="S80" s="8"/>
      <c r="T80" s="8"/>
      <c r="U80" s="8"/>
      <c r="V80" s="8"/>
      <c r="W80" s="5" t="s">
        <v>4093</v>
      </c>
      <c r="X80" s="6"/>
      <c r="Y80" s="8" t="str">
        <f aca="false">IF(D80&lt;&gt;"No hacer",CONCATENATE(A80,"-",LEFT(C80),"-",IF(#REF!&lt;&gt;C80,1,RIGHT(#REF!)+1)),"")</f>
        <v/>
      </c>
      <c r="Z80" s="5"/>
      <c r="AA80" s="5"/>
      <c r="AB80" s="5"/>
      <c r="AC80" s="5"/>
      <c r="AD80" s="5"/>
    </row>
    <row r="81" customFormat="false" ht="75" hidden="false" customHeight="true" outlineLevel="0" collapsed="false">
      <c r="A81" s="11" t="s">
        <v>5239</v>
      </c>
      <c r="B81" s="6" t="s">
        <v>5240</v>
      </c>
      <c r="C81" s="29" t="s">
        <v>58</v>
      </c>
      <c r="D81" s="5" t="s">
        <v>7417</v>
      </c>
      <c r="E81" s="5"/>
      <c r="F81" s="8"/>
      <c r="G81" s="8"/>
      <c r="H81" s="5"/>
      <c r="I81" s="5"/>
      <c r="J81" s="8"/>
      <c r="K81" s="8"/>
      <c r="L81" s="5"/>
      <c r="M81" s="8"/>
      <c r="N81" s="8"/>
      <c r="O81" s="8"/>
      <c r="P81" s="5"/>
      <c r="Q81" s="8"/>
      <c r="R81" s="8"/>
      <c r="S81" s="8"/>
      <c r="T81" s="8"/>
      <c r="U81" s="8"/>
      <c r="V81" s="8"/>
      <c r="W81" s="5" t="s">
        <v>4093</v>
      </c>
      <c r="X81" s="6"/>
      <c r="Y81" s="8" t="str">
        <f aca="false">IF(D81&lt;&gt;"No hacer",CONCATENATE(A81,"-",LEFT(C81),"-",IF(#REF!&lt;&gt;C81,1,RIGHT(#REF!)+1)),"")</f>
        <v/>
      </c>
      <c r="Z81" s="5"/>
      <c r="AA81" s="5"/>
      <c r="AB81" s="5"/>
      <c r="AC81" s="5"/>
      <c r="AD81" s="5"/>
    </row>
    <row r="82" customFormat="false" ht="75" hidden="false" customHeight="true" outlineLevel="0" collapsed="false">
      <c r="A82" s="11" t="s">
        <v>5239</v>
      </c>
      <c r="B82" s="6" t="s">
        <v>5240</v>
      </c>
      <c r="C82" s="29" t="s">
        <v>58</v>
      </c>
      <c r="D82" s="5" t="s">
        <v>7417</v>
      </c>
      <c r="E82" s="5"/>
      <c r="F82" s="8"/>
      <c r="G82" s="8"/>
      <c r="H82" s="5"/>
      <c r="I82" s="5"/>
      <c r="J82" s="8"/>
      <c r="K82" s="8"/>
      <c r="L82" s="5"/>
      <c r="M82" s="8"/>
      <c r="N82" s="8"/>
      <c r="O82" s="8"/>
      <c r="P82" s="5"/>
      <c r="Q82" s="8"/>
      <c r="R82" s="8"/>
      <c r="S82" s="8"/>
      <c r="T82" s="8"/>
      <c r="U82" s="8"/>
      <c r="V82" s="8"/>
      <c r="W82" s="5" t="s">
        <v>4093</v>
      </c>
      <c r="X82" s="6"/>
      <c r="Y82" s="8" t="str">
        <f aca="false">IF(D82&lt;&gt;"No hacer",CONCATENATE(A82,"-",LEFT(C82),"-",IF(C81&lt;&gt;C82,1,RIGHT(Y81)+1)),"")</f>
        <v/>
      </c>
      <c r="Z82" s="5"/>
      <c r="AA82" s="5"/>
      <c r="AB82" s="5"/>
      <c r="AC82" s="5"/>
      <c r="AD82" s="5"/>
    </row>
    <row r="83" customFormat="false" ht="75" hidden="false" customHeight="true" outlineLevel="0" collapsed="false">
      <c r="A83" s="11" t="s">
        <v>5239</v>
      </c>
      <c r="B83" s="6" t="s">
        <v>5240</v>
      </c>
      <c r="C83" s="29" t="s">
        <v>58</v>
      </c>
      <c r="D83" s="5" t="s">
        <v>7417</v>
      </c>
      <c r="E83" s="5"/>
      <c r="F83" s="8"/>
      <c r="G83" s="8"/>
      <c r="H83" s="5"/>
      <c r="I83" s="5"/>
      <c r="J83" s="8"/>
      <c r="K83" s="8"/>
      <c r="L83" s="5"/>
      <c r="M83" s="8"/>
      <c r="N83" s="8"/>
      <c r="O83" s="8"/>
      <c r="P83" s="5"/>
      <c r="Q83" s="8"/>
      <c r="R83" s="8"/>
      <c r="S83" s="8"/>
      <c r="T83" s="8"/>
      <c r="U83" s="8"/>
      <c r="V83" s="8"/>
      <c r="W83" s="5" t="s">
        <v>4093</v>
      </c>
      <c r="X83" s="6"/>
      <c r="Y83" s="8" t="str">
        <f aca="false">IF(D83&lt;&gt;"No hacer",CONCATENATE(A83,"-",LEFT(C83),"-",IF(C82&lt;&gt;C83,1,RIGHT(Y82)+1)),"")</f>
        <v/>
      </c>
      <c r="Z83" s="5"/>
      <c r="AA83" s="5"/>
      <c r="AB83" s="5"/>
      <c r="AC83" s="5"/>
      <c r="AD83" s="5"/>
    </row>
    <row r="84" customFormat="false" ht="75" hidden="false" customHeight="true" outlineLevel="0" collapsed="false">
      <c r="A84" s="11" t="s">
        <v>5239</v>
      </c>
      <c r="B84" s="6" t="s">
        <v>5240</v>
      </c>
      <c r="C84" s="29" t="s">
        <v>58</v>
      </c>
      <c r="D84" s="5" t="s">
        <v>7417</v>
      </c>
      <c r="E84" s="5"/>
      <c r="F84" s="8"/>
      <c r="G84" s="8"/>
      <c r="H84" s="5"/>
      <c r="I84" s="5"/>
      <c r="J84" s="8"/>
      <c r="K84" s="8"/>
      <c r="L84" s="5"/>
      <c r="M84" s="8"/>
      <c r="N84" s="8"/>
      <c r="O84" s="8"/>
      <c r="P84" s="5"/>
      <c r="Q84" s="8"/>
      <c r="R84" s="8"/>
      <c r="S84" s="8"/>
      <c r="T84" s="8"/>
      <c r="U84" s="8"/>
      <c r="V84" s="8"/>
      <c r="W84" s="5" t="s">
        <v>4093</v>
      </c>
      <c r="X84" s="6"/>
      <c r="Y84" s="8" t="str">
        <f aca="false">IF(D84&lt;&gt;"No hacer",CONCATENATE(A84,"-",LEFT(C84),"-",IF(C83&lt;&gt;C84,1,RIGHT(Y83)+1)),"")</f>
        <v/>
      </c>
      <c r="Z84" s="5"/>
      <c r="AA84" s="5"/>
      <c r="AB84" s="5"/>
      <c r="AC84" s="5"/>
      <c r="AD84" s="5"/>
    </row>
    <row r="85" customFormat="false" ht="75" hidden="false" customHeight="true" outlineLevel="0" collapsed="false">
      <c r="A85" s="11" t="s">
        <v>5239</v>
      </c>
      <c r="B85" s="6" t="s">
        <v>5240</v>
      </c>
      <c r="C85" s="29" t="s">
        <v>58</v>
      </c>
      <c r="D85" s="5" t="s">
        <v>7417</v>
      </c>
      <c r="E85" s="5"/>
      <c r="F85" s="8"/>
      <c r="G85" s="8"/>
      <c r="H85" s="5"/>
      <c r="I85" s="5"/>
      <c r="J85" s="8"/>
      <c r="K85" s="8"/>
      <c r="L85" s="5"/>
      <c r="M85" s="8"/>
      <c r="N85" s="8"/>
      <c r="O85" s="8"/>
      <c r="P85" s="5"/>
      <c r="Q85" s="8"/>
      <c r="R85" s="8"/>
      <c r="S85" s="8"/>
      <c r="T85" s="8"/>
      <c r="U85" s="8"/>
      <c r="V85" s="8"/>
      <c r="W85" s="5" t="s">
        <v>4093</v>
      </c>
      <c r="X85" s="6"/>
      <c r="Y85" s="8" t="str">
        <f aca="false">IF(D85&lt;&gt;"No hacer",CONCATENATE(A85,"-",LEFT(C85),"-",IF(C84&lt;&gt;C85,1,RIGHT(Y84)+1)),"")</f>
        <v/>
      </c>
      <c r="Z85" s="5"/>
      <c r="AA85" s="5"/>
      <c r="AB85" s="5"/>
      <c r="AC85" s="5"/>
      <c r="AD85" s="5"/>
    </row>
    <row r="86" customFormat="false" ht="75" hidden="false" customHeight="true" outlineLevel="0" collapsed="false">
      <c r="A86" s="5" t="s">
        <v>5261</v>
      </c>
      <c r="B86" s="6" t="s">
        <v>5262</v>
      </c>
      <c r="C86" s="29" t="s">
        <v>58</v>
      </c>
      <c r="D86" s="5" t="s">
        <v>7417</v>
      </c>
      <c r="E86" s="5"/>
      <c r="F86" s="8"/>
      <c r="G86" s="8"/>
      <c r="H86" s="5"/>
      <c r="I86" s="5"/>
      <c r="J86" s="8"/>
      <c r="K86" s="8"/>
      <c r="L86" s="5"/>
      <c r="M86" s="8"/>
      <c r="N86" s="8"/>
      <c r="O86" s="8"/>
      <c r="P86" s="5"/>
      <c r="Q86" s="8"/>
      <c r="R86" s="8"/>
      <c r="S86" s="8"/>
      <c r="T86" s="8"/>
      <c r="U86" s="8"/>
      <c r="V86" s="8"/>
      <c r="W86" s="5" t="s">
        <v>4093</v>
      </c>
      <c r="X86" s="6"/>
      <c r="Y86" s="8" t="str">
        <f aca="false">IF(D86&lt;&gt;"No hacer",CONCATENATE(A86,"-",LEFT(C86),"-",IF(#REF!&lt;&gt;C86,1,RIGHT(#REF!)+1)),"")</f>
        <v/>
      </c>
      <c r="Z86" s="5"/>
      <c r="AA86" s="5"/>
      <c r="AB86" s="5"/>
      <c r="AC86" s="5"/>
      <c r="AD86" s="5"/>
    </row>
    <row r="87" customFormat="false" ht="75" hidden="false" customHeight="true" outlineLevel="0" collapsed="false">
      <c r="A87" s="5" t="s">
        <v>5275</v>
      </c>
      <c r="B87" s="6" t="s">
        <v>5276</v>
      </c>
      <c r="C87" s="29" t="s">
        <v>58</v>
      </c>
      <c r="D87" s="5" t="s">
        <v>7417</v>
      </c>
      <c r="E87" s="5"/>
      <c r="F87" s="8"/>
      <c r="G87" s="8"/>
      <c r="H87" s="5"/>
      <c r="I87" s="5"/>
      <c r="J87" s="8"/>
      <c r="K87" s="8"/>
      <c r="L87" s="5"/>
      <c r="M87" s="8"/>
      <c r="N87" s="8"/>
      <c r="O87" s="8"/>
      <c r="P87" s="5"/>
      <c r="Q87" s="8"/>
      <c r="R87" s="8"/>
      <c r="S87" s="8"/>
      <c r="T87" s="8"/>
      <c r="U87" s="8"/>
      <c r="V87" s="8"/>
      <c r="W87" s="5" t="s">
        <v>4093</v>
      </c>
      <c r="X87" s="6"/>
      <c r="Y87" s="8" t="str">
        <f aca="false">IF(D87&lt;&gt;"No hacer",CONCATENATE(A87,"-",LEFT(C87),"-",IF(#REF!&lt;&gt;C87,1,RIGHT(#REF!)+1)),"")</f>
        <v/>
      </c>
      <c r="Z87" s="5"/>
      <c r="AA87" s="5"/>
      <c r="AB87" s="5"/>
      <c r="AC87" s="5"/>
      <c r="AD87" s="5"/>
    </row>
    <row r="88" customFormat="false" ht="75" hidden="false" customHeight="true" outlineLevel="0" collapsed="false">
      <c r="A88" s="5" t="s">
        <v>5289</v>
      </c>
      <c r="B88" s="6" t="s">
        <v>5290</v>
      </c>
      <c r="C88" s="29" t="s">
        <v>58</v>
      </c>
      <c r="D88" s="5" t="s">
        <v>7417</v>
      </c>
      <c r="E88" s="5"/>
      <c r="F88" s="8"/>
      <c r="G88" s="8"/>
      <c r="H88" s="5"/>
      <c r="I88" s="5"/>
      <c r="J88" s="8"/>
      <c r="K88" s="8"/>
      <c r="L88" s="5"/>
      <c r="M88" s="8"/>
      <c r="N88" s="8"/>
      <c r="O88" s="8"/>
      <c r="P88" s="5"/>
      <c r="Q88" s="8"/>
      <c r="R88" s="8"/>
      <c r="S88" s="8"/>
      <c r="T88" s="8"/>
      <c r="U88" s="8"/>
      <c r="V88" s="8"/>
      <c r="W88" s="5" t="s">
        <v>4093</v>
      </c>
      <c r="X88" s="6"/>
      <c r="Y88" s="8" t="str">
        <f aca="false">IF(D88&lt;&gt;"No hacer",CONCATENATE(A88,"-",LEFT(C88),"-",IF(#REF!&lt;&gt;C88,1,RIGHT(#REF!)+1)),"")</f>
        <v/>
      </c>
      <c r="Z88" s="5"/>
      <c r="AA88" s="5"/>
      <c r="AB88" s="5"/>
      <c r="AC88" s="5"/>
      <c r="AD88" s="5"/>
    </row>
    <row r="89" customFormat="false" ht="75" hidden="false" customHeight="true" outlineLevel="0" collapsed="false">
      <c r="A89" s="5" t="s">
        <v>5304</v>
      </c>
      <c r="B89" s="6" t="s">
        <v>5305</v>
      </c>
      <c r="C89" s="29" t="s">
        <v>58</v>
      </c>
      <c r="D89" s="5" t="s">
        <v>7417</v>
      </c>
      <c r="E89" s="5"/>
      <c r="F89" s="8"/>
      <c r="G89" s="8"/>
      <c r="H89" s="5"/>
      <c r="I89" s="5"/>
      <c r="J89" s="8"/>
      <c r="K89" s="8"/>
      <c r="L89" s="5"/>
      <c r="M89" s="8"/>
      <c r="N89" s="8"/>
      <c r="O89" s="8"/>
      <c r="P89" s="5"/>
      <c r="Q89" s="8"/>
      <c r="R89" s="8"/>
      <c r="S89" s="8"/>
      <c r="T89" s="8"/>
      <c r="U89" s="8"/>
      <c r="V89" s="8"/>
      <c r="W89" s="5" t="s">
        <v>4093</v>
      </c>
      <c r="X89" s="6"/>
      <c r="Y89" s="8" t="str">
        <f aca="false">IF(D89&lt;&gt;"No hacer",CONCATENATE(A89,"-",LEFT(C89),"-",IF(#REF!&lt;&gt;C89,1,RIGHT(#REF!)+1)),"")</f>
        <v/>
      </c>
      <c r="Z89" s="5"/>
      <c r="AA89" s="5"/>
      <c r="AB89" s="5"/>
      <c r="AC89" s="5"/>
      <c r="AD89" s="5"/>
    </row>
    <row r="90" customFormat="false" ht="75" hidden="false" customHeight="true" outlineLevel="0" collapsed="false">
      <c r="A90" s="5" t="s">
        <v>5319</v>
      </c>
      <c r="B90" s="6" t="s">
        <v>5320</v>
      </c>
      <c r="C90" s="29" t="s">
        <v>58</v>
      </c>
      <c r="D90" s="5" t="s">
        <v>7417</v>
      </c>
      <c r="E90" s="5"/>
      <c r="F90" s="8"/>
      <c r="G90" s="8"/>
      <c r="H90" s="5"/>
      <c r="I90" s="5"/>
      <c r="J90" s="8"/>
      <c r="K90" s="8"/>
      <c r="L90" s="5"/>
      <c r="M90" s="8"/>
      <c r="N90" s="8"/>
      <c r="O90" s="8"/>
      <c r="P90" s="5"/>
      <c r="Q90" s="8"/>
      <c r="R90" s="8"/>
      <c r="S90" s="8"/>
      <c r="T90" s="8"/>
      <c r="U90" s="8"/>
      <c r="V90" s="8"/>
      <c r="W90" s="5" t="s">
        <v>4093</v>
      </c>
      <c r="X90" s="6"/>
      <c r="Y90" s="8" t="str">
        <f aca="false">IF(D90&lt;&gt;"No hacer",CONCATENATE(A90,"-",LEFT(C90),"-",IF(#REF!&lt;&gt;C90,1,RIGHT(#REF!)+1)),"")</f>
        <v/>
      </c>
      <c r="Z90" s="5"/>
      <c r="AA90" s="5"/>
      <c r="AB90" s="5"/>
      <c r="AC90" s="5"/>
      <c r="AD90" s="5"/>
    </row>
    <row r="91" customFormat="false" ht="75" hidden="false" customHeight="true" outlineLevel="0" collapsed="false">
      <c r="A91" s="5" t="s">
        <v>5429</v>
      </c>
      <c r="B91" s="6" t="s">
        <v>5430</v>
      </c>
      <c r="C91" s="29" t="s">
        <v>58</v>
      </c>
      <c r="D91" s="5" t="s">
        <v>7417</v>
      </c>
      <c r="E91" s="5"/>
      <c r="F91" s="8"/>
      <c r="G91" s="8"/>
      <c r="H91" s="5"/>
      <c r="I91" s="5"/>
      <c r="J91" s="8"/>
      <c r="K91" s="8"/>
      <c r="L91" s="5"/>
      <c r="M91" s="8"/>
      <c r="N91" s="8"/>
      <c r="O91" s="8"/>
      <c r="P91" s="5"/>
      <c r="Q91" s="8"/>
      <c r="R91" s="8"/>
      <c r="S91" s="8"/>
      <c r="T91" s="8"/>
      <c r="U91" s="8"/>
      <c r="V91" s="8"/>
      <c r="W91" s="5" t="s">
        <v>4093</v>
      </c>
      <c r="X91" s="6"/>
      <c r="Y91" s="8" t="str">
        <f aca="false">IF(D91&lt;&gt;"No hacer",CONCATENATE(A91,"-",LEFT(C91),"-",IF(#REF!&lt;&gt;C91,1,RIGHT(#REF!)+1)),"")</f>
        <v/>
      </c>
      <c r="Z91" s="5"/>
      <c r="AA91" s="5"/>
      <c r="AB91" s="5"/>
      <c r="AC91" s="5"/>
      <c r="AD91" s="5"/>
    </row>
    <row r="92" customFormat="false" ht="75" hidden="false" customHeight="true" outlineLevel="0" collapsed="false">
      <c r="A92" s="5" t="s">
        <v>5791</v>
      </c>
      <c r="B92" s="6" t="s">
        <v>5792</v>
      </c>
      <c r="C92" s="29" t="s">
        <v>58</v>
      </c>
      <c r="D92" s="5" t="s">
        <v>7417</v>
      </c>
      <c r="E92" s="5"/>
      <c r="F92" s="8"/>
      <c r="G92" s="8"/>
      <c r="H92" s="5"/>
      <c r="I92" s="5"/>
      <c r="J92" s="8"/>
      <c r="K92" s="8"/>
      <c r="L92" s="5"/>
      <c r="M92" s="8"/>
      <c r="N92" s="8"/>
      <c r="O92" s="8"/>
      <c r="P92" s="5"/>
      <c r="Q92" s="8"/>
      <c r="R92" s="8"/>
      <c r="S92" s="8"/>
      <c r="T92" s="8"/>
      <c r="U92" s="8"/>
      <c r="V92" s="8"/>
      <c r="W92" s="5" t="s">
        <v>4093</v>
      </c>
      <c r="X92" s="6"/>
      <c r="Y92" s="8" t="str">
        <f aca="false">IF(D92&lt;&gt;"No hacer",CONCATENATE(A92,"-",LEFT(C92),"-",IF(#REF!&lt;&gt;C92,1,RIGHT(#REF!)+1)),"")</f>
        <v/>
      </c>
      <c r="Z92" s="5"/>
      <c r="AA92" s="5"/>
      <c r="AB92" s="5"/>
      <c r="AC92" s="5"/>
      <c r="AD92" s="5"/>
    </row>
    <row r="93" customFormat="false" ht="75" hidden="false" customHeight="true" outlineLevel="0" collapsed="false">
      <c r="A93" s="5" t="s">
        <v>7463</v>
      </c>
      <c r="B93" s="6" t="s">
        <v>7464</v>
      </c>
      <c r="C93" s="39" t="s">
        <v>34</v>
      </c>
      <c r="D93" s="5" t="s">
        <v>7417</v>
      </c>
      <c r="E93" s="5"/>
      <c r="F93" s="8" t="s">
        <v>7465</v>
      </c>
      <c r="G93" s="8"/>
      <c r="H93" s="5"/>
      <c r="I93" s="5"/>
      <c r="J93" s="8"/>
      <c r="K93" s="6"/>
      <c r="L93" s="5"/>
      <c r="M93" s="8"/>
      <c r="N93" s="8"/>
      <c r="O93" s="8"/>
      <c r="P93" s="5"/>
      <c r="Q93" s="8"/>
      <c r="R93" s="8"/>
      <c r="S93" s="8"/>
      <c r="T93" s="8"/>
      <c r="U93" s="8"/>
      <c r="V93" s="8"/>
      <c r="W93" s="5" t="s">
        <v>4093</v>
      </c>
      <c r="X93" s="6"/>
      <c r="Y93" s="8" t="str">
        <f aca="false">IF(D93&lt;&gt;"No hacer",CONCATENATE(A93,"-",LEFT(C93),"-",IF(#REF!&lt;&gt;C93,1,RIGHT(#REF!)+1)),"")</f>
        <v/>
      </c>
      <c r="Z93" s="5" t="s">
        <v>7466</v>
      </c>
      <c r="AA93" s="5" t="s">
        <v>351</v>
      </c>
      <c r="AB93" s="5"/>
      <c r="AC93" s="5"/>
      <c r="AD93" s="5"/>
    </row>
    <row r="94" customFormat="false" ht="75" hidden="false" customHeight="true" outlineLevel="0" collapsed="false">
      <c r="A94" s="5" t="s">
        <v>7463</v>
      </c>
      <c r="B94" s="6" t="s">
        <v>7464</v>
      </c>
      <c r="C94" s="38" t="s">
        <v>48</v>
      </c>
      <c r="D94" s="5" t="s">
        <v>7417</v>
      </c>
      <c r="E94" s="5"/>
      <c r="F94" s="8" t="s">
        <v>7465</v>
      </c>
      <c r="G94" s="8"/>
      <c r="H94" s="5"/>
      <c r="I94" s="5"/>
      <c r="J94" s="8"/>
      <c r="K94" s="8"/>
      <c r="L94" s="5"/>
      <c r="M94" s="8"/>
      <c r="N94" s="8"/>
      <c r="O94" s="8"/>
      <c r="P94" s="5"/>
      <c r="Q94" s="8"/>
      <c r="R94" s="8"/>
      <c r="S94" s="8"/>
      <c r="T94" s="8"/>
      <c r="U94" s="8"/>
      <c r="V94" s="8"/>
      <c r="W94" s="5" t="s">
        <v>4093</v>
      </c>
      <c r="X94" s="6"/>
      <c r="Y94" s="8" t="str">
        <f aca="false">IF(D94&lt;&gt;"No hacer",CONCATENATE(A94,"-",LEFT(C94),"-",IF(C93&lt;&gt;C94,1,RIGHT(Y93)+1)),"")</f>
        <v/>
      </c>
      <c r="Z94" s="5" t="s">
        <v>7466</v>
      </c>
      <c r="AA94" s="5" t="s">
        <v>351</v>
      </c>
      <c r="AB94" s="5"/>
      <c r="AC94" s="5"/>
      <c r="AD94" s="5"/>
    </row>
    <row r="95" customFormat="false" ht="75" hidden="false" customHeight="true" outlineLevel="0" collapsed="false">
      <c r="A95" s="5" t="s">
        <v>7463</v>
      </c>
      <c r="B95" s="6" t="s">
        <v>7464</v>
      </c>
      <c r="C95" s="29" t="s">
        <v>58</v>
      </c>
      <c r="D95" s="5" t="s">
        <v>7417</v>
      </c>
      <c r="E95" s="5"/>
      <c r="F95" s="8" t="s">
        <v>7465</v>
      </c>
      <c r="G95" s="8"/>
      <c r="H95" s="5"/>
      <c r="I95" s="5"/>
      <c r="J95" s="8"/>
      <c r="K95" s="8"/>
      <c r="L95" s="5"/>
      <c r="M95" s="8"/>
      <c r="N95" s="8"/>
      <c r="O95" s="8"/>
      <c r="P95" s="5"/>
      <c r="Q95" s="8"/>
      <c r="R95" s="8"/>
      <c r="S95" s="8"/>
      <c r="T95" s="8"/>
      <c r="U95" s="8"/>
      <c r="V95" s="8"/>
      <c r="W95" s="5" t="s">
        <v>4093</v>
      </c>
      <c r="X95" s="6"/>
      <c r="Y95" s="8" t="str">
        <f aca="false">IF(D95&lt;&gt;"No hacer",CONCATENATE(A95,"-",LEFT(C95),"-",IF(C94&lt;&gt;C95,1,RIGHT(Y94)+1)),"")</f>
        <v/>
      </c>
      <c r="Z95" s="5" t="s">
        <v>7466</v>
      </c>
      <c r="AA95" s="5" t="s">
        <v>351</v>
      </c>
      <c r="AB95" s="5"/>
      <c r="AC95" s="5"/>
      <c r="AD95" s="5"/>
    </row>
    <row r="96" customFormat="false" ht="75" hidden="false" customHeight="true" outlineLevel="0" collapsed="false">
      <c r="A96" s="40" t="s">
        <v>6403</v>
      </c>
      <c r="B96" s="6" t="s">
        <v>6404</v>
      </c>
      <c r="C96" s="29" t="s">
        <v>58</v>
      </c>
      <c r="D96" s="5" t="s">
        <v>7417</v>
      </c>
      <c r="E96" s="5"/>
      <c r="F96" s="8"/>
      <c r="G96" s="8"/>
      <c r="H96" s="5"/>
      <c r="I96" s="5"/>
      <c r="J96" s="8"/>
      <c r="K96" s="8"/>
      <c r="L96" s="5"/>
      <c r="M96" s="8"/>
      <c r="N96" s="8"/>
      <c r="O96" s="8"/>
      <c r="P96" s="5"/>
      <c r="Q96" s="8"/>
      <c r="R96" s="8"/>
      <c r="S96" s="8"/>
      <c r="T96" s="8"/>
      <c r="U96" s="8"/>
      <c r="V96" s="8"/>
      <c r="W96" s="5" t="s">
        <v>4093</v>
      </c>
      <c r="X96" s="6"/>
      <c r="Y96" s="8" t="str">
        <f aca="false">IF(D96&lt;&gt;"No hacer",CONCATENATE(A96,"-",LEFT(C96),"-",IF(#REF!&lt;&gt;C96,1,RIGHT(#REF!)+1)),"")</f>
        <v/>
      </c>
      <c r="Z96" s="5" t="s">
        <v>7467</v>
      </c>
      <c r="AA96" s="5"/>
      <c r="AB96" s="5"/>
      <c r="AC96" s="5"/>
      <c r="AD96" s="5"/>
    </row>
    <row r="97" customFormat="false" ht="75" hidden="false" customHeight="true" outlineLevel="0" collapsed="false">
      <c r="A97" s="40" t="s">
        <v>6423</v>
      </c>
      <c r="B97" s="6" t="s">
        <v>6424</v>
      </c>
      <c r="C97" s="29" t="s">
        <v>58</v>
      </c>
      <c r="D97" s="5" t="s">
        <v>7417</v>
      </c>
      <c r="E97" s="5"/>
      <c r="F97" s="8"/>
      <c r="G97" s="8"/>
      <c r="H97" s="5"/>
      <c r="I97" s="5"/>
      <c r="J97" s="8"/>
      <c r="K97" s="8"/>
      <c r="L97" s="5"/>
      <c r="M97" s="8"/>
      <c r="N97" s="8"/>
      <c r="O97" s="8"/>
      <c r="P97" s="5"/>
      <c r="Q97" s="8"/>
      <c r="R97" s="8"/>
      <c r="S97" s="8"/>
      <c r="T97" s="8"/>
      <c r="U97" s="8"/>
      <c r="V97" s="8"/>
      <c r="W97" s="5" t="s">
        <v>4093</v>
      </c>
      <c r="X97" s="6"/>
      <c r="Y97" s="8" t="str">
        <f aca="false">IF(D97&lt;&gt;"No hacer",CONCATENATE(A97,"-",LEFT(C97),"-",IF(#REF!&lt;&gt;C97,1,RIGHT(#REF!)+1)),"")</f>
        <v/>
      </c>
      <c r="Z97" s="5" t="s">
        <v>7468</v>
      </c>
      <c r="AA97" s="5"/>
      <c r="AB97" s="5"/>
      <c r="AC97" s="5"/>
      <c r="AD97" s="5"/>
    </row>
    <row r="98" customFormat="false" ht="75" hidden="false" customHeight="true" outlineLevel="0" collapsed="false">
      <c r="A98" s="40" t="s">
        <v>6506</v>
      </c>
      <c r="B98" s="6" t="s">
        <v>6507</v>
      </c>
      <c r="C98" s="29" t="s">
        <v>58</v>
      </c>
      <c r="D98" s="5" t="s">
        <v>7417</v>
      </c>
      <c r="E98" s="5"/>
      <c r="F98" s="8"/>
      <c r="G98" s="8"/>
      <c r="H98" s="5"/>
      <c r="I98" s="5"/>
      <c r="J98" s="8"/>
      <c r="K98" s="8"/>
      <c r="L98" s="5"/>
      <c r="M98" s="8"/>
      <c r="N98" s="8"/>
      <c r="O98" s="8"/>
      <c r="P98" s="5"/>
      <c r="Q98" s="8"/>
      <c r="R98" s="8"/>
      <c r="S98" s="8"/>
      <c r="T98" s="8"/>
      <c r="U98" s="8"/>
      <c r="V98" s="8"/>
      <c r="W98" s="5" t="s">
        <v>4093</v>
      </c>
      <c r="X98" s="6"/>
      <c r="Y98" s="8" t="str">
        <f aca="false">IF(D98&lt;&gt;"No hacer",CONCATENATE(A98,"-",LEFT(C98),"-",IF(#REF!&lt;&gt;C98,1,RIGHT(#REF!)+1)),"")</f>
        <v/>
      </c>
      <c r="Z98" s="5" t="s">
        <v>7469</v>
      </c>
      <c r="AA98" s="5"/>
      <c r="AB98" s="5"/>
      <c r="AC98" s="5"/>
      <c r="AD98" s="5"/>
    </row>
    <row r="99" customFormat="false" ht="75" hidden="false" customHeight="true" outlineLevel="0" collapsed="false">
      <c r="A99" s="5" t="s">
        <v>6563</v>
      </c>
      <c r="B99" s="6" t="s">
        <v>6564</v>
      </c>
      <c r="C99" s="29" t="s">
        <v>58</v>
      </c>
      <c r="D99" s="5" t="s">
        <v>7417</v>
      </c>
      <c r="E99" s="5"/>
      <c r="F99" s="8"/>
      <c r="G99" s="8"/>
      <c r="H99" s="5"/>
      <c r="I99" s="5"/>
      <c r="J99" s="8"/>
      <c r="K99" s="8"/>
      <c r="L99" s="5"/>
      <c r="M99" s="8"/>
      <c r="N99" s="8"/>
      <c r="O99" s="8"/>
      <c r="P99" s="5"/>
      <c r="Q99" s="8"/>
      <c r="R99" s="8"/>
      <c r="S99" s="8"/>
      <c r="T99" s="8"/>
      <c r="U99" s="8"/>
      <c r="V99" s="8"/>
      <c r="W99" s="5" t="s">
        <v>4093</v>
      </c>
      <c r="X99" s="6"/>
      <c r="Y99" s="8" t="str">
        <f aca="false">IF(D99&lt;&gt;"No hacer",CONCATENATE(A99,"-",LEFT(C99),"-",IF(#REF!&lt;&gt;C99,1,RIGHT(#REF!)+1)),"")</f>
        <v/>
      </c>
      <c r="Z99" s="5" t="s">
        <v>7470</v>
      </c>
      <c r="AA99" s="5"/>
      <c r="AB99" s="5"/>
      <c r="AC99" s="5"/>
      <c r="AD99" s="5"/>
    </row>
    <row r="100" customFormat="false" ht="75" hidden="false" customHeight="true" outlineLevel="0" collapsed="false">
      <c r="A100" s="5" t="s">
        <v>6713</v>
      </c>
      <c r="B100" s="6" t="s">
        <v>6714</v>
      </c>
      <c r="C100" s="29" t="s">
        <v>58</v>
      </c>
      <c r="D100" s="5" t="s">
        <v>7417</v>
      </c>
      <c r="E100" s="5"/>
      <c r="F100" s="8"/>
      <c r="G100" s="8"/>
      <c r="H100" s="5"/>
      <c r="I100" s="5"/>
      <c r="J100" s="8"/>
      <c r="K100" s="8"/>
      <c r="L100" s="5"/>
      <c r="M100" s="8"/>
      <c r="N100" s="8"/>
      <c r="O100" s="8"/>
      <c r="P100" s="5"/>
      <c r="Q100" s="8"/>
      <c r="R100" s="8"/>
      <c r="S100" s="8"/>
      <c r="T100" s="8"/>
      <c r="U100" s="8"/>
      <c r="V100" s="8"/>
      <c r="W100" s="5" t="s">
        <v>4093</v>
      </c>
      <c r="X100" s="6"/>
      <c r="Y100" s="8" t="str">
        <f aca="false">IF(D100&lt;&gt;"No hacer",CONCATENATE(A100,"-",LEFT(C100),"-",IF(#REF!&lt;&gt;C100,1,RIGHT(#REF!)+1)),"")</f>
        <v/>
      </c>
      <c r="Z100" s="5" t="s">
        <v>7470</v>
      </c>
      <c r="AA100" s="5"/>
      <c r="AB100" s="5"/>
      <c r="AC100" s="5"/>
      <c r="AD100" s="5"/>
    </row>
    <row r="101" customFormat="false" ht="75" hidden="false" customHeight="true" outlineLevel="0" collapsed="false">
      <c r="A101" s="5" t="s">
        <v>7471</v>
      </c>
      <c r="B101" s="6" t="s">
        <v>7472</v>
      </c>
      <c r="C101" s="39" t="s">
        <v>34</v>
      </c>
      <c r="D101" s="19" t="s">
        <v>7417</v>
      </c>
      <c r="E101" s="19"/>
      <c r="F101" s="6"/>
      <c r="G101" s="6"/>
      <c r="H101" s="6"/>
      <c r="I101" s="6"/>
      <c r="J101" s="6"/>
      <c r="K101" s="6"/>
      <c r="L101" s="5"/>
      <c r="M101" s="8"/>
      <c r="N101" s="6"/>
      <c r="O101" s="8"/>
      <c r="P101" s="5"/>
      <c r="Q101" s="8"/>
      <c r="R101" s="8"/>
      <c r="S101" s="8"/>
      <c r="T101" s="8"/>
      <c r="U101" s="8"/>
      <c r="V101" s="8"/>
      <c r="W101" s="5" t="s">
        <v>4093</v>
      </c>
      <c r="X101" s="6"/>
      <c r="Y101" s="8" t="str">
        <f aca="false">IF(D101&lt;&gt;"No hacer",CONCATENATE(A101,"-",LEFT(C101),"-",IF(#REF!&lt;&gt;C101,1,RIGHT(#REF!)+1)),"")</f>
        <v/>
      </c>
      <c r="Z101" s="5" t="s">
        <v>7473</v>
      </c>
      <c r="AA101" s="5"/>
      <c r="AB101" s="5"/>
      <c r="AC101" s="5"/>
      <c r="AD101" s="5"/>
    </row>
    <row r="102" customFormat="false" ht="75" hidden="false" customHeight="true" outlineLevel="0" collapsed="false">
      <c r="A102" s="5" t="s">
        <v>7471</v>
      </c>
      <c r="B102" s="6" t="s">
        <v>7472</v>
      </c>
      <c r="C102" s="38" t="s">
        <v>48</v>
      </c>
      <c r="D102" s="19" t="s">
        <v>7417</v>
      </c>
      <c r="E102" s="19"/>
      <c r="F102" s="8"/>
      <c r="G102" s="8"/>
      <c r="H102" s="5"/>
      <c r="I102" s="5"/>
      <c r="J102" s="8"/>
      <c r="K102" s="8"/>
      <c r="L102" s="5"/>
      <c r="M102" s="8"/>
      <c r="N102" s="8"/>
      <c r="O102" s="8"/>
      <c r="P102" s="5"/>
      <c r="Q102" s="8"/>
      <c r="R102" s="8"/>
      <c r="S102" s="8"/>
      <c r="T102" s="8"/>
      <c r="U102" s="8"/>
      <c r="V102" s="8"/>
      <c r="W102" s="5" t="s">
        <v>4093</v>
      </c>
      <c r="X102" s="6"/>
      <c r="Y102" s="8" t="str">
        <f aca="false">IF(D102&lt;&gt;"No hacer",CONCATENATE(A102,"-",LEFT(C102),"-",IF(C101&lt;&gt;C102,1,RIGHT(Y101)+1)),"")</f>
        <v/>
      </c>
      <c r="Z102" s="5" t="s">
        <v>7473</v>
      </c>
      <c r="AA102" s="5"/>
      <c r="AB102" s="5"/>
      <c r="AC102" s="5"/>
      <c r="AD102" s="5"/>
    </row>
    <row r="103" customFormat="false" ht="75" hidden="false" customHeight="true" outlineLevel="0" collapsed="false">
      <c r="A103" s="5" t="s">
        <v>7471</v>
      </c>
      <c r="B103" s="6" t="s">
        <v>7472</v>
      </c>
      <c r="C103" s="29" t="s">
        <v>58</v>
      </c>
      <c r="D103" s="19" t="s">
        <v>7417</v>
      </c>
      <c r="E103" s="19"/>
      <c r="F103" s="8"/>
      <c r="G103" s="8"/>
      <c r="H103" s="5"/>
      <c r="I103" s="5"/>
      <c r="J103" s="8"/>
      <c r="K103" s="8"/>
      <c r="L103" s="5"/>
      <c r="M103" s="8"/>
      <c r="N103" s="8"/>
      <c r="O103" s="8"/>
      <c r="P103" s="5"/>
      <c r="Q103" s="8"/>
      <c r="R103" s="8"/>
      <c r="S103" s="8"/>
      <c r="T103" s="8"/>
      <c r="U103" s="8"/>
      <c r="V103" s="8"/>
      <c r="W103" s="5" t="s">
        <v>4093</v>
      </c>
      <c r="X103" s="6"/>
      <c r="Y103" s="8" t="str">
        <f aca="false">IF(D103&lt;&gt;"No hacer",CONCATENATE(A103,"-",LEFT(C103),"-",IF(C102&lt;&gt;C103,1,RIGHT(Y102)+1)),"")</f>
        <v/>
      </c>
      <c r="Z103" s="5" t="s">
        <v>7473</v>
      </c>
      <c r="AA103" s="5"/>
      <c r="AB103" s="5"/>
      <c r="AC103" s="5"/>
      <c r="AD103" s="5"/>
    </row>
  </sheetData>
  <conditionalFormatting sqref="C1:C103">
    <cfRule type="cellIs" priority="2" operator="equal" aboveAverage="0" equalAverage="0" bottom="0" percent="0" rank="0" text="" dxfId="15">
      <formula>"Identificar"</formula>
    </cfRule>
  </conditionalFormatting>
  <conditionalFormatting sqref="C1:C103">
    <cfRule type="cellIs" priority="3" operator="equal" aboveAverage="0" equalAverage="0" bottom="0" percent="0" rank="0" text="" dxfId="16">
      <formula>"Evocar"</formula>
    </cfRule>
  </conditionalFormatting>
  <conditionalFormatting sqref="C1:C103">
    <cfRule type="cellIs" priority="4" operator="equal" aboveAverage="0" equalAverage="0" bottom="0" percent="0" rank="0" text="" dxfId="17">
      <formula>"Aplicar"</formula>
    </cfRule>
  </conditionalFormatting>
  <conditionalFormatting sqref="D1:D103">
    <cfRule type="cellIs" priority="5" operator="equal" aboveAverage="0" equalAverage="0" bottom="0" percent="0" rank="0" text="" dxfId="28">
      <formula>"Problema técnico"</formula>
    </cfRule>
  </conditionalFormatting>
  <conditionalFormatting sqref="D1:D103">
    <cfRule type="cellIs" priority="6" operator="equal" aboveAverage="0" equalAverage="0" bottom="0" percent="0" rank="0" text="" dxfId="18">
      <formula>"JSON revisado"</formula>
    </cfRule>
  </conditionalFormatting>
  <conditionalFormatting sqref="D1:D103">
    <cfRule type="cellIs" priority="7" operator="equal" aboveAverage="0" equalAverage="0" bottom="0" percent="0" rank="0" text="" dxfId="29">
      <formula>"OK TE+hint"</formula>
    </cfRule>
  </conditionalFormatting>
  <conditionalFormatting sqref="D1:D103">
    <cfRule type="cellIs" priority="8" operator="equal" aboveAverage="0" equalAverage="0" bottom="0" percent="0" rank="0" text="" dxfId="19">
      <formula>"JSON+TE+hint"</formula>
    </cfRule>
  </conditionalFormatting>
  <conditionalFormatting sqref="D1:D103">
    <cfRule type="cellIs" priority="9" operator="equal" aboveAverage="0" equalAverage="0" bottom="0" percent="0" rank="0" text="" dxfId="20">
      <formula>"Ortografía+cast"</formula>
    </cfRule>
  </conditionalFormatting>
  <conditionalFormatting sqref="D1:D103">
    <cfRule type="cellIs" priority="10" operator="equal" aboveAverage="0" equalAverage="0" bottom="0" percent="0" rank="0" text="" dxfId="21">
      <formula>"Técnico"</formula>
    </cfRule>
  </conditionalFormatting>
  <conditionalFormatting sqref="D1:D103">
    <cfRule type="cellIs" priority="11" operator="equal" aboveAverage="0" equalAverage="0" bottom="0" percent="0" rank="0" text="" dxfId="30">
      <formula>"JSON base"</formula>
    </cfRule>
  </conditionalFormatting>
  <conditionalFormatting sqref="D1:D103">
    <cfRule type="cellIs" priority="12" operator="equal" aboveAverage="0" equalAverage="0" bottom="0" percent="0" rank="0" text="" dxfId="23">
      <formula>"No hacer"</formula>
    </cfRule>
  </conditionalFormatting>
  <conditionalFormatting sqref="E1:E103">
    <cfRule type="cellIs" priority="13" operator="equal" aboveAverage="0" equalAverage="0" bottom="0" percent="0" rank="0" text="" dxfId="24">
      <formula>"Sí"</formula>
    </cfRule>
  </conditionalFormatting>
  <conditionalFormatting sqref="E1:E103">
    <cfRule type="cellIs" priority="14" operator="equal" aboveAverage="0" equalAverage="0" bottom="0" percent="0" rank="0" text="" dxfId="25">
      <formula>"No"</formula>
    </cfRule>
  </conditionalFormatting>
  <conditionalFormatting sqref="D1:D103">
    <cfRule type="cellIs" priority="15" operator="equal" aboveAverage="0" equalAverage="0" bottom="0" percent="0" rank="0" text="" dxfId="31">
      <formula>"Pendiente de OK TE+hint"</formula>
    </cfRule>
  </conditionalFormatting>
  <dataValidations count="2">
    <dataValidation allowBlank="true" errorStyle="stop" operator="between" showDropDown="false" showErrorMessage="false" showInputMessage="false" sqref="E2:E103 H2:H59 I60 H61:H100 H102:H103" type="list">
      <formula1>"Sí,No"</formula1>
      <formula2>0</formula2>
    </dataValidation>
    <dataValidation allowBlank="true" errorStyle="stop" operator="between" showDropDown="false" showErrorMessage="false" showInputMessage="false" sqref="D2:D103" type="list">
      <formula1>"No hacer,Ortografía+cast,Técnico,JSON base,Pendiente de OK TE+hint,OK TE+hint,JSON+TE+hint,JSON revisado,Problema técnico"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C1 B3"/>
    </sheetView>
  </sheetViews>
  <sheetFormatPr defaultColWidth="12.640625" defaultRowHeight="15.75" zeroHeight="false" outlineLevelRow="0" outlineLevelCol="0"/>
  <cols>
    <col collapsed="false" customWidth="true" hidden="false" outlineLevel="0" max="1" min="1" style="0" width="18.88"/>
    <col collapsed="false" customWidth="false" hidden="true" outlineLevel="0" max="5" min="3" style="0" width="12.63"/>
    <col collapsed="false" customWidth="true" hidden="false" outlineLevel="0" max="6" min="6" style="0" width="18.88"/>
    <col collapsed="false" customWidth="true" hidden="false" outlineLevel="0" max="8" min="8" style="0" width="25.74"/>
    <col collapsed="false" customWidth="true" hidden="false" outlineLevel="0" max="10" min="10" style="0" width="14.38"/>
    <col collapsed="false" customWidth="true" hidden="true" outlineLevel="0" max="11" min="11" style="0" width="17.13"/>
    <col collapsed="false" customWidth="true" hidden="false" outlineLevel="0" max="12" min="12" style="0" width="30.5"/>
    <col collapsed="false" customWidth="true" hidden="false" outlineLevel="0" max="13" min="13" style="0" width="18.88"/>
  </cols>
  <sheetData>
    <row r="1" customFormat="false" ht="15.75" hidden="false" customHeight="false" outlineLevel="0" collapsed="false">
      <c r="A1" s="1" t="s">
        <v>7474</v>
      </c>
      <c r="B1" s="1" t="s">
        <v>1</v>
      </c>
      <c r="C1" s="1" t="s">
        <v>7475</v>
      </c>
      <c r="D1" s="1" t="s">
        <v>7476</v>
      </c>
      <c r="E1" s="1" t="s">
        <v>7477</v>
      </c>
      <c r="F1" s="1" t="s">
        <v>7478</v>
      </c>
      <c r="G1" s="1" t="s">
        <v>7479</v>
      </c>
      <c r="H1" s="1" t="s">
        <v>7480</v>
      </c>
      <c r="I1" s="41" t="s">
        <v>3</v>
      </c>
      <c r="J1" s="42" t="s">
        <v>7481</v>
      </c>
      <c r="K1" s="42" t="s">
        <v>7482</v>
      </c>
      <c r="L1" s="43" t="s">
        <v>7483</v>
      </c>
      <c r="M1" s="3" t="s">
        <v>7484</v>
      </c>
      <c r="N1" s="44" t="str">
        <f aca="false">CONCATENATE("Pendiente de dibujar: ",COUNTIF(I:I,"=Pendiente de dibujar"))</f>
        <v>Pendiente de dibujar: 0</v>
      </c>
      <c r="O1" s="45" t="str">
        <f aca="false">CONCATENATE("Pendiente de revisar: ",COUNTIF(I:I,"=Pendiente de revisar"))</f>
        <v>Pendiente de revisar: 0</v>
      </c>
      <c r="P1" s="46" t="str">
        <f aca="false">CONCATENATE("Pendiente de corrección: ",COUNTIF(I:I,"=Pendiente de corrección"))</f>
        <v>Pendiente de corrección: 0</v>
      </c>
      <c r="Q1" s="47" t="str">
        <f aca="false">CONCATENATE("OK: ",COUNTIF(I:I,"=OK"))</f>
        <v>OK: 517</v>
      </c>
      <c r="R1" s="48" t="s">
        <v>7485</v>
      </c>
      <c r="S1" s="40"/>
      <c r="T1" s="40"/>
      <c r="U1" s="40"/>
      <c r="V1" s="40"/>
      <c r="W1" s="40"/>
      <c r="X1" s="40"/>
      <c r="Y1" s="40"/>
      <c r="Z1" s="40"/>
    </row>
    <row r="2" customFormat="false" ht="15.75" hidden="false" customHeight="false" outlineLevel="0" collapsed="false">
      <c r="A2" s="5" t="s">
        <v>7486</v>
      </c>
      <c r="B2" s="5" t="s">
        <v>7487</v>
      </c>
      <c r="C2" s="5"/>
      <c r="D2" s="5" t="s">
        <v>7488</v>
      </c>
      <c r="E2" s="5" t="s">
        <v>38</v>
      </c>
      <c r="F2" s="8" t="s">
        <v>7489</v>
      </c>
      <c r="G2" s="5"/>
      <c r="H2" s="8"/>
      <c r="I2" s="49" t="s">
        <v>7490</v>
      </c>
      <c r="J2" s="5" t="s">
        <v>7491</v>
      </c>
      <c r="K2" s="50" t="s">
        <v>7492</v>
      </c>
      <c r="L2" s="51"/>
      <c r="M2" s="52" t="s">
        <v>7493</v>
      </c>
      <c r="N2" s="53"/>
      <c r="O2" s="53"/>
      <c r="P2" s="53"/>
      <c r="Q2" s="53"/>
      <c r="R2" s="53"/>
      <c r="S2" s="53"/>
      <c r="T2" s="53"/>
      <c r="U2" s="53"/>
      <c r="V2" s="53"/>
      <c r="W2" s="53"/>
      <c r="X2" s="53"/>
      <c r="Y2" s="53"/>
      <c r="Z2" s="53"/>
    </row>
    <row r="3" customFormat="false" ht="15.75" hidden="false" customHeight="false" outlineLevel="0" collapsed="false">
      <c r="A3" s="5" t="s">
        <v>7494</v>
      </c>
      <c r="B3" s="11" t="s">
        <v>7495</v>
      </c>
      <c r="C3" s="5"/>
      <c r="D3" s="5" t="s">
        <v>7496</v>
      </c>
      <c r="E3" s="5" t="s">
        <v>38</v>
      </c>
      <c r="F3" s="8" t="s">
        <v>7497</v>
      </c>
      <c r="G3" s="5"/>
      <c r="H3" s="8" t="s">
        <v>7498</v>
      </c>
      <c r="I3" s="49" t="s">
        <v>7490</v>
      </c>
      <c r="J3" s="5" t="s">
        <v>7499</v>
      </c>
      <c r="K3" s="50" t="s">
        <v>7500</v>
      </c>
      <c r="L3" s="51"/>
      <c r="M3" s="52" t="s">
        <v>7501</v>
      </c>
      <c r="N3" s="53"/>
      <c r="O3" s="53"/>
      <c r="P3" s="53"/>
      <c r="Q3" s="53"/>
      <c r="R3" s="53"/>
      <c r="S3" s="53"/>
      <c r="T3" s="53"/>
      <c r="U3" s="53"/>
      <c r="V3" s="53"/>
      <c r="W3" s="53"/>
      <c r="X3" s="53"/>
      <c r="Y3" s="53"/>
      <c r="Z3" s="53"/>
    </row>
    <row r="4" customFormat="false" ht="15.75" hidden="false" customHeight="false" outlineLevel="0" collapsed="false">
      <c r="A4" s="5" t="s">
        <v>7502</v>
      </c>
      <c r="B4" s="5" t="s">
        <v>7503</v>
      </c>
      <c r="C4" s="5"/>
      <c r="D4" s="5" t="s">
        <v>7504</v>
      </c>
      <c r="E4" s="5" t="s">
        <v>38</v>
      </c>
      <c r="F4" s="8" t="s">
        <v>7505</v>
      </c>
      <c r="G4" s="5"/>
      <c r="H4" s="8" t="s">
        <v>7506</v>
      </c>
      <c r="I4" s="49" t="s">
        <v>7490</v>
      </c>
      <c r="J4" s="5" t="s">
        <v>7507</v>
      </c>
      <c r="K4" s="50" t="s">
        <v>7508</v>
      </c>
      <c r="L4" s="51"/>
      <c r="M4" s="52" t="s">
        <v>7509</v>
      </c>
      <c r="N4" s="53"/>
      <c r="O4" s="53"/>
      <c r="P4" s="53"/>
      <c r="Q4" s="53"/>
      <c r="R4" s="53"/>
      <c r="S4" s="53"/>
      <c r="T4" s="53"/>
      <c r="U4" s="53"/>
      <c r="V4" s="53"/>
      <c r="W4" s="53"/>
      <c r="X4" s="53"/>
      <c r="Y4" s="53"/>
      <c r="Z4" s="53"/>
    </row>
    <row r="5" customFormat="false" ht="15.75" hidden="false" customHeight="false" outlineLevel="0" collapsed="false">
      <c r="A5" s="5" t="s">
        <v>7510</v>
      </c>
      <c r="B5" s="5" t="s">
        <v>7511</v>
      </c>
      <c r="C5" s="5"/>
      <c r="D5" s="5" t="s">
        <v>7512</v>
      </c>
      <c r="E5" s="5" t="s">
        <v>38</v>
      </c>
      <c r="F5" s="8" t="s">
        <v>7513</v>
      </c>
      <c r="G5" s="5"/>
      <c r="H5" s="8" t="s">
        <v>7514</v>
      </c>
      <c r="I5" s="49" t="s">
        <v>7490</v>
      </c>
      <c r="J5" s="5" t="s">
        <v>7515</v>
      </c>
      <c r="K5" s="20" t="s">
        <v>7516</v>
      </c>
      <c r="L5" s="51" t="s">
        <v>7517</v>
      </c>
      <c r="M5" s="52" t="s">
        <v>7518</v>
      </c>
      <c r="N5" s="53"/>
      <c r="O5" s="53"/>
      <c r="P5" s="53"/>
      <c r="Q5" s="53"/>
      <c r="R5" s="53"/>
      <c r="S5" s="53"/>
      <c r="T5" s="53"/>
      <c r="U5" s="53"/>
      <c r="V5" s="53"/>
      <c r="W5" s="53"/>
      <c r="X5" s="53"/>
      <c r="Y5" s="53"/>
      <c r="Z5" s="53"/>
    </row>
    <row r="6" customFormat="false" ht="15.75" hidden="false" customHeight="false" outlineLevel="0" collapsed="false">
      <c r="A6" s="5" t="s">
        <v>7510</v>
      </c>
      <c r="B6" s="5" t="s">
        <v>7519</v>
      </c>
      <c r="C6" s="5"/>
      <c r="D6" s="5" t="s">
        <v>7512</v>
      </c>
      <c r="E6" s="5" t="s">
        <v>38</v>
      </c>
      <c r="F6" s="8" t="s">
        <v>7513</v>
      </c>
      <c r="G6" s="5" t="s">
        <v>7520</v>
      </c>
      <c r="H6" s="8" t="s">
        <v>7521</v>
      </c>
      <c r="I6" s="49" t="s">
        <v>7490</v>
      </c>
      <c r="J6" s="5" t="s">
        <v>7522</v>
      </c>
      <c r="K6" s="20" t="s">
        <v>7523</v>
      </c>
      <c r="L6" s="51"/>
      <c r="M6" s="25" t="s">
        <v>7524</v>
      </c>
      <c r="N6" s="53"/>
      <c r="O6" s="53"/>
      <c r="P6" s="53"/>
      <c r="Q6" s="53"/>
      <c r="R6" s="53"/>
      <c r="S6" s="53"/>
      <c r="T6" s="53"/>
      <c r="U6" s="53"/>
      <c r="V6" s="53"/>
      <c r="W6" s="53"/>
      <c r="X6" s="53"/>
      <c r="Y6" s="53"/>
      <c r="Z6" s="53"/>
    </row>
    <row r="7" customFormat="false" ht="15.75" hidden="false" customHeight="false" outlineLevel="0" collapsed="false">
      <c r="A7" s="5" t="s">
        <v>7510</v>
      </c>
      <c r="B7" s="5" t="s">
        <v>7525</v>
      </c>
      <c r="C7" s="5"/>
      <c r="D7" s="5" t="s">
        <v>7526</v>
      </c>
      <c r="E7" s="5" t="s">
        <v>38</v>
      </c>
      <c r="F7" s="8" t="s">
        <v>7527</v>
      </c>
      <c r="G7" s="5"/>
      <c r="H7" s="8" t="s">
        <v>7528</v>
      </c>
      <c r="I7" s="49" t="s">
        <v>7490</v>
      </c>
      <c r="J7" s="5" t="s">
        <v>7529</v>
      </c>
      <c r="K7" s="20" t="s">
        <v>7530</v>
      </c>
      <c r="L7" s="51"/>
      <c r="M7" s="25" t="s">
        <v>7531</v>
      </c>
      <c r="N7" s="53"/>
      <c r="O7" s="53"/>
      <c r="P7" s="53"/>
      <c r="Q7" s="53"/>
      <c r="R7" s="53"/>
      <c r="S7" s="53"/>
      <c r="T7" s="53"/>
      <c r="U7" s="53"/>
      <c r="V7" s="53"/>
      <c r="W7" s="53"/>
      <c r="X7" s="53"/>
      <c r="Y7" s="53"/>
      <c r="Z7" s="53"/>
    </row>
    <row r="8" customFormat="false" ht="15.75" hidden="false" customHeight="false" outlineLevel="0" collapsed="false">
      <c r="A8" s="11" t="s">
        <v>7510</v>
      </c>
      <c r="B8" s="11" t="s">
        <v>7532</v>
      </c>
      <c r="C8" s="5"/>
      <c r="D8" s="5" t="s">
        <v>7512</v>
      </c>
      <c r="E8" s="5" t="s">
        <v>38</v>
      </c>
      <c r="F8" s="8" t="s">
        <v>7533</v>
      </c>
      <c r="G8" s="5"/>
      <c r="H8" s="8" t="s">
        <v>7534</v>
      </c>
      <c r="I8" s="49" t="s">
        <v>7490</v>
      </c>
      <c r="J8" s="5" t="s">
        <v>7535</v>
      </c>
      <c r="K8" s="20" t="s">
        <v>7536</v>
      </c>
      <c r="L8" s="51"/>
      <c r="M8" s="25" t="s">
        <v>7537</v>
      </c>
      <c r="N8" s="53"/>
      <c r="O8" s="53"/>
      <c r="P8" s="53"/>
      <c r="Q8" s="53"/>
      <c r="R8" s="53"/>
      <c r="S8" s="53"/>
      <c r="T8" s="53"/>
      <c r="U8" s="53"/>
      <c r="V8" s="53"/>
      <c r="W8" s="53"/>
      <c r="X8" s="53"/>
      <c r="Y8" s="53"/>
      <c r="Z8" s="53"/>
    </row>
    <row r="9" customFormat="false" ht="15.75" hidden="false" customHeight="false" outlineLevel="0" collapsed="false">
      <c r="A9" s="5" t="s">
        <v>7510</v>
      </c>
      <c r="B9" s="5" t="s">
        <v>7538</v>
      </c>
      <c r="C9" s="5"/>
      <c r="D9" s="5" t="s">
        <v>7512</v>
      </c>
      <c r="E9" s="5" t="s">
        <v>38</v>
      </c>
      <c r="F9" s="8" t="s">
        <v>7527</v>
      </c>
      <c r="G9" s="5"/>
      <c r="H9" s="8" t="s">
        <v>7539</v>
      </c>
      <c r="I9" s="49" t="s">
        <v>7490</v>
      </c>
      <c r="J9" s="5" t="s">
        <v>7540</v>
      </c>
      <c r="K9" s="20" t="s">
        <v>7541</v>
      </c>
      <c r="L9" s="54" t="s">
        <v>7542</v>
      </c>
      <c r="M9" s="25" t="s">
        <v>7543</v>
      </c>
      <c r="N9" s="53"/>
      <c r="O9" s="53"/>
      <c r="P9" s="53"/>
      <c r="Q9" s="53"/>
      <c r="R9" s="53"/>
      <c r="S9" s="53"/>
      <c r="T9" s="53"/>
      <c r="U9" s="53"/>
      <c r="V9" s="53"/>
      <c r="W9" s="53"/>
      <c r="X9" s="53"/>
      <c r="Y9" s="53"/>
      <c r="Z9" s="53"/>
    </row>
    <row r="10" customFormat="false" ht="15.75" hidden="false" customHeight="false" outlineLevel="0" collapsed="false">
      <c r="A10" s="5" t="s">
        <v>7544</v>
      </c>
      <c r="B10" s="5" t="s">
        <v>7545</v>
      </c>
      <c r="C10" s="5"/>
      <c r="D10" s="5" t="s">
        <v>7546</v>
      </c>
      <c r="E10" s="5" t="s">
        <v>7547</v>
      </c>
      <c r="F10" s="8" t="s">
        <v>7548</v>
      </c>
      <c r="G10" s="5"/>
      <c r="H10" s="8" t="s">
        <v>7549</v>
      </c>
      <c r="I10" s="49" t="s">
        <v>7490</v>
      </c>
      <c r="J10" s="5" t="s">
        <v>7550</v>
      </c>
      <c r="K10" s="20" t="s">
        <v>7551</v>
      </c>
      <c r="L10" s="51" t="s">
        <v>7552</v>
      </c>
      <c r="M10" s="25" t="s">
        <v>7553</v>
      </c>
      <c r="N10" s="53"/>
      <c r="O10" s="53"/>
      <c r="P10" s="53"/>
      <c r="Q10" s="53"/>
      <c r="R10" s="53"/>
      <c r="S10" s="53"/>
      <c r="T10" s="53"/>
      <c r="U10" s="53"/>
      <c r="V10" s="53"/>
      <c r="W10" s="53"/>
      <c r="X10" s="53"/>
      <c r="Y10" s="53"/>
      <c r="Z10" s="53"/>
    </row>
    <row r="11" customFormat="false" ht="112.5" hidden="false" customHeight="true" outlineLevel="0" collapsed="false">
      <c r="A11" s="5" t="s">
        <v>7554</v>
      </c>
      <c r="B11" s="5" t="s">
        <v>7555</v>
      </c>
      <c r="C11" s="5"/>
      <c r="D11" s="5" t="s">
        <v>7546</v>
      </c>
      <c r="E11" s="5"/>
      <c r="F11" s="8" t="s">
        <v>7556</v>
      </c>
      <c r="G11" s="5"/>
      <c r="H11" s="8"/>
      <c r="I11" s="49" t="s">
        <v>7490</v>
      </c>
      <c r="J11" s="5" t="s">
        <v>7557</v>
      </c>
      <c r="K11" s="20" t="s">
        <v>7558</v>
      </c>
      <c r="L11" s="51" t="s">
        <v>7559</v>
      </c>
      <c r="M11" s="25" t="s">
        <v>7560</v>
      </c>
      <c r="N11" s="53"/>
      <c r="O11" s="53"/>
      <c r="P11" s="53"/>
      <c r="Q11" s="53"/>
      <c r="R11" s="53"/>
      <c r="S11" s="53"/>
      <c r="T11" s="53"/>
      <c r="U11" s="53"/>
      <c r="V11" s="53"/>
      <c r="W11" s="53"/>
      <c r="X11" s="53"/>
      <c r="Y11" s="53"/>
      <c r="Z11" s="53"/>
    </row>
    <row r="12" customFormat="false" ht="15.75" hidden="false" customHeight="false" outlineLevel="0" collapsed="false">
      <c r="A12" s="5" t="s">
        <v>7544</v>
      </c>
      <c r="B12" s="5" t="s">
        <v>7561</v>
      </c>
      <c r="C12" s="5"/>
      <c r="D12" s="5" t="s">
        <v>7546</v>
      </c>
      <c r="E12" s="5"/>
      <c r="F12" s="8"/>
      <c r="G12" s="5"/>
      <c r="H12" s="8" t="s">
        <v>7562</v>
      </c>
      <c r="I12" s="49" t="s">
        <v>7490</v>
      </c>
      <c r="J12" s="5" t="s">
        <v>7563</v>
      </c>
      <c r="K12" s="20" t="s">
        <v>7564</v>
      </c>
      <c r="L12" s="51" t="s">
        <v>7565</v>
      </c>
      <c r="M12" s="25" t="s">
        <v>7566</v>
      </c>
      <c r="N12" s="53"/>
      <c r="O12" s="53"/>
      <c r="P12" s="53"/>
      <c r="Q12" s="53"/>
      <c r="R12" s="53"/>
      <c r="S12" s="53"/>
      <c r="T12" s="53"/>
      <c r="U12" s="53"/>
      <c r="V12" s="53"/>
      <c r="W12" s="53"/>
      <c r="X12" s="53"/>
      <c r="Y12" s="53"/>
      <c r="Z12" s="53"/>
    </row>
    <row r="13" customFormat="false" ht="15.75" hidden="false" customHeight="false" outlineLevel="0" collapsed="false">
      <c r="A13" s="5" t="s">
        <v>7544</v>
      </c>
      <c r="B13" s="5" t="s">
        <v>7567</v>
      </c>
      <c r="C13" s="5"/>
      <c r="D13" s="5" t="s">
        <v>7546</v>
      </c>
      <c r="E13" s="5"/>
      <c r="F13" s="8"/>
      <c r="G13" s="5"/>
      <c r="H13" s="8" t="s">
        <v>7562</v>
      </c>
      <c r="I13" s="49" t="s">
        <v>7490</v>
      </c>
      <c r="J13" s="5" t="s">
        <v>7568</v>
      </c>
      <c r="K13" s="20" t="s">
        <v>7569</v>
      </c>
      <c r="L13" s="51" t="s">
        <v>7570</v>
      </c>
      <c r="M13" s="52" t="s">
        <v>7571</v>
      </c>
      <c r="N13" s="53"/>
      <c r="O13" s="53"/>
      <c r="P13" s="53"/>
      <c r="Q13" s="53"/>
      <c r="R13" s="53"/>
      <c r="S13" s="53"/>
      <c r="T13" s="53"/>
      <c r="U13" s="53"/>
      <c r="V13" s="53"/>
      <c r="W13" s="53"/>
      <c r="X13" s="53"/>
      <c r="Y13" s="53"/>
      <c r="Z13" s="53"/>
    </row>
    <row r="14" customFormat="false" ht="15.75" hidden="false" customHeight="false" outlineLevel="0" collapsed="false">
      <c r="A14" s="5" t="s">
        <v>7572</v>
      </c>
      <c r="B14" s="5" t="s">
        <v>7573</v>
      </c>
      <c r="C14" s="5"/>
      <c r="D14" s="5" t="s">
        <v>7574</v>
      </c>
      <c r="E14" s="5"/>
      <c r="F14" s="8"/>
      <c r="G14" s="5"/>
      <c r="H14" s="8" t="s">
        <v>7575</v>
      </c>
      <c r="I14" s="49" t="s">
        <v>7490</v>
      </c>
      <c r="J14" s="5" t="s">
        <v>7576</v>
      </c>
      <c r="K14" s="20" t="s">
        <v>7577</v>
      </c>
      <c r="L14" s="51" t="s">
        <v>7578</v>
      </c>
      <c r="M14" s="52" t="s">
        <v>7579</v>
      </c>
      <c r="N14" s="53"/>
      <c r="O14" s="53"/>
      <c r="P14" s="53"/>
      <c r="Q14" s="53"/>
      <c r="R14" s="53"/>
      <c r="S14" s="53"/>
      <c r="T14" s="53"/>
      <c r="U14" s="53"/>
      <c r="V14" s="53"/>
      <c r="W14" s="53"/>
      <c r="X14" s="53"/>
      <c r="Y14" s="53"/>
      <c r="Z14" s="53"/>
    </row>
    <row r="15" customFormat="false" ht="15.75" hidden="false" customHeight="false" outlineLevel="0" collapsed="false">
      <c r="A15" s="5" t="s">
        <v>7580</v>
      </c>
      <c r="B15" s="5" t="s">
        <v>7581</v>
      </c>
      <c r="C15" s="5"/>
      <c r="D15" s="5" t="s">
        <v>7512</v>
      </c>
      <c r="E15" s="5" t="s">
        <v>38</v>
      </c>
      <c r="F15" s="8"/>
      <c r="G15" s="5"/>
      <c r="H15" s="8" t="s">
        <v>7575</v>
      </c>
      <c r="I15" s="49" t="s">
        <v>7490</v>
      </c>
      <c r="J15" s="5" t="s">
        <v>7582</v>
      </c>
      <c r="K15" s="20" t="s">
        <v>7583</v>
      </c>
      <c r="L15" s="51" t="s">
        <v>7584</v>
      </c>
      <c r="M15" s="25" t="s">
        <v>7585</v>
      </c>
      <c r="N15" s="53"/>
      <c r="O15" s="53"/>
      <c r="P15" s="53"/>
      <c r="Q15" s="53"/>
      <c r="R15" s="53"/>
      <c r="S15" s="53"/>
      <c r="T15" s="53"/>
      <c r="U15" s="53"/>
      <c r="V15" s="53"/>
      <c r="W15" s="53"/>
      <c r="X15" s="53"/>
      <c r="Y15" s="53"/>
      <c r="Z15" s="53"/>
    </row>
    <row r="16" customFormat="false" ht="112.5" hidden="false" customHeight="true" outlineLevel="0" collapsed="false">
      <c r="A16" s="5" t="s">
        <v>7586</v>
      </c>
      <c r="B16" s="5" t="s">
        <v>7587</v>
      </c>
      <c r="C16" s="5"/>
      <c r="D16" s="5" t="s">
        <v>7574</v>
      </c>
      <c r="E16" s="5" t="s">
        <v>7547</v>
      </c>
      <c r="F16" s="8"/>
      <c r="G16" s="5"/>
      <c r="H16" s="8" t="s">
        <v>7575</v>
      </c>
      <c r="I16" s="49" t="s">
        <v>7490</v>
      </c>
      <c r="J16" s="5" t="s">
        <v>7588</v>
      </c>
      <c r="K16" s="20" t="s">
        <v>7589</v>
      </c>
      <c r="L16" s="51" t="s">
        <v>7584</v>
      </c>
      <c r="M16" s="25" t="s">
        <v>7590</v>
      </c>
      <c r="N16" s="53"/>
      <c r="O16" s="53"/>
      <c r="P16" s="53"/>
      <c r="Q16" s="53"/>
      <c r="R16" s="53"/>
      <c r="S16" s="53"/>
      <c r="T16" s="53"/>
      <c r="U16" s="53"/>
      <c r="V16" s="53"/>
      <c r="W16" s="53"/>
      <c r="X16" s="53"/>
      <c r="Y16" s="53"/>
      <c r="Z16" s="53"/>
    </row>
    <row r="17" customFormat="false" ht="15.75" hidden="false" customHeight="false" outlineLevel="0" collapsed="false">
      <c r="A17" s="5" t="s">
        <v>7591</v>
      </c>
      <c r="B17" s="5" t="s">
        <v>7592</v>
      </c>
      <c r="C17" s="5"/>
      <c r="D17" s="5" t="s">
        <v>7574</v>
      </c>
      <c r="E17" s="5" t="s">
        <v>38</v>
      </c>
      <c r="F17" s="8"/>
      <c r="G17" s="5"/>
      <c r="H17" s="8" t="s">
        <v>7593</v>
      </c>
      <c r="I17" s="49" t="s">
        <v>7490</v>
      </c>
      <c r="J17" s="5" t="s">
        <v>7594</v>
      </c>
      <c r="K17" s="20" t="s">
        <v>7583</v>
      </c>
      <c r="L17" s="51"/>
      <c r="M17" s="25" t="s">
        <v>7595</v>
      </c>
      <c r="N17" s="53"/>
      <c r="O17" s="53"/>
      <c r="P17" s="53"/>
      <c r="Q17" s="53"/>
      <c r="R17" s="53"/>
      <c r="S17" s="53"/>
      <c r="T17" s="53"/>
      <c r="U17" s="53"/>
      <c r="V17" s="53"/>
      <c r="W17" s="53"/>
      <c r="X17" s="53"/>
      <c r="Y17" s="53"/>
      <c r="Z17" s="53"/>
    </row>
    <row r="18" customFormat="false" ht="15.75" hidden="false" customHeight="false" outlineLevel="0" collapsed="false">
      <c r="A18" s="5" t="s">
        <v>7596</v>
      </c>
      <c r="B18" s="5" t="s">
        <v>7597</v>
      </c>
      <c r="C18" s="5"/>
      <c r="D18" s="5"/>
      <c r="E18" s="5"/>
      <c r="F18" s="8"/>
      <c r="G18" s="5"/>
      <c r="H18" s="8" t="s">
        <v>7598</v>
      </c>
      <c r="I18" s="49" t="s">
        <v>7490</v>
      </c>
      <c r="J18" s="5" t="s">
        <v>7599</v>
      </c>
      <c r="K18" s="20" t="s">
        <v>7600</v>
      </c>
      <c r="L18" s="51"/>
      <c r="M18" s="25" t="s">
        <v>7601</v>
      </c>
      <c r="N18" s="53"/>
      <c r="O18" s="53"/>
      <c r="P18" s="53"/>
      <c r="Q18" s="53"/>
      <c r="R18" s="53"/>
      <c r="S18" s="53"/>
      <c r="T18" s="53"/>
      <c r="U18" s="53"/>
      <c r="V18" s="53"/>
      <c r="W18" s="53"/>
      <c r="X18" s="53"/>
      <c r="Y18" s="53"/>
      <c r="Z18" s="53"/>
    </row>
    <row r="19" customFormat="false" ht="112.5" hidden="false" customHeight="true" outlineLevel="0" collapsed="false">
      <c r="A19" s="5" t="s">
        <v>7602</v>
      </c>
      <c r="B19" s="5" t="s">
        <v>7603</v>
      </c>
      <c r="C19" s="5"/>
      <c r="D19" s="5"/>
      <c r="E19" s="5"/>
      <c r="F19" s="8"/>
      <c r="G19" s="5"/>
      <c r="H19" s="25" t="s">
        <v>7604</v>
      </c>
      <c r="I19" s="49" t="s">
        <v>7490</v>
      </c>
      <c r="J19" s="5" t="s">
        <v>7605</v>
      </c>
      <c r="K19" s="50" t="s">
        <v>7606</v>
      </c>
      <c r="L19" s="51" t="s">
        <v>7607</v>
      </c>
      <c r="M19" s="25" t="s">
        <v>7608</v>
      </c>
      <c r="N19" s="53"/>
      <c r="O19" s="53"/>
      <c r="P19" s="53"/>
      <c r="Q19" s="53"/>
      <c r="R19" s="53"/>
      <c r="S19" s="53"/>
      <c r="T19" s="53"/>
      <c r="U19" s="53"/>
      <c r="V19" s="53"/>
      <c r="W19" s="53"/>
      <c r="X19" s="53"/>
      <c r="Y19" s="53"/>
      <c r="Z19" s="53"/>
    </row>
    <row r="20" customFormat="false" ht="81" hidden="false" customHeight="true" outlineLevel="0" collapsed="false">
      <c r="A20" s="5" t="s">
        <v>7602</v>
      </c>
      <c r="B20" s="5" t="s">
        <v>7603</v>
      </c>
      <c r="C20" s="5"/>
      <c r="D20" s="5"/>
      <c r="E20" s="5"/>
      <c r="F20" s="8"/>
      <c r="G20" s="5"/>
      <c r="H20" s="8" t="s">
        <v>7609</v>
      </c>
      <c r="I20" s="49" t="s">
        <v>7490</v>
      </c>
      <c r="J20" s="5" t="s">
        <v>7610</v>
      </c>
      <c r="K20" s="6"/>
      <c r="L20" s="51"/>
      <c r="M20" s="25" t="s">
        <v>7611</v>
      </c>
      <c r="N20" s="53"/>
      <c r="O20" s="53"/>
      <c r="P20" s="53"/>
      <c r="Q20" s="53"/>
      <c r="R20" s="53"/>
      <c r="S20" s="53"/>
      <c r="T20" s="53"/>
      <c r="U20" s="53"/>
      <c r="V20" s="53"/>
      <c r="W20" s="53"/>
      <c r="X20" s="53"/>
      <c r="Y20" s="53"/>
      <c r="Z20" s="53"/>
    </row>
    <row r="21" customFormat="false" ht="81" hidden="false" customHeight="true" outlineLevel="0" collapsed="false">
      <c r="A21" s="5" t="s">
        <v>7602</v>
      </c>
      <c r="B21" s="5" t="s">
        <v>7603</v>
      </c>
      <c r="C21" s="5"/>
      <c r="D21" s="5"/>
      <c r="E21" s="5"/>
      <c r="F21" s="8"/>
      <c r="G21" s="5"/>
      <c r="H21" s="8" t="s">
        <v>7612</v>
      </c>
      <c r="I21" s="49" t="s">
        <v>7490</v>
      </c>
      <c r="J21" s="5" t="s">
        <v>7613</v>
      </c>
      <c r="K21" s="6"/>
      <c r="L21" s="51"/>
      <c r="M21" s="25" t="s">
        <v>7614</v>
      </c>
      <c r="N21" s="53"/>
      <c r="O21" s="53"/>
      <c r="P21" s="53"/>
      <c r="Q21" s="53"/>
      <c r="R21" s="53"/>
      <c r="S21" s="53"/>
      <c r="T21" s="53"/>
      <c r="U21" s="53"/>
      <c r="V21" s="53"/>
      <c r="W21" s="53"/>
      <c r="X21" s="53"/>
      <c r="Y21" s="53"/>
      <c r="Z21" s="53"/>
    </row>
    <row r="22" customFormat="false" ht="81" hidden="false" customHeight="true" outlineLevel="0" collapsed="false">
      <c r="A22" s="5" t="s">
        <v>7602</v>
      </c>
      <c r="B22" s="5" t="s">
        <v>7603</v>
      </c>
      <c r="C22" s="5"/>
      <c r="D22" s="5"/>
      <c r="E22" s="5"/>
      <c r="F22" s="8"/>
      <c r="G22" s="5"/>
      <c r="H22" s="8" t="s">
        <v>7615</v>
      </c>
      <c r="I22" s="49" t="s">
        <v>7490</v>
      </c>
      <c r="J22" s="5" t="s">
        <v>7616</v>
      </c>
      <c r="K22" s="6"/>
      <c r="L22" s="51"/>
      <c r="M22" s="25" t="s">
        <v>7617</v>
      </c>
      <c r="N22" s="53"/>
      <c r="O22" s="53"/>
      <c r="P22" s="53"/>
      <c r="Q22" s="53"/>
      <c r="R22" s="53"/>
      <c r="S22" s="53"/>
      <c r="T22" s="53"/>
      <c r="U22" s="53"/>
      <c r="V22" s="53"/>
      <c r="W22" s="53"/>
      <c r="X22" s="53"/>
      <c r="Y22" s="53"/>
      <c r="Z22" s="53"/>
    </row>
    <row r="23" customFormat="false" ht="81" hidden="false" customHeight="true" outlineLevel="0" collapsed="false">
      <c r="A23" s="5" t="s">
        <v>7602</v>
      </c>
      <c r="B23" s="5" t="s">
        <v>7603</v>
      </c>
      <c r="C23" s="5"/>
      <c r="D23" s="5"/>
      <c r="E23" s="5"/>
      <c r="F23" s="8"/>
      <c r="G23" s="5"/>
      <c r="H23" s="8" t="s">
        <v>7618</v>
      </c>
      <c r="I23" s="49" t="s">
        <v>7490</v>
      </c>
      <c r="J23" s="5" t="s">
        <v>7619</v>
      </c>
      <c r="K23" s="6"/>
      <c r="L23" s="51"/>
      <c r="M23" s="25" t="s">
        <v>7620</v>
      </c>
      <c r="N23" s="53"/>
      <c r="O23" s="53"/>
      <c r="P23" s="53"/>
      <c r="Q23" s="53"/>
      <c r="R23" s="53"/>
      <c r="S23" s="53"/>
      <c r="T23" s="53"/>
      <c r="U23" s="53"/>
      <c r="V23" s="53"/>
      <c r="W23" s="53"/>
      <c r="X23" s="53"/>
      <c r="Y23" s="53"/>
      <c r="Z23" s="53"/>
    </row>
    <row r="24" customFormat="false" ht="81" hidden="false" customHeight="true" outlineLevel="0" collapsed="false">
      <c r="A24" s="5" t="s">
        <v>7602</v>
      </c>
      <c r="B24" s="5" t="s">
        <v>7621</v>
      </c>
      <c r="C24" s="5"/>
      <c r="D24" s="5"/>
      <c r="E24" s="5"/>
      <c r="F24" s="8"/>
      <c r="G24" s="5"/>
      <c r="H24" s="55" t="s">
        <v>7622</v>
      </c>
      <c r="I24" s="49" t="s">
        <v>7490</v>
      </c>
      <c r="J24" s="5" t="s">
        <v>7623</v>
      </c>
      <c r="K24" s="20" t="s">
        <v>7624</v>
      </c>
      <c r="L24" s="51" t="s">
        <v>7625</v>
      </c>
      <c r="M24" s="25" t="s">
        <v>7626</v>
      </c>
      <c r="N24" s="53"/>
      <c r="O24" s="53"/>
      <c r="P24" s="53"/>
      <c r="Q24" s="53"/>
      <c r="R24" s="53"/>
      <c r="S24" s="53"/>
      <c r="T24" s="53"/>
      <c r="U24" s="53"/>
      <c r="V24" s="53"/>
      <c r="W24" s="53"/>
      <c r="X24" s="53"/>
      <c r="Y24" s="53"/>
      <c r="Z24" s="53"/>
    </row>
    <row r="25" customFormat="false" ht="77.25" hidden="false" customHeight="true" outlineLevel="0" collapsed="false">
      <c r="A25" s="5" t="s">
        <v>7602</v>
      </c>
      <c r="B25" s="5" t="s">
        <v>7621</v>
      </c>
      <c r="C25" s="5"/>
      <c r="D25" s="5"/>
      <c r="E25" s="5"/>
      <c r="F25" s="8"/>
      <c r="G25" s="5"/>
      <c r="H25" s="8" t="s">
        <v>7627</v>
      </c>
      <c r="I25" s="49" t="s">
        <v>7490</v>
      </c>
      <c r="J25" s="5" t="s">
        <v>7628</v>
      </c>
      <c r="K25" s="6"/>
      <c r="L25" s="51"/>
      <c r="M25" s="52" t="s">
        <v>7629</v>
      </c>
      <c r="N25" s="53"/>
      <c r="O25" s="53"/>
      <c r="P25" s="53"/>
      <c r="Q25" s="53"/>
      <c r="R25" s="53"/>
      <c r="S25" s="53"/>
      <c r="T25" s="53"/>
      <c r="U25" s="53"/>
      <c r="V25" s="53"/>
      <c r="W25" s="53"/>
      <c r="X25" s="53"/>
      <c r="Y25" s="53"/>
      <c r="Z25" s="53"/>
    </row>
    <row r="26" customFormat="false" ht="77.25" hidden="false" customHeight="true" outlineLevel="0" collapsed="false">
      <c r="A26" s="5" t="s">
        <v>7602</v>
      </c>
      <c r="B26" s="5" t="s">
        <v>7621</v>
      </c>
      <c r="C26" s="5"/>
      <c r="D26" s="5"/>
      <c r="E26" s="5"/>
      <c r="F26" s="8"/>
      <c r="G26" s="5"/>
      <c r="H26" s="8" t="s">
        <v>7630</v>
      </c>
      <c r="I26" s="49" t="s">
        <v>7490</v>
      </c>
      <c r="J26" s="5" t="s">
        <v>7631</v>
      </c>
      <c r="K26" s="6"/>
      <c r="L26" s="51"/>
      <c r="M26" s="52" t="s">
        <v>7632</v>
      </c>
      <c r="N26" s="53"/>
      <c r="O26" s="53"/>
      <c r="P26" s="53"/>
      <c r="Q26" s="53"/>
      <c r="R26" s="53"/>
      <c r="S26" s="53"/>
      <c r="T26" s="53"/>
      <c r="U26" s="53"/>
      <c r="V26" s="53"/>
      <c r="W26" s="53"/>
      <c r="X26" s="53"/>
      <c r="Y26" s="53"/>
      <c r="Z26" s="53"/>
    </row>
    <row r="27" customFormat="false" ht="77.25" hidden="false" customHeight="true" outlineLevel="0" collapsed="false">
      <c r="A27" s="5" t="s">
        <v>7602</v>
      </c>
      <c r="B27" s="5" t="s">
        <v>7621</v>
      </c>
      <c r="C27" s="5"/>
      <c r="D27" s="5"/>
      <c r="E27" s="5"/>
      <c r="F27" s="8"/>
      <c r="G27" s="5"/>
      <c r="H27" s="8" t="s">
        <v>7633</v>
      </c>
      <c r="I27" s="49" t="s">
        <v>7490</v>
      </c>
      <c r="J27" s="5" t="s">
        <v>7634</v>
      </c>
      <c r="K27" s="6"/>
      <c r="L27" s="51"/>
      <c r="M27" s="52" t="s">
        <v>7635</v>
      </c>
      <c r="N27" s="53"/>
      <c r="O27" s="53"/>
      <c r="P27" s="53"/>
      <c r="Q27" s="53"/>
      <c r="R27" s="53"/>
      <c r="S27" s="53"/>
      <c r="T27" s="53"/>
      <c r="U27" s="53"/>
      <c r="V27" s="53"/>
      <c r="W27" s="53"/>
      <c r="X27" s="53"/>
      <c r="Y27" s="53"/>
      <c r="Z27" s="53"/>
    </row>
    <row r="28" customFormat="false" ht="77.25" hidden="false" customHeight="true" outlineLevel="0" collapsed="false">
      <c r="A28" s="5" t="s">
        <v>7602</v>
      </c>
      <c r="B28" s="5" t="s">
        <v>7621</v>
      </c>
      <c r="C28" s="5"/>
      <c r="D28" s="5"/>
      <c r="E28" s="5"/>
      <c r="F28" s="8"/>
      <c r="G28" s="5"/>
      <c r="H28" s="8" t="s">
        <v>7636</v>
      </c>
      <c r="I28" s="49" t="s">
        <v>7490</v>
      </c>
      <c r="J28" s="5" t="s">
        <v>7637</v>
      </c>
      <c r="K28" s="6"/>
      <c r="L28" s="51"/>
      <c r="M28" s="52" t="s">
        <v>7638</v>
      </c>
      <c r="N28" s="53"/>
      <c r="O28" s="53"/>
      <c r="P28" s="53"/>
      <c r="Q28" s="53"/>
      <c r="R28" s="53"/>
      <c r="S28" s="53"/>
      <c r="T28" s="53"/>
      <c r="U28" s="53"/>
      <c r="V28" s="53"/>
      <c r="W28" s="53"/>
      <c r="X28" s="53"/>
      <c r="Y28" s="53"/>
      <c r="Z28" s="53"/>
    </row>
    <row r="29" customFormat="false" ht="77.25" hidden="false" customHeight="true" outlineLevel="0" collapsed="false">
      <c r="A29" s="5" t="s">
        <v>7602</v>
      </c>
      <c r="B29" s="5" t="s">
        <v>7639</v>
      </c>
      <c r="C29" s="5"/>
      <c r="D29" s="5"/>
      <c r="E29" s="5"/>
      <c r="F29" s="8"/>
      <c r="G29" s="5"/>
      <c r="H29" s="25" t="s">
        <v>7640</v>
      </c>
      <c r="I29" s="49" t="s">
        <v>7490</v>
      </c>
      <c r="J29" s="5" t="s">
        <v>7641</v>
      </c>
      <c r="K29" s="20" t="s">
        <v>7642</v>
      </c>
      <c r="L29" s="51" t="s">
        <v>7625</v>
      </c>
      <c r="M29" s="52" t="s">
        <v>7643</v>
      </c>
      <c r="N29" s="53"/>
      <c r="O29" s="53"/>
      <c r="P29" s="53"/>
      <c r="Q29" s="53"/>
      <c r="R29" s="53"/>
      <c r="S29" s="53"/>
      <c r="T29" s="53"/>
      <c r="U29" s="53"/>
      <c r="V29" s="53"/>
      <c r="W29" s="53"/>
      <c r="X29" s="53"/>
      <c r="Y29" s="53"/>
      <c r="Z29" s="53"/>
    </row>
    <row r="30" customFormat="false" ht="86.25" hidden="false" customHeight="true" outlineLevel="0" collapsed="false">
      <c r="A30" s="5" t="s">
        <v>7602</v>
      </c>
      <c r="B30" s="5" t="s">
        <v>7639</v>
      </c>
      <c r="C30" s="5"/>
      <c r="D30" s="5"/>
      <c r="E30" s="5"/>
      <c r="F30" s="8"/>
      <c r="G30" s="5"/>
      <c r="H30" s="8" t="s">
        <v>7644</v>
      </c>
      <c r="I30" s="49" t="s">
        <v>7490</v>
      </c>
      <c r="J30" s="5" t="s">
        <v>7645</v>
      </c>
      <c r="K30" s="53"/>
      <c r="L30" s="51"/>
      <c r="M30" s="25" t="s">
        <v>7646</v>
      </c>
      <c r="N30" s="53"/>
      <c r="O30" s="53"/>
      <c r="P30" s="53"/>
      <c r="Q30" s="53"/>
      <c r="R30" s="53"/>
      <c r="S30" s="53"/>
      <c r="T30" s="53"/>
      <c r="U30" s="53"/>
      <c r="V30" s="53"/>
      <c r="W30" s="53"/>
      <c r="X30" s="53"/>
      <c r="Y30" s="53"/>
      <c r="Z30" s="53"/>
    </row>
    <row r="31" customFormat="false" ht="86.25" hidden="false" customHeight="true" outlineLevel="0" collapsed="false">
      <c r="A31" s="5" t="s">
        <v>7602</v>
      </c>
      <c r="B31" s="5" t="s">
        <v>7639</v>
      </c>
      <c r="C31" s="5"/>
      <c r="D31" s="5"/>
      <c r="E31" s="5"/>
      <c r="F31" s="8"/>
      <c r="G31" s="5"/>
      <c r="H31" s="8" t="s">
        <v>7647</v>
      </c>
      <c r="I31" s="49" t="s">
        <v>7490</v>
      </c>
      <c r="J31" s="5" t="s">
        <v>7648</v>
      </c>
      <c r="K31" s="53"/>
      <c r="L31" s="51"/>
      <c r="M31" s="25" t="s">
        <v>7649</v>
      </c>
      <c r="N31" s="53"/>
      <c r="O31" s="53"/>
      <c r="P31" s="53"/>
      <c r="Q31" s="53"/>
      <c r="R31" s="53"/>
      <c r="S31" s="53"/>
      <c r="T31" s="53"/>
      <c r="U31" s="53"/>
      <c r="V31" s="53"/>
      <c r="W31" s="53"/>
      <c r="X31" s="53"/>
      <c r="Y31" s="53"/>
      <c r="Z31" s="53"/>
    </row>
    <row r="32" customFormat="false" ht="86.25" hidden="false" customHeight="true" outlineLevel="0" collapsed="false">
      <c r="A32" s="5" t="s">
        <v>7602</v>
      </c>
      <c r="B32" s="5" t="s">
        <v>7639</v>
      </c>
      <c r="C32" s="5"/>
      <c r="D32" s="5"/>
      <c r="E32" s="5"/>
      <c r="F32" s="8"/>
      <c r="G32" s="5"/>
      <c r="H32" s="8" t="s">
        <v>7650</v>
      </c>
      <c r="I32" s="49" t="s">
        <v>7490</v>
      </c>
      <c r="J32" s="5" t="s">
        <v>7651</v>
      </c>
      <c r="K32" s="53"/>
      <c r="L32" s="51"/>
      <c r="M32" s="25" t="s">
        <v>7652</v>
      </c>
      <c r="N32" s="53"/>
      <c r="O32" s="53"/>
      <c r="P32" s="53"/>
      <c r="Q32" s="53"/>
      <c r="R32" s="53"/>
      <c r="S32" s="53"/>
      <c r="T32" s="53"/>
      <c r="U32" s="53"/>
      <c r="V32" s="53"/>
      <c r="W32" s="53"/>
      <c r="X32" s="53"/>
      <c r="Y32" s="53"/>
      <c r="Z32" s="53"/>
    </row>
    <row r="33" customFormat="false" ht="86.25" hidden="false" customHeight="true" outlineLevel="0" collapsed="false">
      <c r="A33" s="5" t="s">
        <v>7602</v>
      </c>
      <c r="B33" s="5" t="s">
        <v>7639</v>
      </c>
      <c r="C33" s="5"/>
      <c r="D33" s="5"/>
      <c r="E33" s="5"/>
      <c r="F33" s="8"/>
      <c r="G33" s="5"/>
      <c r="H33" s="8" t="s">
        <v>7653</v>
      </c>
      <c r="I33" s="49" t="s">
        <v>7490</v>
      </c>
      <c r="J33" s="5" t="s">
        <v>7654</v>
      </c>
      <c r="K33" s="53"/>
      <c r="L33" s="51"/>
      <c r="M33" s="25" t="s">
        <v>7655</v>
      </c>
      <c r="N33" s="53"/>
      <c r="O33" s="53"/>
      <c r="P33" s="53"/>
      <c r="Q33" s="53"/>
      <c r="R33" s="53"/>
      <c r="S33" s="53"/>
      <c r="T33" s="53"/>
      <c r="U33" s="53"/>
      <c r="V33" s="53"/>
      <c r="W33" s="53"/>
      <c r="X33" s="53"/>
      <c r="Y33" s="53"/>
      <c r="Z33" s="53"/>
    </row>
    <row r="34" customFormat="false" ht="86.25" hidden="false" customHeight="true" outlineLevel="0" collapsed="false">
      <c r="A34" s="5" t="s">
        <v>7656</v>
      </c>
      <c r="B34" s="5" t="s">
        <v>7657</v>
      </c>
      <c r="C34" s="5" t="s">
        <v>7658</v>
      </c>
      <c r="D34" s="5"/>
      <c r="E34" s="5"/>
      <c r="F34" s="8" t="s">
        <v>7659</v>
      </c>
      <c r="G34" s="5"/>
      <c r="H34" s="25" t="s">
        <v>7660</v>
      </c>
      <c r="I34" s="49" t="s">
        <v>7490</v>
      </c>
      <c r="J34" s="5" t="s">
        <v>7661</v>
      </c>
      <c r="K34" s="53"/>
      <c r="L34" s="51"/>
      <c r="M34" s="25" t="s">
        <v>7662</v>
      </c>
      <c r="N34" s="53"/>
      <c r="O34" s="53"/>
      <c r="P34" s="53"/>
      <c r="Q34" s="53"/>
      <c r="R34" s="53"/>
      <c r="S34" s="53"/>
      <c r="T34" s="53"/>
      <c r="U34" s="53"/>
      <c r="V34" s="53"/>
      <c r="W34" s="53"/>
      <c r="X34" s="53"/>
      <c r="Y34" s="53"/>
      <c r="Z34" s="53"/>
    </row>
    <row r="35" customFormat="false" ht="76.5" hidden="false" customHeight="true" outlineLevel="0" collapsed="false">
      <c r="A35" s="5" t="s">
        <v>7656</v>
      </c>
      <c r="B35" s="5" t="s">
        <v>7657</v>
      </c>
      <c r="C35" s="5"/>
      <c r="D35" s="5"/>
      <c r="E35" s="5"/>
      <c r="F35" s="8"/>
      <c r="G35" s="5"/>
      <c r="H35" s="8" t="s">
        <v>7663</v>
      </c>
      <c r="I35" s="49" t="s">
        <v>7490</v>
      </c>
      <c r="J35" s="5" t="s">
        <v>7664</v>
      </c>
      <c r="K35" s="53"/>
      <c r="L35" s="51"/>
      <c r="M35" s="25" t="s">
        <v>7665</v>
      </c>
      <c r="N35" s="53"/>
      <c r="O35" s="53"/>
      <c r="P35" s="53"/>
      <c r="Q35" s="53"/>
      <c r="R35" s="53"/>
      <c r="S35" s="53"/>
      <c r="T35" s="53"/>
      <c r="U35" s="53"/>
      <c r="V35" s="53"/>
      <c r="W35" s="53"/>
      <c r="X35" s="53"/>
      <c r="Y35" s="53"/>
      <c r="Z35" s="53"/>
    </row>
    <row r="36" customFormat="false" ht="76.5" hidden="false" customHeight="true" outlineLevel="0" collapsed="false">
      <c r="A36" s="5" t="s">
        <v>7656</v>
      </c>
      <c r="B36" s="5" t="s">
        <v>7657</v>
      </c>
      <c r="C36" s="5"/>
      <c r="D36" s="5"/>
      <c r="E36" s="5"/>
      <c r="F36" s="8"/>
      <c r="G36" s="5"/>
      <c r="H36" s="8" t="s">
        <v>7666</v>
      </c>
      <c r="I36" s="49" t="s">
        <v>7490</v>
      </c>
      <c r="J36" s="5" t="s">
        <v>7667</v>
      </c>
      <c r="K36" s="53"/>
      <c r="L36" s="51"/>
      <c r="M36" s="25" t="s">
        <v>7668</v>
      </c>
      <c r="N36" s="53"/>
      <c r="O36" s="53"/>
      <c r="P36" s="53"/>
      <c r="Q36" s="53"/>
      <c r="R36" s="53"/>
      <c r="S36" s="53"/>
      <c r="T36" s="53"/>
      <c r="U36" s="53"/>
      <c r="V36" s="53"/>
      <c r="W36" s="53"/>
      <c r="X36" s="53"/>
      <c r="Y36" s="53"/>
      <c r="Z36" s="53"/>
    </row>
    <row r="37" customFormat="false" ht="76.5" hidden="false" customHeight="true" outlineLevel="0" collapsed="false">
      <c r="A37" s="5" t="s">
        <v>7656</v>
      </c>
      <c r="B37" s="5" t="s">
        <v>7657</v>
      </c>
      <c r="C37" s="5"/>
      <c r="D37" s="5"/>
      <c r="E37" s="5"/>
      <c r="F37" s="8"/>
      <c r="G37" s="5"/>
      <c r="H37" s="8" t="s">
        <v>7666</v>
      </c>
      <c r="I37" s="49" t="s">
        <v>7490</v>
      </c>
      <c r="J37" s="5" t="s">
        <v>7669</v>
      </c>
      <c r="K37" s="53"/>
      <c r="L37" s="51"/>
      <c r="M37" s="25" t="s">
        <v>7670</v>
      </c>
      <c r="N37" s="53"/>
      <c r="O37" s="53"/>
      <c r="P37" s="53"/>
      <c r="Q37" s="53"/>
      <c r="R37" s="53"/>
      <c r="S37" s="53"/>
      <c r="T37" s="53"/>
      <c r="U37" s="53"/>
      <c r="V37" s="53"/>
      <c r="W37" s="53"/>
      <c r="X37" s="53"/>
      <c r="Y37" s="53"/>
      <c r="Z37" s="53"/>
    </row>
    <row r="38" customFormat="false" ht="76.5" hidden="false" customHeight="true" outlineLevel="0" collapsed="false">
      <c r="A38" s="5" t="s">
        <v>7656</v>
      </c>
      <c r="B38" s="5" t="s">
        <v>7657</v>
      </c>
      <c r="C38" s="5"/>
      <c r="D38" s="5"/>
      <c r="E38" s="5"/>
      <c r="F38" s="8"/>
      <c r="G38" s="5"/>
      <c r="H38" s="8" t="s">
        <v>7666</v>
      </c>
      <c r="I38" s="49" t="s">
        <v>7490</v>
      </c>
      <c r="J38" s="5" t="s">
        <v>7671</v>
      </c>
      <c r="K38" s="53"/>
      <c r="L38" s="51"/>
      <c r="M38" s="25" t="s">
        <v>7672</v>
      </c>
      <c r="N38" s="53"/>
      <c r="O38" s="53"/>
      <c r="P38" s="53"/>
      <c r="Q38" s="53"/>
      <c r="R38" s="53"/>
      <c r="S38" s="53"/>
      <c r="T38" s="53"/>
      <c r="U38" s="53"/>
      <c r="V38" s="53"/>
      <c r="W38" s="53"/>
      <c r="X38" s="53"/>
      <c r="Y38" s="53"/>
      <c r="Z38" s="53"/>
    </row>
    <row r="39" customFormat="false" ht="76.5" hidden="false" customHeight="true" outlineLevel="0" collapsed="false">
      <c r="A39" s="5" t="s">
        <v>7656</v>
      </c>
      <c r="B39" s="5" t="s">
        <v>7657</v>
      </c>
      <c r="C39" s="5"/>
      <c r="D39" s="5"/>
      <c r="E39" s="5"/>
      <c r="F39" s="8"/>
      <c r="G39" s="5"/>
      <c r="H39" s="8" t="s">
        <v>7666</v>
      </c>
      <c r="I39" s="49" t="s">
        <v>7490</v>
      </c>
      <c r="J39" s="5" t="s">
        <v>7673</v>
      </c>
      <c r="K39" s="53"/>
      <c r="L39" s="51"/>
      <c r="M39" s="25" t="s">
        <v>7674</v>
      </c>
      <c r="N39" s="53"/>
      <c r="O39" s="53"/>
      <c r="P39" s="53"/>
      <c r="Q39" s="53"/>
      <c r="R39" s="53"/>
      <c r="S39" s="53"/>
      <c r="T39" s="53"/>
      <c r="U39" s="53"/>
      <c r="V39" s="53"/>
      <c r="W39" s="53"/>
      <c r="X39" s="53"/>
      <c r="Y39" s="53"/>
      <c r="Z39" s="53"/>
    </row>
    <row r="40" customFormat="false" ht="76.5" hidden="false" customHeight="true" outlineLevel="0" collapsed="false">
      <c r="A40" s="5" t="s">
        <v>7675</v>
      </c>
      <c r="B40" s="5" t="s">
        <v>7676</v>
      </c>
      <c r="C40" s="5" t="s">
        <v>7658</v>
      </c>
      <c r="D40" s="5"/>
      <c r="E40" s="5"/>
      <c r="F40" s="8" t="s">
        <v>7659</v>
      </c>
      <c r="G40" s="5"/>
      <c r="H40" s="25" t="s">
        <v>7677</v>
      </c>
      <c r="I40" s="49" t="s">
        <v>7490</v>
      </c>
      <c r="J40" s="5" t="s">
        <v>7678</v>
      </c>
      <c r="K40" s="53"/>
      <c r="L40" s="51"/>
      <c r="M40" s="25" t="s">
        <v>7679</v>
      </c>
      <c r="N40" s="53"/>
      <c r="O40" s="53"/>
      <c r="P40" s="53"/>
      <c r="Q40" s="53"/>
      <c r="R40" s="53"/>
      <c r="S40" s="53"/>
      <c r="T40" s="53"/>
      <c r="U40" s="53"/>
      <c r="V40" s="53"/>
      <c r="W40" s="53"/>
      <c r="X40" s="53"/>
      <c r="Y40" s="53"/>
      <c r="Z40" s="53"/>
    </row>
    <row r="41" customFormat="false" ht="75.75" hidden="false" customHeight="true" outlineLevel="0" collapsed="false">
      <c r="A41" s="5" t="s">
        <v>7675</v>
      </c>
      <c r="B41" s="5" t="s">
        <v>7676</v>
      </c>
      <c r="C41" s="5"/>
      <c r="D41" s="5"/>
      <c r="E41" s="5"/>
      <c r="F41" s="8"/>
      <c r="G41" s="5"/>
      <c r="H41" s="8" t="s">
        <v>7680</v>
      </c>
      <c r="I41" s="49" t="s">
        <v>7490</v>
      </c>
      <c r="J41" s="5" t="s">
        <v>7681</v>
      </c>
      <c r="K41" s="53"/>
      <c r="L41" s="51"/>
      <c r="M41" s="52" t="s">
        <v>7682</v>
      </c>
      <c r="N41" s="53"/>
      <c r="O41" s="53"/>
      <c r="P41" s="53"/>
      <c r="Q41" s="53"/>
      <c r="R41" s="53"/>
      <c r="S41" s="53"/>
      <c r="T41" s="53"/>
      <c r="U41" s="53"/>
      <c r="V41" s="53"/>
      <c r="W41" s="53"/>
      <c r="X41" s="53"/>
      <c r="Y41" s="53"/>
      <c r="Z41" s="53"/>
    </row>
    <row r="42" customFormat="false" ht="75.75" hidden="false" customHeight="true" outlineLevel="0" collapsed="false">
      <c r="A42" s="5" t="s">
        <v>7675</v>
      </c>
      <c r="B42" s="5" t="s">
        <v>7676</v>
      </c>
      <c r="C42" s="5"/>
      <c r="D42" s="5"/>
      <c r="E42" s="5"/>
      <c r="F42" s="8"/>
      <c r="G42" s="5"/>
      <c r="H42" s="8" t="s">
        <v>7680</v>
      </c>
      <c r="I42" s="49" t="s">
        <v>7490</v>
      </c>
      <c r="J42" s="5" t="s">
        <v>7683</v>
      </c>
      <c r="K42" s="53"/>
      <c r="L42" s="51"/>
      <c r="M42" s="52" t="s">
        <v>7684</v>
      </c>
      <c r="N42" s="53"/>
      <c r="O42" s="53"/>
      <c r="P42" s="53"/>
      <c r="Q42" s="53"/>
      <c r="R42" s="53"/>
      <c r="S42" s="53"/>
      <c r="T42" s="53"/>
      <c r="U42" s="53"/>
      <c r="V42" s="53"/>
      <c r="W42" s="53"/>
      <c r="X42" s="53"/>
      <c r="Y42" s="53"/>
      <c r="Z42" s="53"/>
    </row>
    <row r="43" customFormat="false" ht="75.75" hidden="false" customHeight="true" outlineLevel="0" collapsed="false">
      <c r="A43" s="5" t="s">
        <v>7675</v>
      </c>
      <c r="B43" s="5" t="s">
        <v>7676</v>
      </c>
      <c r="C43" s="5"/>
      <c r="D43" s="5"/>
      <c r="E43" s="5"/>
      <c r="F43" s="8"/>
      <c r="G43" s="5"/>
      <c r="H43" s="8" t="s">
        <v>7680</v>
      </c>
      <c r="I43" s="49" t="s">
        <v>7490</v>
      </c>
      <c r="J43" s="5" t="s">
        <v>7685</v>
      </c>
      <c r="K43" s="53"/>
      <c r="L43" s="51"/>
      <c r="M43" s="52" t="s">
        <v>7686</v>
      </c>
      <c r="N43" s="53"/>
      <c r="O43" s="53"/>
      <c r="P43" s="53"/>
      <c r="Q43" s="53"/>
      <c r="R43" s="53"/>
      <c r="S43" s="53"/>
      <c r="T43" s="53"/>
      <c r="U43" s="53"/>
      <c r="V43" s="53"/>
      <c r="W43" s="53"/>
      <c r="X43" s="53"/>
      <c r="Y43" s="53"/>
      <c r="Z43" s="53"/>
    </row>
    <row r="44" customFormat="false" ht="75.75" hidden="false" customHeight="true" outlineLevel="0" collapsed="false">
      <c r="A44" s="5" t="s">
        <v>7675</v>
      </c>
      <c r="B44" s="5" t="s">
        <v>7676</v>
      </c>
      <c r="C44" s="5"/>
      <c r="D44" s="5"/>
      <c r="E44" s="5"/>
      <c r="F44" s="8"/>
      <c r="G44" s="5"/>
      <c r="H44" s="8" t="s">
        <v>7680</v>
      </c>
      <c r="I44" s="49" t="s">
        <v>7490</v>
      </c>
      <c r="J44" s="5" t="s">
        <v>7687</v>
      </c>
      <c r="K44" s="53"/>
      <c r="L44" s="51"/>
      <c r="M44" s="52" t="s">
        <v>7688</v>
      </c>
      <c r="N44" s="53"/>
      <c r="O44" s="53"/>
      <c r="P44" s="53"/>
      <c r="Q44" s="53"/>
      <c r="R44" s="53"/>
      <c r="S44" s="53"/>
      <c r="T44" s="53"/>
      <c r="U44" s="53"/>
      <c r="V44" s="53"/>
      <c r="W44" s="53"/>
      <c r="X44" s="53"/>
      <c r="Y44" s="53"/>
      <c r="Z44" s="53"/>
    </row>
    <row r="45" customFormat="false" ht="75.75" hidden="false" customHeight="true" outlineLevel="0" collapsed="false">
      <c r="A45" s="5" t="s">
        <v>7675</v>
      </c>
      <c r="B45" s="5" t="s">
        <v>7676</v>
      </c>
      <c r="C45" s="5"/>
      <c r="D45" s="5"/>
      <c r="E45" s="5"/>
      <c r="F45" s="8"/>
      <c r="G45" s="5"/>
      <c r="H45" s="8" t="s">
        <v>7680</v>
      </c>
      <c r="I45" s="49" t="s">
        <v>7490</v>
      </c>
      <c r="J45" s="5" t="s">
        <v>7689</v>
      </c>
      <c r="K45" s="53"/>
      <c r="L45" s="51"/>
      <c r="M45" s="52" t="s">
        <v>7690</v>
      </c>
      <c r="N45" s="53"/>
      <c r="O45" s="53"/>
      <c r="P45" s="53"/>
      <c r="Q45" s="53"/>
      <c r="R45" s="53"/>
      <c r="S45" s="53"/>
      <c r="T45" s="53"/>
      <c r="U45" s="53"/>
      <c r="V45" s="53"/>
      <c r="W45" s="53"/>
      <c r="X45" s="53"/>
      <c r="Y45" s="53"/>
      <c r="Z45" s="53"/>
    </row>
    <row r="46" customFormat="false" ht="75.75" hidden="false" customHeight="true" outlineLevel="0" collapsed="false">
      <c r="A46" s="5" t="s">
        <v>7691</v>
      </c>
      <c r="B46" s="5" t="s">
        <v>7692</v>
      </c>
      <c r="C46" s="5" t="s">
        <v>7658</v>
      </c>
      <c r="D46" s="5"/>
      <c r="E46" s="5"/>
      <c r="F46" s="8" t="s">
        <v>7659</v>
      </c>
      <c r="G46" s="5"/>
      <c r="H46" s="25" t="s">
        <v>7693</v>
      </c>
      <c r="I46" s="49" t="s">
        <v>7490</v>
      </c>
      <c r="J46" s="5" t="s">
        <v>7694</v>
      </c>
      <c r="K46" s="53"/>
      <c r="L46" s="51"/>
      <c r="M46" s="52" t="s">
        <v>7695</v>
      </c>
      <c r="N46" s="53"/>
      <c r="O46" s="53"/>
      <c r="P46" s="53"/>
      <c r="Q46" s="53"/>
      <c r="R46" s="53"/>
      <c r="S46" s="53"/>
      <c r="T46" s="53"/>
      <c r="U46" s="53"/>
      <c r="V46" s="53"/>
      <c r="W46" s="53"/>
      <c r="X46" s="53"/>
      <c r="Y46" s="53"/>
      <c r="Z46" s="53"/>
    </row>
    <row r="47" customFormat="false" ht="80.25" hidden="false" customHeight="true" outlineLevel="0" collapsed="false">
      <c r="A47" s="5" t="s">
        <v>7691</v>
      </c>
      <c r="B47" s="5" t="s">
        <v>7692</v>
      </c>
      <c r="C47" s="5"/>
      <c r="D47" s="5"/>
      <c r="E47" s="5"/>
      <c r="F47" s="8"/>
      <c r="G47" s="5"/>
      <c r="H47" s="8" t="s">
        <v>7696</v>
      </c>
      <c r="I47" s="49" t="s">
        <v>7490</v>
      </c>
      <c r="J47" s="5" t="s">
        <v>7697</v>
      </c>
      <c r="K47" s="53"/>
      <c r="L47" s="51"/>
      <c r="M47" s="25" t="s">
        <v>7698</v>
      </c>
      <c r="N47" s="53"/>
      <c r="O47" s="53"/>
      <c r="P47" s="53"/>
      <c r="Q47" s="53"/>
      <c r="R47" s="53"/>
      <c r="S47" s="53"/>
      <c r="T47" s="53"/>
      <c r="U47" s="53"/>
      <c r="V47" s="53"/>
      <c r="W47" s="53"/>
      <c r="X47" s="53"/>
      <c r="Y47" s="53"/>
      <c r="Z47" s="53"/>
    </row>
    <row r="48" customFormat="false" ht="80.25" hidden="false" customHeight="true" outlineLevel="0" collapsed="false">
      <c r="A48" s="5" t="s">
        <v>7691</v>
      </c>
      <c r="B48" s="5" t="s">
        <v>7692</v>
      </c>
      <c r="C48" s="5"/>
      <c r="D48" s="5"/>
      <c r="E48" s="5"/>
      <c r="F48" s="8"/>
      <c r="G48" s="5"/>
      <c r="H48" s="8" t="s">
        <v>7699</v>
      </c>
      <c r="I48" s="49" t="s">
        <v>7490</v>
      </c>
      <c r="J48" s="5" t="s">
        <v>7700</v>
      </c>
      <c r="K48" s="53"/>
      <c r="L48" s="51"/>
      <c r="M48" s="25" t="s">
        <v>7701</v>
      </c>
      <c r="N48" s="53"/>
      <c r="O48" s="53"/>
      <c r="P48" s="53"/>
      <c r="Q48" s="53"/>
      <c r="R48" s="53"/>
      <c r="S48" s="53"/>
      <c r="T48" s="53"/>
      <c r="U48" s="53"/>
      <c r="V48" s="53"/>
      <c r="W48" s="53"/>
      <c r="X48" s="53"/>
      <c r="Y48" s="53"/>
      <c r="Z48" s="53"/>
    </row>
    <row r="49" customFormat="false" ht="80.25" hidden="false" customHeight="true" outlineLevel="0" collapsed="false">
      <c r="A49" s="5" t="s">
        <v>7691</v>
      </c>
      <c r="B49" s="5" t="s">
        <v>7692</v>
      </c>
      <c r="C49" s="5"/>
      <c r="D49" s="5"/>
      <c r="E49" s="5"/>
      <c r="F49" s="8"/>
      <c r="G49" s="5"/>
      <c r="H49" s="8" t="s">
        <v>7699</v>
      </c>
      <c r="I49" s="49" t="s">
        <v>7490</v>
      </c>
      <c r="J49" s="5" t="s">
        <v>7702</v>
      </c>
      <c r="K49" s="53"/>
      <c r="L49" s="51"/>
      <c r="M49" s="25" t="s">
        <v>7703</v>
      </c>
      <c r="N49" s="53"/>
      <c r="O49" s="53"/>
      <c r="P49" s="53"/>
      <c r="Q49" s="53"/>
      <c r="R49" s="53"/>
      <c r="S49" s="53"/>
      <c r="T49" s="53"/>
      <c r="U49" s="53"/>
      <c r="V49" s="53"/>
      <c r="W49" s="53"/>
      <c r="X49" s="53"/>
      <c r="Y49" s="53"/>
      <c r="Z49" s="53"/>
    </row>
    <row r="50" customFormat="false" ht="80.25" hidden="false" customHeight="true" outlineLevel="0" collapsed="false">
      <c r="A50" s="5" t="s">
        <v>7691</v>
      </c>
      <c r="B50" s="5" t="s">
        <v>7692</v>
      </c>
      <c r="C50" s="5"/>
      <c r="D50" s="5"/>
      <c r="E50" s="5"/>
      <c r="F50" s="8"/>
      <c r="G50" s="5"/>
      <c r="H50" s="8" t="s">
        <v>7699</v>
      </c>
      <c r="I50" s="49" t="s">
        <v>7490</v>
      </c>
      <c r="J50" s="5" t="s">
        <v>7704</v>
      </c>
      <c r="K50" s="53"/>
      <c r="L50" s="51"/>
      <c r="M50" s="25" t="s">
        <v>7705</v>
      </c>
      <c r="N50" s="53"/>
      <c r="O50" s="53"/>
      <c r="P50" s="53"/>
      <c r="Q50" s="53"/>
      <c r="R50" s="53"/>
      <c r="S50" s="53"/>
      <c r="T50" s="53"/>
      <c r="U50" s="53"/>
      <c r="V50" s="53"/>
      <c r="W50" s="53"/>
      <c r="X50" s="53"/>
      <c r="Y50" s="53"/>
      <c r="Z50" s="53"/>
    </row>
    <row r="51" customFormat="false" ht="80.25" hidden="false" customHeight="true" outlineLevel="0" collapsed="false">
      <c r="A51" s="5" t="s">
        <v>7691</v>
      </c>
      <c r="B51" s="5" t="s">
        <v>7692</v>
      </c>
      <c r="C51" s="5"/>
      <c r="D51" s="5"/>
      <c r="E51" s="5"/>
      <c r="F51" s="8"/>
      <c r="G51" s="5"/>
      <c r="H51" s="8" t="s">
        <v>7699</v>
      </c>
      <c r="I51" s="49" t="s">
        <v>7490</v>
      </c>
      <c r="J51" s="5" t="s">
        <v>7706</v>
      </c>
      <c r="K51" s="53"/>
      <c r="L51" s="51"/>
      <c r="M51" s="25" t="s">
        <v>7707</v>
      </c>
      <c r="N51" s="53"/>
      <c r="O51" s="53"/>
      <c r="P51" s="53"/>
      <c r="Q51" s="53"/>
      <c r="R51" s="53"/>
      <c r="S51" s="53"/>
      <c r="T51" s="53"/>
      <c r="U51" s="53"/>
      <c r="V51" s="53"/>
      <c r="W51" s="53"/>
      <c r="X51" s="53"/>
      <c r="Y51" s="53"/>
      <c r="Z51" s="53"/>
    </row>
    <row r="52" customFormat="false" ht="80.25" hidden="false" customHeight="true" outlineLevel="0" collapsed="false">
      <c r="A52" s="5" t="s">
        <v>7602</v>
      </c>
      <c r="B52" s="5" t="s">
        <v>7708</v>
      </c>
      <c r="C52" s="5"/>
      <c r="D52" s="5"/>
      <c r="E52" s="5"/>
      <c r="F52" s="8"/>
      <c r="G52" s="5"/>
      <c r="H52" s="8" t="s">
        <v>7709</v>
      </c>
      <c r="I52" s="49" t="s">
        <v>7490</v>
      </c>
      <c r="J52" s="5" t="s">
        <v>7710</v>
      </c>
      <c r="K52" s="53"/>
      <c r="L52" s="51"/>
      <c r="M52" s="25" t="s">
        <v>7711</v>
      </c>
      <c r="N52" s="53"/>
      <c r="O52" s="53"/>
      <c r="P52" s="53"/>
      <c r="Q52" s="53"/>
      <c r="R52" s="53"/>
      <c r="S52" s="53"/>
      <c r="T52" s="53"/>
      <c r="U52" s="53"/>
      <c r="V52" s="53"/>
      <c r="W52" s="53"/>
      <c r="X52" s="53"/>
      <c r="Y52" s="53"/>
      <c r="Z52" s="53"/>
    </row>
    <row r="53" customFormat="false" ht="75.75" hidden="false" customHeight="true" outlineLevel="0" collapsed="false">
      <c r="A53" s="5" t="s">
        <v>7602</v>
      </c>
      <c r="B53" s="5" t="s">
        <v>7708</v>
      </c>
      <c r="C53" s="5"/>
      <c r="D53" s="5"/>
      <c r="E53" s="5"/>
      <c r="F53" s="8"/>
      <c r="G53" s="5"/>
      <c r="H53" s="8" t="s">
        <v>7712</v>
      </c>
      <c r="I53" s="49" t="s">
        <v>7490</v>
      </c>
      <c r="J53" s="5" t="s">
        <v>7713</v>
      </c>
      <c r="K53" s="53"/>
      <c r="L53" s="51"/>
      <c r="M53" s="25" t="s">
        <v>7714</v>
      </c>
      <c r="N53" s="53"/>
      <c r="O53" s="53"/>
      <c r="P53" s="53"/>
      <c r="Q53" s="53"/>
      <c r="R53" s="53"/>
      <c r="S53" s="53"/>
      <c r="T53" s="53"/>
      <c r="U53" s="53"/>
      <c r="V53" s="53"/>
      <c r="W53" s="53"/>
      <c r="X53" s="53"/>
      <c r="Y53" s="53"/>
      <c r="Z53" s="53"/>
    </row>
    <row r="54" customFormat="false" ht="75.75" hidden="false" customHeight="true" outlineLevel="0" collapsed="false">
      <c r="A54" s="5" t="s">
        <v>7602</v>
      </c>
      <c r="B54" s="5" t="s">
        <v>7708</v>
      </c>
      <c r="C54" s="5"/>
      <c r="D54" s="5"/>
      <c r="E54" s="5"/>
      <c r="F54" s="8"/>
      <c r="G54" s="5"/>
      <c r="H54" s="8" t="s">
        <v>7715</v>
      </c>
      <c r="I54" s="49" t="s">
        <v>7490</v>
      </c>
      <c r="J54" s="5" t="s">
        <v>7716</v>
      </c>
      <c r="K54" s="53"/>
      <c r="L54" s="51"/>
      <c r="M54" s="25" t="s">
        <v>7717</v>
      </c>
      <c r="N54" s="53"/>
      <c r="O54" s="53"/>
      <c r="P54" s="53"/>
      <c r="Q54" s="53"/>
      <c r="R54" s="53"/>
      <c r="S54" s="53"/>
      <c r="T54" s="53"/>
      <c r="U54" s="53"/>
      <c r="V54" s="53"/>
      <c r="W54" s="53"/>
      <c r="X54" s="53"/>
      <c r="Y54" s="53"/>
      <c r="Z54" s="53"/>
    </row>
    <row r="55" customFormat="false" ht="75.75" hidden="false" customHeight="true" outlineLevel="0" collapsed="false">
      <c r="A55" s="5" t="s">
        <v>7602</v>
      </c>
      <c r="B55" s="5" t="s">
        <v>7708</v>
      </c>
      <c r="C55" s="5"/>
      <c r="D55" s="5"/>
      <c r="E55" s="5"/>
      <c r="F55" s="8"/>
      <c r="G55" s="5"/>
      <c r="H55" s="8" t="s">
        <v>7718</v>
      </c>
      <c r="I55" s="49" t="s">
        <v>7490</v>
      </c>
      <c r="J55" s="5" t="s">
        <v>7719</v>
      </c>
      <c r="K55" s="53"/>
      <c r="L55" s="51"/>
      <c r="M55" s="25" t="s">
        <v>7720</v>
      </c>
      <c r="N55" s="53"/>
      <c r="O55" s="53"/>
      <c r="P55" s="53"/>
      <c r="Q55" s="53"/>
      <c r="R55" s="53"/>
      <c r="S55" s="53"/>
      <c r="T55" s="53"/>
      <c r="U55" s="53"/>
      <c r="V55" s="53"/>
      <c r="W55" s="53"/>
      <c r="X55" s="53"/>
      <c r="Y55" s="53"/>
      <c r="Z55" s="53"/>
    </row>
    <row r="56" customFormat="false" ht="75.75" hidden="false" customHeight="true" outlineLevel="0" collapsed="false">
      <c r="A56" s="5" t="s">
        <v>7602</v>
      </c>
      <c r="B56" s="5" t="s">
        <v>7708</v>
      </c>
      <c r="C56" s="5"/>
      <c r="D56" s="5"/>
      <c r="E56" s="5"/>
      <c r="F56" s="8"/>
      <c r="G56" s="5"/>
      <c r="H56" s="8" t="s">
        <v>7721</v>
      </c>
      <c r="I56" s="49" t="s">
        <v>7490</v>
      </c>
      <c r="J56" s="5" t="s">
        <v>7722</v>
      </c>
      <c r="K56" s="53"/>
      <c r="L56" s="51"/>
      <c r="M56" s="25" t="s">
        <v>7723</v>
      </c>
      <c r="N56" s="53"/>
      <c r="O56" s="53"/>
      <c r="P56" s="53"/>
      <c r="Q56" s="53"/>
      <c r="R56" s="53"/>
      <c r="S56" s="53"/>
      <c r="T56" s="53"/>
      <c r="U56" s="53"/>
      <c r="V56" s="53"/>
      <c r="W56" s="53"/>
      <c r="X56" s="53"/>
      <c r="Y56" s="53"/>
      <c r="Z56" s="53"/>
    </row>
    <row r="57" customFormat="false" ht="75.75" hidden="false" customHeight="true" outlineLevel="0" collapsed="false">
      <c r="A57" s="5" t="s">
        <v>7602</v>
      </c>
      <c r="B57" s="5" t="s">
        <v>7708</v>
      </c>
      <c r="C57" s="5"/>
      <c r="D57" s="5"/>
      <c r="E57" s="5"/>
      <c r="F57" s="8"/>
      <c r="G57" s="5"/>
      <c r="H57" s="8" t="s">
        <v>7724</v>
      </c>
      <c r="I57" s="49" t="s">
        <v>7490</v>
      </c>
      <c r="J57" s="5" t="s">
        <v>7725</v>
      </c>
      <c r="K57" s="53"/>
      <c r="L57" s="51"/>
      <c r="M57" s="25" t="s">
        <v>7726</v>
      </c>
      <c r="N57" s="53"/>
      <c r="O57" s="53"/>
      <c r="P57" s="53"/>
      <c r="Q57" s="53"/>
      <c r="R57" s="53"/>
      <c r="S57" s="53"/>
      <c r="T57" s="53"/>
      <c r="U57" s="53"/>
      <c r="V57" s="53"/>
      <c r="W57" s="53"/>
      <c r="X57" s="53"/>
      <c r="Y57" s="53"/>
      <c r="Z57" s="53"/>
    </row>
    <row r="58" customFormat="false" ht="75.75" hidden="false" customHeight="true" outlineLevel="0" collapsed="false">
      <c r="A58" s="5" t="s">
        <v>7602</v>
      </c>
      <c r="B58" s="5" t="s">
        <v>7708</v>
      </c>
      <c r="C58" s="5"/>
      <c r="D58" s="5"/>
      <c r="E58" s="5"/>
      <c r="F58" s="8"/>
      <c r="G58" s="5"/>
      <c r="H58" s="8" t="s">
        <v>7727</v>
      </c>
      <c r="I58" s="49" t="s">
        <v>7490</v>
      </c>
      <c r="J58" s="5" t="s">
        <v>7728</v>
      </c>
      <c r="K58" s="53"/>
      <c r="L58" s="51"/>
      <c r="M58" s="25" t="s">
        <v>7729</v>
      </c>
      <c r="N58" s="53"/>
      <c r="O58" s="53"/>
      <c r="P58" s="53"/>
      <c r="Q58" s="53"/>
      <c r="R58" s="53"/>
      <c r="S58" s="53"/>
      <c r="T58" s="53"/>
      <c r="U58" s="53"/>
      <c r="V58" s="53"/>
      <c r="W58" s="53"/>
      <c r="X58" s="53"/>
      <c r="Y58" s="53"/>
      <c r="Z58" s="53"/>
    </row>
    <row r="59" customFormat="false" ht="75.75" hidden="false" customHeight="true" outlineLevel="0" collapsed="false">
      <c r="A59" s="5" t="s">
        <v>7602</v>
      </c>
      <c r="B59" s="5" t="s">
        <v>7730</v>
      </c>
      <c r="C59" s="5"/>
      <c r="D59" s="5"/>
      <c r="E59" s="5"/>
      <c r="F59" s="8"/>
      <c r="G59" s="5"/>
      <c r="H59" s="25" t="s">
        <v>7731</v>
      </c>
      <c r="I59" s="49" t="s">
        <v>7490</v>
      </c>
      <c r="J59" s="5" t="s">
        <v>7732</v>
      </c>
      <c r="K59" s="53"/>
      <c r="L59" s="51"/>
      <c r="M59" s="25" t="s">
        <v>7733</v>
      </c>
      <c r="N59" s="53"/>
      <c r="O59" s="53"/>
      <c r="P59" s="53"/>
      <c r="Q59" s="53"/>
      <c r="R59" s="53"/>
      <c r="S59" s="53"/>
      <c r="T59" s="53"/>
      <c r="U59" s="53"/>
      <c r="V59" s="53"/>
      <c r="W59" s="53"/>
      <c r="X59" s="53"/>
      <c r="Y59" s="53"/>
      <c r="Z59" s="53"/>
    </row>
    <row r="60" customFormat="false" ht="72" hidden="false" customHeight="true" outlineLevel="0" collapsed="false">
      <c r="A60" s="5" t="s">
        <v>7602</v>
      </c>
      <c r="B60" s="5" t="s">
        <v>7730</v>
      </c>
      <c r="C60" s="5"/>
      <c r="D60" s="5"/>
      <c r="E60" s="5"/>
      <c r="F60" s="8"/>
      <c r="G60" s="5"/>
      <c r="H60" s="8" t="s">
        <v>7734</v>
      </c>
      <c r="I60" s="49" t="s">
        <v>7490</v>
      </c>
      <c r="J60" s="5" t="s">
        <v>7735</v>
      </c>
      <c r="K60" s="53"/>
      <c r="L60" s="51"/>
      <c r="M60" s="25" t="s">
        <v>7736</v>
      </c>
      <c r="N60" s="53"/>
      <c r="O60" s="53"/>
      <c r="P60" s="53"/>
      <c r="Q60" s="53"/>
      <c r="R60" s="53"/>
      <c r="S60" s="53"/>
      <c r="T60" s="53"/>
      <c r="U60" s="53"/>
      <c r="V60" s="53"/>
      <c r="W60" s="53"/>
      <c r="X60" s="53"/>
      <c r="Y60" s="53"/>
      <c r="Z60" s="53"/>
    </row>
    <row r="61" customFormat="false" ht="72" hidden="false" customHeight="true" outlineLevel="0" collapsed="false">
      <c r="A61" s="5" t="s">
        <v>7602</v>
      </c>
      <c r="B61" s="5" t="s">
        <v>7730</v>
      </c>
      <c r="C61" s="5"/>
      <c r="D61" s="5"/>
      <c r="E61" s="5"/>
      <c r="F61" s="8"/>
      <c r="G61" s="5"/>
      <c r="H61" s="8" t="s">
        <v>7734</v>
      </c>
      <c r="I61" s="49" t="s">
        <v>7490</v>
      </c>
      <c r="J61" s="5" t="s">
        <v>7737</v>
      </c>
      <c r="K61" s="53"/>
      <c r="L61" s="51"/>
      <c r="M61" s="25" t="s">
        <v>7738</v>
      </c>
      <c r="N61" s="53"/>
      <c r="O61" s="53"/>
      <c r="P61" s="53"/>
      <c r="Q61" s="53"/>
      <c r="R61" s="53"/>
      <c r="S61" s="53"/>
      <c r="T61" s="53"/>
      <c r="U61" s="53"/>
      <c r="V61" s="53"/>
      <c r="W61" s="53"/>
      <c r="X61" s="53"/>
      <c r="Y61" s="53"/>
      <c r="Z61" s="53"/>
    </row>
    <row r="62" customFormat="false" ht="72" hidden="false" customHeight="true" outlineLevel="0" collapsed="false">
      <c r="A62" s="5" t="s">
        <v>7602</v>
      </c>
      <c r="B62" s="5" t="s">
        <v>7730</v>
      </c>
      <c r="C62" s="5"/>
      <c r="D62" s="5"/>
      <c r="E62" s="5"/>
      <c r="F62" s="8"/>
      <c r="G62" s="5"/>
      <c r="H62" s="8" t="s">
        <v>7739</v>
      </c>
      <c r="I62" s="49" t="s">
        <v>7490</v>
      </c>
      <c r="J62" s="5" t="s">
        <v>7740</v>
      </c>
      <c r="K62" s="53"/>
      <c r="L62" s="51"/>
      <c r="M62" s="25" t="s">
        <v>7741</v>
      </c>
      <c r="N62" s="53"/>
      <c r="O62" s="53"/>
      <c r="P62" s="53"/>
      <c r="Q62" s="53"/>
      <c r="R62" s="53"/>
      <c r="S62" s="53"/>
      <c r="T62" s="53"/>
      <c r="U62" s="53"/>
      <c r="V62" s="53"/>
      <c r="W62" s="53"/>
      <c r="X62" s="53"/>
      <c r="Y62" s="53"/>
      <c r="Z62" s="53"/>
    </row>
    <row r="63" customFormat="false" ht="72" hidden="false" customHeight="true" outlineLevel="0" collapsed="false">
      <c r="A63" s="5" t="s">
        <v>7602</v>
      </c>
      <c r="B63" s="5" t="s">
        <v>7730</v>
      </c>
      <c r="C63" s="5"/>
      <c r="D63" s="5"/>
      <c r="E63" s="5"/>
      <c r="F63" s="8"/>
      <c r="G63" s="5"/>
      <c r="H63" s="8" t="s">
        <v>7742</v>
      </c>
      <c r="I63" s="49" t="s">
        <v>7490</v>
      </c>
      <c r="J63" s="5" t="s">
        <v>7743</v>
      </c>
      <c r="K63" s="53"/>
      <c r="L63" s="51"/>
      <c r="M63" s="25" t="s">
        <v>7744</v>
      </c>
      <c r="N63" s="53"/>
      <c r="O63" s="53"/>
      <c r="P63" s="53"/>
      <c r="Q63" s="53"/>
      <c r="R63" s="53"/>
      <c r="S63" s="53"/>
      <c r="T63" s="53"/>
      <c r="U63" s="53"/>
      <c r="V63" s="53"/>
      <c r="W63" s="53"/>
      <c r="X63" s="53"/>
      <c r="Y63" s="53"/>
      <c r="Z63" s="53"/>
    </row>
    <row r="64" customFormat="false" ht="72" hidden="false" customHeight="true" outlineLevel="0" collapsed="false">
      <c r="A64" s="5" t="s">
        <v>7602</v>
      </c>
      <c r="B64" s="5" t="s">
        <v>7730</v>
      </c>
      <c r="C64" s="5"/>
      <c r="D64" s="5"/>
      <c r="E64" s="5"/>
      <c r="F64" s="8"/>
      <c r="G64" s="5"/>
      <c r="H64" s="8" t="s">
        <v>7739</v>
      </c>
      <c r="I64" s="49" t="s">
        <v>7490</v>
      </c>
      <c r="J64" s="5" t="s">
        <v>7745</v>
      </c>
      <c r="K64" s="53"/>
      <c r="L64" s="51"/>
      <c r="M64" s="25" t="s">
        <v>7746</v>
      </c>
      <c r="N64" s="53"/>
      <c r="O64" s="53"/>
      <c r="P64" s="53"/>
      <c r="Q64" s="53"/>
      <c r="R64" s="53"/>
      <c r="S64" s="53"/>
      <c r="T64" s="53"/>
      <c r="U64" s="53"/>
      <c r="V64" s="53"/>
      <c r="W64" s="53"/>
      <c r="X64" s="53"/>
      <c r="Y64" s="53"/>
      <c r="Z64" s="53"/>
    </row>
    <row r="65" customFormat="false" ht="72" hidden="false" customHeight="true" outlineLevel="0" collapsed="false">
      <c r="A65" s="5" t="s">
        <v>7602</v>
      </c>
      <c r="B65" s="5" t="s">
        <v>7730</v>
      </c>
      <c r="C65" s="5"/>
      <c r="D65" s="5"/>
      <c r="E65" s="5"/>
      <c r="F65" s="8"/>
      <c r="G65" s="5"/>
      <c r="H65" s="8" t="s">
        <v>7734</v>
      </c>
      <c r="I65" s="49" t="s">
        <v>7490</v>
      </c>
      <c r="J65" s="5" t="s">
        <v>7747</v>
      </c>
      <c r="K65" s="53"/>
      <c r="L65" s="51"/>
      <c r="M65" s="25" t="s">
        <v>7748</v>
      </c>
      <c r="N65" s="53"/>
      <c r="O65" s="53"/>
      <c r="P65" s="53"/>
      <c r="Q65" s="53"/>
      <c r="R65" s="53"/>
      <c r="S65" s="53"/>
      <c r="T65" s="53"/>
      <c r="U65" s="53"/>
      <c r="V65" s="53"/>
      <c r="W65" s="53"/>
      <c r="X65" s="53"/>
      <c r="Y65" s="53"/>
      <c r="Z65" s="53"/>
    </row>
    <row r="66" customFormat="false" ht="72" hidden="false" customHeight="true" outlineLevel="0" collapsed="false">
      <c r="A66" s="5" t="s">
        <v>7602</v>
      </c>
      <c r="B66" s="5" t="s">
        <v>7730</v>
      </c>
      <c r="C66" s="5"/>
      <c r="D66" s="5"/>
      <c r="E66" s="5"/>
      <c r="F66" s="8"/>
      <c r="G66" s="5"/>
      <c r="H66" s="8" t="s">
        <v>7734</v>
      </c>
      <c r="I66" s="49" t="s">
        <v>7490</v>
      </c>
      <c r="J66" s="5" t="s">
        <v>7749</v>
      </c>
      <c r="K66" s="53"/>
      <c r="L66" s="51"/>
      <c r="M66" s="25" t="s">
        <v>7750</v>
      </c>
      <c r="N66" s="53"/>
      <c r="O66" s="53"/>
      <c r="P66" s="53"/>
      <c r="Q66" s="53"/>
      <c r="R66" s="53"/>
      <c r="S66" s="53"/>
      <c r="T66" s="53"/>
      <c r="U66" s="53"/>
      <c r="V66" s="53"/>
      <c r="W66" s="53"/>
      <c r="X66" s="53"/>
      <c r="Y66" s="53"/>
      <c r="Z66" s="53"/>
    </row>
    <row r="67" customFormat="false" ht="72" hidden="false" customHeight="true" outlineLevel="0" collapsed="false">
      <c r="A67" s="5" t="s">
        <v>7602</v>
      </c>
      <c r="B67" s="5" t="s">
        <v>7730</v>
      </c>
      <c r="C67" s="5"/>
      <c r="D67" s="5"/>
      <c r="E67" s="5"/>
      <c r="F67" s="8"/>
      <c r="G67" s="5"/>
      <c r="H67" s="8" t="s">
        <v>7739</v>
      </c>
      <c r="I67" s="49" t="s">
        <v>7490</v>
      </c>
      <c r="J67" s="5" t="s">
        <v>7751</v>
      </c>
      <c r="K67" s="53"/>
      <c r="L67" s="51"/>
      <c r="M67" s="25" t="s">
        <v>7752</v>
      </c>
      <c r="N67" s="53"/>
      <c r="O67" s="53"/>
      <c r="P67" s="53"/>
      <c r="Q67" s="53"/>
      <c r="R67" s="53"/>
      <c r="S67" s="53"/>
      <c r="T67" s="53"/>
      <c r="U67" s="53"/>
      <c r="V67" s="53"/>
      <c r="W67" s="53"/>
      <c r="X67" s="53"/>
      <c r="Y67" s="53"/>
      <c r="Z67" s="53"/>
    </row>
    <row r="68" customFormat="false" ht="72" hidden="false" customHeight="true" outlineLevel="0" collapsed="false">
      <c r="A68" s="5" t="s">
        <v>7602</v>
      </c>
      <c r="B68" s="5" t="s">
        <v>7753</v>
      </c>
      <c r="C68" s="5"/>
      <c r="D68" s="5"/>
      <c r="E68" s="5"/>
      <c r="F68" s="8"/>
      <c r="G68" s="5"/>
      <c r="H68" s="8" t="s">
        <v>7754</v>
      </c>
      <c r="I68" s="49" t="s">
        <v>7490</v>
      </c>
      <c r="J68" s="5" t="s">
        <v>7755</v>
      </c>
      <c r="K68" s="53"/>
      <c r="L68" s="51"/>
      <c r="M68" s="25" t="s">
        <v>7756</v>
      </c>
      <c r="N68" s="53"/>
      <c r="O68" s="53"/>
      <c r="P68" s="53"/>
      <c r="Q68" s="53"/>
      <c r="R68" s="53"/>
      <c r="S68" s="53"/>
      <c r="T68" s="53"/>
      <c r="U68" s="53"/>
      <c r="V68" s="53"/>
      <c r="W68" s="53"/>
      <c r="X68" s="53"/>
      <c r="Y68" s="53"/>
      <c r="Z68" s="53"/>
    </row>
    <row r="69" customFormat="false" ht="77.25" hidden="false" customHeight="true" outlineLevel="0" collapsed="false">
      <c r="A69" s="5" t="s">
        <v>7602</v>
      </c>
      <c r="B69" s="5" t="s">
        <v>7753</v>
      </c>
      <c r="C69" s="5"/>
      <c r="D69" s="5"/>
      <c r="E69" s="5"/>
      <c r="F69" s="8"/>
      <c r="G69" s="5"/>
      <c r="H69" s="8" t="s">
        <v>7757</v>
      </c>
      <c r="I69" s="49" t="s">
        <v>7490</v>
      </c>
      <c r="J69" s="5" t="s">
        <v>7758</v>
      </c>
      <c r="K69" s="53"/>
      <c r="L69" s="51"/>
      <c r="M69" s="25" t="s">
        <v>7759</v>
      </c>
      <c r="N69" s="53"/>
      <c r="O69" s="53"/>
      <c r="P69" s="53"/>
      <c r="Q69" s="53"/>
      <c r="R69" s="53"/>
      <c r="S69" s="53"/>
      <c r="T69" s="53"/>
      <c r="U69" s="53"/>
      <c r="V69" s="53"/>
      <c r="W69" s="53"/>
      <c r="X69" s="53"/>
      <c r="Y69" s="53"/>
      <c r="Z69" s="53"/>
    </row>
    <row r="70" customFormat="false" ht="77.25" hidden="false" customHeight="true" outlineLevel="0" collapsed="false">
      <c r="A70" s="5" t="s">
        <v>7602</v>
      </c>
      <c r="B70" s="5" t="s">
        <v>7753</v>
      </c>
      <c r="C70" s="5"/>
      <c r="D70" s="5"/>
      <c r="E70" s="5"/>
      <c r="F70" s="8"/>
      <c r="G70" s="5"/>
      <c r="H70" s="8" t="s">
        <v>7760</v>
      </c>
      <c r="I70" s="49" t="s">
        <v>7490</v>
      </c>
      <c r="J70" s="5" t="s">
        <v>7761</v>
      </c>
      <c r="K70" s="53"/>
      <c r="L70" s="51"/>
      <c r="M70" s="25" t="s">
        <v>7762</v>
      </c>
      <c r="N70" s="53"/>
      <c r="O70" s="53"/>
      <c r="P70" s="53"/>
      <c r="Q70" s="53"/>
      <c r="R70" s="53"/>
      <c r="S70" s="53"/>
      <c r="T70" s="53"/>
      <c r="U70" s="53"/>
      <c r="V70" s="53"/>
      <c r="W70" s="53"/>
      <c r="X70" s="53"/>
      <c r="Y70" s="53"/>
      <c r="Z70" s="53"/>
    </row>
    <row r="71" customFormat="false" ht="77.25" hidden="false" customHeight="true" outlineLevel="0" collapsed="false">
      <c r="A71" s="5" t="s">
        <v>7602</v>
      </c>
      <c r="B71" s="5" t="s">
        <v>7753</v>
      </c>
      <c r="C71" s="5"/>
      <c r="D71" s="5"/>
      <c r="E71" s="5"/>
      <c r="F71" s="8"/>
      <c r="G71" s="5"/>
      <c r="H71" s="8" t="s">
        <v>7763</v>
      </c>
      <c r="I71" s="49" t="s">
        <v>7490</v>
      </c>
      <c r="J71" s="5" t="s">
        <v>7764</v>
      </c>
      <c r="K71" s="53"/>
      <c r="L71" s="51"/>
      <c r="M71" s="25" t="s">
        <v>7765</v>
      </c>
      <c r="N71" s="53"/>
      <c r="O71" s="53"/>
      <c r="P71" s="53"/>
      <c r="Q71" s="53"/>
      <c r="R71" s="53"/>
      <c r="S71" s="53"/>
      <c r="T71" s="53"/>
      <c r="U71" s="53"/>
      <c r="V71" s="53"/>
      <c r="W71" s="53"/>
      <c r="X71" s="53"/>
      <c r="Y71" s="53"/>
      <c r="Z71" s="53"/>
    </row>
    <row r="72" customFormat="false" ht="77.25" hidden="false" customHeight="true" outlineLevel="0" collapsed="false">
      <c r="A72" s="5" t="s">
        <v>7602</v>
      </c>
      <c r="B72" s="5" t="s">
        <v>7753</v>
      </c>
      <c r="C72" s="5"/>
      <c r="D72" s="5"/>
      <c r="E72" s="5"/>
      <c r="F72" s="8"/>
      <c r="G72" s="5"/>
      <c r="H72" s="8" t="s">
        <v>7766</v>
      </c>
      <c r="I72" s="49" t="s">
        <v>7490</v>
      </c>
      <c r="J72" s="5" t="s">
        <v>7767</v>
      </c>
      <c r="K72" s="53"/>
      <c r="L72" s="51"/>
      <c r="M72" s="25" t="s">
        <v>7768</v>
      </c>
      <c r="N72" s="53"/>
      <c r="O72" s="53"/>
      <c r="P72" s="53"/>
      <c r="Q72" s="53"/>
      <c r="R72" s="53"/>
      <c r="S72" s="53"/>
      <c r="T72" s="53"/>
      <c r="U72" s="53"/>
      <c r="V72" s="53"/>
      <c r="W72" s="53"/>
      <c r="X72" s="53"/>
      <c r="Y72" s="53"/>
      <c r="Z72" s="53"/>
    </row>
    <row r="73" customFormat="false" ht="77.25" hidden="false" customHeight="true" outlineLevel="0" collapsed="false">
      <c r="A73" s="5" t="s">
        <v>7602</v>
      </c>
      <c r="B73" s="5" t="s">
        <v>7753</v>
      </c>
      <c r="C73" s="5"/>
      <c r="D73" s="5"/>
      <c r="E73" s="5"/>
      <c r="F73" s="8"/>
      <c r="G73" s="5"/>
      <c r="H73" s="8" t="s">
        <v>7769</v>
      </c>
      <c r="I73" s="49" t="s">
        <v>7490</v>
      </c>
      <c r="J73" s="5" t="s">
        <v>7770</v>
      </c>
      <c r="K73" s="53"/>
      <c r="L73" s="51"/>
      <c r="M73" s="25" t="s">
        <v>7771</v>
      </c>
      <c r="N73" s="53"/>
      <c r="O73" s="53"/>
      <c r="P73" s="53"/>
      <c r="Q73" s="53"/>
      <c r="R73" s="53"/>
      <c r="S73" s="53"/>
      <c r="T73" s="53"/>
      <c r="U73" s="53"/>
      <c r="V73" s="53"/>
      <c r="W73" s="53"/>
      <c r="X73" s="53"/>
      <c r="Y73" s="53"/>
      <c r="Z73" s="53"/>
    </row>
    <row r="74" customFormat="false" ht="77.25" hidden="false" customHeight="true" outlineLevel="0" collapsed="false">
      <c r="A74" s="5" t="s">
        <v>7602</v>
      </c>
      <c r="B74" s="5" t="s">
        <v>7753</v>
      </c>
      <c r="C74" s="5"/>
      <c r="D74" s="5"/>
      <c r="E74" s="5"/>
      <c r="F74" s="8"/>
      <c r="G74" s="5"/>
      <c r="H74" s="8" t="s">
        <v>7772</v>
      </c>
      <c r="I74" s="49" t="s">
        <v>7490</v>
      </c>
      <c r="J74" s="5" t="s">
        <v>7773</v>
      </c>
      <c r="K74" s="53"/>
      <c r="L74" s="51"/>
      <c r="M74" s="25" t="s">
        <v>7774</v>
      </c>
      <c r="N74" s="53"/>
      <c r="O74" s="53"/>
      <c r="P74" s="53"/>
      <c r="Q74" s="53"/>
      <c r="R74" s="53"/>
      <c r="S74" s="53"/>
      <c r="T74" s="53"/>
      <c r="U74" s="53"/>
      <c r="V74" s="53"/>
      <c r="W74" s="53"/>
      <c r="X74" s="53"/>
      <c r="Y74" s="53"/>
      <c r="Z74" s="53"/>
    </row>
    <row r="75" customFormat="false" ht="77.25" hidden="false" customHeight="true" outlineLevel="0" collapsed="false">
      <c r="A75" s="5" t="s">
        <v>7602</v>
      </c>
      <c r="B75" s="5" t="s">
        <v>7775</v>
      </c>
      <c r="C75" s="5"/>
      <c r="D75" s="5"/>
      <c r="E75" s="5"/>
      <c r="F75" s="8" t="s">
        <v>7776</v>
      </c>
      <c r="G75" s="5"/>
      <c r="H75" s="8" t="s">
        <v>7777</v>
      </c>
      <c r="I75" s="49" t="s">
        <v>7490</v>
      </c>
      <c r="J75" s="5" t="s">
        <v>7778</v>
      </c>
      <c r="K75" s="53"/>
      <c r="L75" s="51"/>
      <c r="M75" s="25" t="s">
        <v>7779</v>
      </c>
      <c r="N75" s="53"/>
      <c r="O75" s="53"/>
      <c r="P75" s="53"/>
      <c r="Q75" s="53"/>
      <c r="R75" s="53"/>
      <c r="S75" s="53"/>
      <c r="T75" s="53"/>
      <c r="U75" s="53"/>
      <c r="V75" s="53"/>
      <c r="W75" s="53"/>
      <c r="X75" s="53"/>
      <c r="Y75" s="53"/>
      <c r="Z75" s="53"/>
    </row>
    <row r="76" customFormat="false" ht="77.25" hidden="false" customHeight="true" outlineLevel="0" collapsed="false">
      <c r="A76" s="5" t="s">
        <v>7602</v>
      </c>
      <c r="B76" s="5" t="s">
        <v>7775</v>
      </c>
      <c r="C76" s="5"/>
      <c r="D76" s="5"/>
      <c r="E76" s="5"/>
      <c r="F76" s="8"/>
      <c r="G76" s="5"/>
      <c r="H76" s="8" t="s">
        <v>7780</v>
      </c>
      <c r="I76" s="49" t="s">
        <v>7490</v>
      </c>
      <c r="J76" s="5" t="s">
        <v>7781</v>
      </c>
      <c r="K76" s="53"/>
      <c r="L76" s="51"/>
      <c r="M76" s="25" t="s">
        <v>7782</v>
      </c>
      <c r="N76" s="53"/>
      <c r="O76" s="53"/>
      <c r="P76" s="53"/>
      <c r="Q76" s="53"/>
      <c r="R76" s="53"/>
      <c r="S76" s="53"/>
      <c r="T76" s="53"/>
      <c r="U76" s="53"/>
      <c r="V76" s="53"/>
      <c r="W76" s="53"/>
      <c r="X76" s="53"/>
      <c r="Y76" s="53"/>
      <c r="Z76" s="53"/>
    </row>
    <row r="77" customFormat="false" ht="77.25" hidden="false" customHeight="true" outlineLevel="0" collapsed="false">
      <c r="A77" s="5" t="s">
        <v>7602</v>
      </c>
      <c r="B77" s="5" t="s">
        <v>7775</v>
      </c>
      <c r="C77" s="5"/>
      <c r="D77" s="5"/>
      <c r="E77" s="5"/>
      <c r="F77" s="8"/>
      <c r="G77" s="5"/>
      <c r="H77" s="8" t="s">
        <v>7783</v>
      </c>
      <c r="I77" s="49" t="s">
        <v>7490</v>
      </c>
      <c r="J77" s="5" t="s">
        <v>7784</v>
      </c>
      <c r="K77" s="53"/>
      <c r="L77" s="51"/>
      <c r="M77" s="25" t="s">
        <v>7785</v>
      </c>
      <c r="N77" s="53"/>
      <c r="O77" s="53"/>
      <c r="P77" s="53"/>
      <c r="Q77" s="53"/>
      <c r="R77" s="53"/>
      <c r="S77" s="53"/>
      <c r="T77" s="53"/>
      <c r="U77" s="53"/>
      <c r="V77" s="53"/>
      <c r="W77" s="53"/>
      <c r="X77" s="53"/>
      <c r="Y77" s="53"/>
      <c r="Z77" s="53"/>
    </row>
    <row r="78" customFormat="false" ht="77.25" hidden="false" customHeight="true" outlineLevel="0" collapsed="false">
      <c r="A78" s="5" t="s">
        <v>7602</v>
      </c>
      <c r="B78" s="5" t="s">
        <v>7775</v>
      </c>
      <c r="C78" s="5"/>
      <c r="D78" s="5"/>
      <c r="E78" s="5"/>
      <c r="F78" s="8"/>
      <c r="G78" s="5"/>
      <c r="H78" s="8" t="s">
        <v>7786</v>
      </c>
      <c r="I78" s="49" t="s">
        <v>7490</v>
      </c>
      <c r="J78" s="5" t="s">
        <v>7787</v>
      </c>
      <c r="K78" s="53"/>
      <c r="L78" s="51"/>
      <c r="M78" s="25" t="s">
        <v>7788</v>
      </c>
      <c r="N78" s="53"/>
      <c r="O78" s="53"/>
      <c r="P78" s="53"/>
      <c r="Q78" s="53"/>
      <c r="R78" s="53"/>
      <c r="S78" s="53"/>
      <c r="T78" s="53"/>
      <c r="U78" s="53"/>
      <c r="V78" s="53"/>
      <c r="W78" s="53"/>
      <c r="X78" s="53"/>
      <c r="Y78" s="53"/>
      <c r="Z78" s="53"/>
    </row>
    <row r="79" customFormat="false" ht="77.25" hidden="false" customHeight="true" outlineLevel="0" collapsed="false">
      <c r="A79" s="5" t="s">
        <v>7602</v>
      </c>
      <c r="B79" s="5" t="s">
        <v>7775</v>
      </c>
      <c r="C79" s="5"/>
      <c r="D79" s="5"/>
      <c r="E79" s="5"/>
      <c r="F79" s="8"/>
      <c r="G79" s="5"/>
      <c r="H79" s="8" t="s">
        <v>7789</v>
      </c>
      <c r="I79" s="49" t="s">
        <v>7490</v>
      </c>
      <c r="J79" s="5" t="s">
        <v>7790</v>
      </c>
      <c r="K79" s="53"/>
      <c r="L79" s="51"/>
      <c r="M79" s="25" t="s">
        <v>7791</v>
      </c>
      <c r="N79" s="53"/>
      <c r="O79" s="53"/>
      <c r="P79" s="53"/>
      <c r="Q79" s="53"/>
      <c r="R79" s="53"/>
      <c r="S79" s="53"/>
      <c r="T79" s="53"/>
      <c r="U79" s="53"/>
      <c r="V79" s="53"/>
      <c r="W79" s="53"/>
      <c r="X79" s="53"/>
      <c r="Y79" s="53"/>
      <c r="Z79" s="53"/>
    </row>
    <row r="80" customFormat="false" ht="77.25" hidden="false" customHeight="true" outlineLevel="0" collapsed="false">
      <c r="A80" s="5" t="s">
        <v>7602</v>
      </c>
      <c r="B80" s="5" t="s">
        <v>7775</v>
      </c>
      <c r="C80" s="5"/>
      <c r="D80" s="5"/>
      <c r="E80" s="5"/>
      <c r="F80" s="8"/>
      <c r="G80" s="5"/>
      <c r="H80" s="8" t="s">
        <v>7792</v>
      </c>
      <c r="I80" s="49" t="s">
        <v>7490</v>
      </c>
      <c r="J80" s="5" t="s">
        <v>7793</v>
      </c>
      <c r="K80" s="53"/>
      <c r="L80" s="51"/>
      <c r="M80" s="25" t="s">
        <v>7794</v>
      </c>
      <c r="N80" s="53"/>
      <c r="O80" s="53"/>
      <c r="P80" s="53"/>
      <c r="Q80" s="53"/>
      <c r="R80" s="53"/>
      <c r="S80" s="53"/>
      <c r="T80" s="53"/>
      <c r="U80" s="53"/>
      <c r="V80" s="53"/>
      <c r="W80" s="53"/>
      <c r="X80" s="53"/>
      <c r="Y80" s="53"/>
      <c r="Z80" s="53"/>
    </row>
    <row r="81" customFormat="false" ht="112.5" hidden="false" customHeight="true" outlineLevel="0" collapsed="false">
      <c r="A81" s="5" t="s">
        <v>7602</v>
      </c>
      <c r="B81" s="5" t="s">
        <v>7795</v>
      </c>
      <c r="C81" s="5"/>
      <c r="D81" s="5"/>
      <c r="E81" s="5"/>
      <c r="F81" s="8"/>
      <c r="G81" s="5"/>
      <c r="H81" s="8" t="s">
        <v>7796</v>
      </c>
      <c r="I81" s="49" t="s">
        <v>7490</v>
      </c>
      <c r="J81" s="5" t="s">
        <v>7797</v>
      </c>
      <c r="K81" s="53"/>
      <c r="L81" s="51" t="s">
        <v>7798</v>
      </c>
      <c r="M81" s="25" t="s">
        <v>7799</v>
      </c>
      <c r="N81" s="53"/>
      <c r="O81" s="53"/>
      <c r="P81" s="53"/>
      <c r="Q81" s="53"/>
      <c r="R81" s="53"/>
      <c r="S81" s="53"/>
      <c r="T81" s="53"/>
      <c r="U81" s="53"/>
      <c r="V81" s="53"/>
      <c r="W81" s="53"/>
      <c r="X81" s="53"/>
      <c r="Y81" s="53"/>
      <c r="Z81" s="53"/>
    </row>
    <row r="82" customFormat="false" ht="65.25" hidden="false" customHeight="true" outlineLevel="0" collapsed="false">
      <c r="A82" s="5" t="s">
        <v>7602</v>
      </c>
      <c r="B82" s="5" t="s">
        <v>7795</v>
      </c>
      <c r="C82" s="5"/>
      <c r="D82" s="5"/>
      <c r="E82" s="5"/>
      <c r="F82" s="8"/>
      <c r="G82" s="5"/>
      <c r="H82" s="8" t="s">
        <v>7800</v>
      </c>
      <c r="I82" s="49" t="s">
        <v>7490</v>
      </c>
      <c r="J82" s="5" t="s">
        <v>7801</v>
      </c>
      <c r="K82" s="53"/>
      <c r="L82" s="51"/>
      <c r="M82" s="25" t="s">
        <v>7802</v>
      </c>
      <c r="N82" s="53"/>
      <c r="O82" s="53"/>
      <c r="P82" s="53"/>
      <c r="Q82" s="53"/>
      <c r="R82" s="53"/>
      <c r="S82" s="53"/>
      <c r="T82" s="53"/>
      <c r="U82" s="53"/>
      <c r="V82" s="53"/>
      <c r="W82" s="53"/>
      <c r="X82" s="53"/>
      <c r="Y82" s="53"/>
      <c r="Z82" s="53"/>
    </row>
    <row r="83" customFormat="false" ht="65.25" hidden="false" customHeight="true" outlineLevel="0" collapsed="false">
      <c r="A83" s="5" t="s">
        <v>7602</v>
      </c>
      <c r="B83" s="5" t="s">
        <v>7795</v>
      </c>
      <c r="C83" s="5"/>
      <c r="D83" s="5"/>
      <c r="E83" s="5"/>
      <c r="F83" s="8"/>
      <c r="G83" s="5"/>
      <c r="H83" s="8" t="s">
        <v>7803</v>
      </c>
      <c r="I83" s="49" t="s">
        <v>7490</v>
      </c>
      <c r="J83" s="5" t="s">
        <v>7804</v>
      </c>
      <c r="K83" s="53"/>
      <c r="L83" s="51"/>
      <c r="M83" s="25" t="s">
        <v>7805</v>
      </c>
      <c r="N83" s="53"/>
      <c r="O83" s="53"/>
      <c r="P83" s="53"/>
      <c r="Q83" s="53"/>
      <c r="R83" s="53"/>
      <c r="S83" s="53"/>
      <c r="T83" s="53"/>
      <c r="U83" s="53"/>
      <c r="V83" s="53"/>
      <c r="W83" s="53"/>
      <c r="X83" s="53"/>
      <c r="Y83" s="53"/>
      <c r="Z83" s="53"/>
    </row>
    <row r="84" customFormat="false" ht="65.25" hidden="false" customHeight="true" outlineLevel="0" collapsed="false">
      <c r="A84" s="5" t="s">
        <v>7602</v>
      </c>
      <c r="B84" s="5" t="s">
        <v>7795</v>
      </c>
      <c r="C84" s="5"/>
      <c r="D84" s="5"/>
      <c r="E84" s="5"/>
      <c r="F84" s="8"/>
      <c r="G84" s="5"/>
      <c r="H84" s="8" t="s">
        <v>7806</v>
      </c>
      <c r="I84" s="49" t="s">
        <v>7490</v>
      </c>
      <c r="J84" s="5" t="s">
        <v>7807</v>
      </c>
      <c r="K84" s="53"/>
      <c r="L84" s="51"/>
      <c r="M84" s="25" t="s">
        <v>7808</v>
      </c>
      <c r="N84" s="53"/>
      <c r="O84" s="53"/>
      <c r="P84" s="53"/>
      <c r="Q84" s="53"/>
      <c r="R84" s="53"/>
      <c r="S84" s="53"/>
      <c r="T84" s="53"/>
      <c r="U84" s="53"/>
      <c r="V84" s="53"/>
      <c r="W84" s="53"/>
      <c r="X84" s="53"/>
      <c r="Y84" s="53"/>
      <c r="Z84" s="53"/>
    </row>
    <row r="85" customFormat="false" ht="65.25" hidden="false" customHeight="true" outlineLevel="0" collapsed="false">
      <c r="A85" s="5" t="s">
        <v>7602</v>
      </c>
      <c r="B85" s="5" t="s">
        <v>7795</v>
      </c>
      <c r="C85" s="5"/>
      <c r="D85" s="5"/>
      <c r="E85" s="5"/>
      <c r="F85" s="8"/>
      <c r="G85" s="5"/>
      <c r="H85" s="8" t="s">
        <v>7809</v>
      </c>
      <c r="I85" s="49" t="s">
        <v>7490</v>
      </c>
      <c r="J85" s="5" t="s">
        <v>7810</v>
      </c>
      <c r="K85" s="53"/>
      <c r="L85" s="51"/>
      <c r="M85" s="25" t="s">
        <v>7811</v>
      </c>
      <c r="N85" s="53"/>
      <c r="O85" s="53"/>
      <c r="P85" s="53"/>
      <c r="Q85" s="53"/>
      <c r="R85" s="53"/>
      <c r="S85" s="53"/>
      <c r="T85" s="53"/>
      <c r="U85" s="53"/>
      <c r="V85" s="53"/>
      <c r="W85" s="53"/>
      <c r="X85" s="53"/>
      <c r="Y85" s="53"/>
      <c r="Z85" s="53"/>
    </row>
    <row r="86" customFormat="false" ht="65.25" hidden="false" customHeight="true" outlineLevel="0" collapsed="false">
      <c r="A86" s="5" t="s">
        <v>7602</v>
      </c>
      <c r="B86" s="5" t="s">
        <v>7795</v>
      </c>
      <c r="C86" s="5"/>
      <c r="D86" s="5"/>
      <c r="E86" s="5"/>
      <c r="F86" s="8"/>
      <c r="G86" s="5"/>
      <c r="H86" s="8" t="s">
        <v>7812</v>
      </c>
      <c r="I86" s="49" t="s">
        <v>7490</v>
      </c>
      <c r="J86" s="5" t="s">
        <v>7813</v>
      </c>
      <c r="K86" s="53"/>
      <c r="L86" s="51"/>
      <c r="M86" s="25" t="s">
        <v>7814</v>
      </c>
      <c r="N86" s="53"/>
      <c r="O86" s="53"/>
      <c r="P86" s="53"/>
      <c r="Q86" s="53"/>
      <c r="R86" s="53"/>
      <c r="S86" s="53"/>
      <c r="T86" s="53"/>
      <c r="U86" s="53"/>
      <c r="V86" s="53"/>
      <c r="W86" s="53"/>
      <c r="X86" s="53"/>
      <c r="Y86" s="53"/>
      <c r="Z86" s="53"/>
    </row>
    <row r="87" customFormat="false" ht="67.5" hidden="false" customHeight="true" outlineLevel="0" collapsed="false">
      <c r="A87" s="5" t="s">
        <v>7602</v>
      </c>
      <c r="B87" s="5" t="s">
        <v>7795</v>
      </c>
      <c r="C87" s="5"/>
      <c r="D87" s="5"/>
      <c r="E87" s="5"/>
      <c r="F87" s="8"/>
      <c r="G87" s="5"/>
      <c r="H87" s="8" t="s">
        <v>7815</v>
      </c>
      <c r="I87" s="49" t="s">
        <v>7490</v>
      </c>
      <c r="J87" s="5" t="s">
        <v>7816</v>
      </c>
      <c r="K87" s="53"/>
      <c r="L87" s="51"/>
      <c r="M87" s="25" t="s">
        <v>7817</v>
      </c>
      <c r="N87" s="53"/>
      <c r="O87" s="53"/>
      <c r="P87" s="53"/>
      <c r="Q87" s="53"/>
      <c r="R87" s="53"/>
      <c r="S87" s="53"/>
      <c r="T87" s="53"/>
      <c r="U87" s="53"/>
      <c r="V87" s="53"/>
      <c r="W87" s="53"/>
      <c r="X87" s="53"/>
      <c r="Y87" s="53"/>
      <c r="Z87" s="53"/>
    </row>
    <row r="88" customFormat="false" ht="148.5" hidden="false" customHeight="true" outlineLevel="0" collapsed="false">
      <c r="A88" s="5" t="s">
        <v>7818</v>
      </c>
      <c r="B88" s="5" t="s">
        <v>7819</v>
      </c>
      <c r="C88" s="5"/>
      <c r="D88" s="5"/>
      <c r="E88" s="5"/>
      <c r="F88" s="8"/>
      <c r="G88" s="5"/>
      <c r="H88" s="25" t="s">
        <v>7820</v>
      </c>
      <c r="I88" s="49" t="s">
        <v>7490</v>
      </c>
      <c r="J88" s="5" t="s">
        <v>7821</v>
      </c>
      <c r="K88" s="53"/>
      <c r="L88" s="54" t="s">
        <v>7822</v>
      </c>
      <c r="M88" s="25" t="s">
        <v>7823</v>
      </c>
      <c r="N88" s="53"/>
      <c r="O88" s="53"/>
      <c r="P88" s="53"/>
      <c r="Q88" s="53"/>
      <c r="R88" s="53"/>
      <c r="S88" s="53"/>
      <c r="T88" s="53"/>
      <c r="U88" s="53"/>
      <c r="V88" s="53"/>
      <c r="W88" s="53"/>
      <c r="X88" s="53"/>
      <c r="Y88" s="53"/>
      <c r="Z88" s="53"/>
    </row>
    <row r="89" customFormat="false" ht="86.25" hidden="false" customHeight="true" outlineLevel="0" collapsed="false">
      <c r="A89" s="5" t="s">
        <v>7818</v>
      </c>
      <c r="B89" s="5" t="s">
        <v>7819</v>
      </c>
      <c r="C89" s="5"/>
      <c r="D89" s="5"/>
      <c r="E89" s="5"/>
      <c r="F89" s="8"/>
      <c r="G89" s="5"/>
      <c r="H89" s="8" t="s">
        <v>7824</v>
      </c>
      <c r="I89" s="49" t="s">
        <v>7490</v>
      </c>
      <c r="J89" s="5" t="s">
        <v>7825</v>
      </c>
      <c r="K89" s="53"/>
      <c r="L89" s="51"/>
      <c r="M89" s="25" t="s">
        <v>7826</v>
      </c>
      <c r="N89" s="53"/>
      <c r="O89" s="53"/>
      <c r="P89" s="53"/>
      <c r="Q89" s="53"/>
      <c r="R89" s="53"/>
      <c r="S89" s="53"/>
      <c r="T89" s="53"/>
      <c r="U89" s="53"/>
      <c r="V89" s="53"/>
      <c r="W89" s="53"/>
      <c r="X89" s="53"/>
      <c r="Y89" s="53"/>
      <c r="Z89" s="53"/>
    </row>
    <row r="90" customFormat="false" ht="86.25" hidden="false" customHeight="true" outlineLevel="0" collapsed="false">
      <c r="A90" s="5" t="s">
        <v>7818</v>
      </c>
      <c r="B90" s="5" t="s">
        <v>7819</v>
      </c>
      <c r="C90" s="5"/>
      <c r="D90" s="5"/>
      <c r="E90" s="5"/>
      <c r="F90" s="8"/>
      <c r="G90" s="5"/>
      <c r="H90" s="8" t="s">
        <v>7827</v>
      </c>
      <c r="I90" s="49" t="s">
        <v>7490</v>
      </c>
      <c r="J90" s="5" t="s">
        <v>7828</v>
      </c>
      <c r="K90" s="53"/>
      <c r="L90" s="51"/>
      <c r="M90" s="25" t="s">
        <v>7829</v>
      </c>
      <c r="N90" s="53"/>
      <c r="O90" s="53"/>
      <c r="P90" s="53"/>
      <c r="Q90" s="53"/>
      <c r="R90" s="53"/>
      <c r="S90" s="53"/>
      <c r="T90" s="53"/>
      <c r="U90" s="53"/>
      <c r="V90" s="53"/>
      <c r="W90" s="53"/>
      <c r="X90" s="53"/>
      <c r="Y90" s="53"/>
      <c r="Z90" s="53"/>
    </row>
    <row r="91" customFormat="false" ht="86.25" hidden="false" customHeight="true" outlineLevel="0" collapsed="false">
      <c r="A91" s="5" t="s">
        <v>7818</v>
      </c>
      <c r="B91" s="5" t="s">
        <v>7819</v>
      </c>
      <c r="C91" s="5"/>
      <c r="D91" s="5"/>
      <c r="E91" s="5"/>
      <c r="F91" s="8"/>
      <c r="G91" s="5"/>
      <c r="H91" s="8" t="s">
        <v>7830</v>
      </c>
      <c r="I91" s="49" t="s">
        <v>7490</v>
      </c>
      <c r="J91" s="5" t="s">
        <v>7831</v>
      </c>
      <c r="K91" s="53"/>
      <c r="L91" s="51"/>
      <c r="M91" s="25" t="s">
        <v>7832</v>
      </c>
      <c r="N91" s="53"/>
      <c r="O91" s="53"/>
      <c r="P91" s="53"/>
      <c r="Q91" s="53"/>
      <c r="R91" s="53"/>
      <c r="S91" s="53"/>
      <c r="T91" s="53"/>
      <c r="U91" s="53"/>
      <c r="V91" s="53"/>
      <c r="W91" s="53"/>
      <c r="X91" s="53"/>
      <c r="Y91" s="53"/>
      <c r="Z91" s="53"/>
    </row>
    <row r="92" customFormat="false" ht="86.25" hidden="false" customHeight="true" outlineLevel="0" collapsed="false">
      <c r="A92" s="5" t="s">
        <v>7833</v>
      </c>
      <c r="B92" s="5" t="s">
        <v>7834</v>
      </c>
      <c r="C92" s="5"/>
      <c r="D92" s="5"/>
      <c r="E92" s="5"/>
      <c r="F92" s="8"/>
      <c r="G92" s="5"/>
      <c r="H92" s="8" t="s">
        <v>7835</v>
      </c>
      <c r="I92" s="49" t="s">
        <v>7490</v>
      </c>
      <c r="J92" s="5" t="s">
        <v>7836</v>
      </c>
      <c r="K92" s="53"/>
      <c r="L92" s="54" t="s">
        <v>7822</v>
      </c>
      <c r="M92" s="25" t="s">
        <v>7837</v>
      </c>
      <c r="N92" s="53"/>
      <c r="O92" s="53"/>
      <c r="P92" s="53"/>
      <c r="Q92" s="53"/>
      <c r="R92" s="53"/>
      <c r="S92" s="53"/>
      <c r="T92" s="53"/>
      <c r="U92" s="53"/>
      <c r="V92" s="53"/>
      <c r="W92" s="53"/>
      <c r="X92" s="53"/>
      <c r="Y92" s="53"/>
      <c r="Z92" s="53"/>
    </row>
    <row r="93" customFormat="false" ht="75.75" hidden="false" customHeight="true" outlineLevel="0" collapsed="false">
      <c r="A93" s="5" t="s">
        <v>7833</v>
      </c>
      <c r="B93" s="5" t="s">
        <v>7834</v>
      </c>
      <c r="C93" s="5"/>
      <c r="D93" s="5"/>
      <c r="E93" s="5"/>
      <c r="F93" s="8"/>
      <c r="G93" s="5"/>
      <c r="H93" s="8" t="s">
        <v>7835</v>
      </c>
      <c r="I93" s="49" t="s">
        <v>7490</v>
      </c>
      <c r="J93" s="5" t="s">
        <v>7838</v>
      </c>
      <c r="K93" s="53"/>
      <c r="L93" s="51"/>
      <c r="M93" s="25" t="s">
        <v>7839</v>
      </c>
      <c r="N93" s="53"/>
      <c r="O93" s="53"/>
      <c r="P93" s="53"/>
      <c r="Q93" s="53"/>
      <c r="R93" s="53"/>
      <c r="S93" s="53"/>
      <c r="T93" s="53"/>
      <c r="U93" s="53"/>
      <c r="V93" s="53"/>
      <c r="W93" s="53"/>
      <c r="X93" s="53"/>
      <c r="Y93" s="53"/>
      <c r="Z93" s="53"/>
    </row>
    <row r="94" customFormat="false" ht="75.75" hidden="false" customHeight="true" outlineLevel="0" collapsed="false">
      <c r="A94" s="5" t="s">
        <v>7833</v>
      </c>
      <c r="B94" s="5" t="s">
        <v>7834</v>
      </c>
      <c r="C94" s="5"/>
      <c r="D94" s="5"/>
      <c r="E94" s="5"/>
      <c r="F94" s="8"/>
      <c r="G94" s="5"/>
      <c r="H94" s="8" t="s">
        <v>7835</v>
      </c>
      <c r="I94" s="49" t="s">
        <v>7490</v>
      </c>
      <c r="J94" s="5" t="s">
        <v>7840</v>
      </c>
      <c r="K94" s="53"/>
      <c r="L94" s="51"/>
      <c r="M94" s="25" t="s">
        <v>7841</v>
      </c>
      <c r="N94" s="53"/>
      <c r="O94" s="53"/>
      <c r="P94" s="53"/>
      <c r="Q94" s="53"/>
      <c r="R94" s="53"/>
      <c r="S94" s="53"/>
      <c r="T94" s="53"/>
      <c r="U94" s="53"/>
      <c r="V94" s="53"/>
      <c r="W94" s="53"/>
      <c r="X94" s="53"/>
      <c r="Y94" s="53"/>
      <c r="Z94" s="53"/>
    </row>
    <row r="95" customFormat="false" ht="75.75" hidden="false" customHeight="true" outlineLevel="0" collapsed="false">
      <c r="A95" s="5" t="s">
        <v>7833</v>
      </c>
      <c r="B95" s="5" t="s">
        <v>7834</v>
      </c>
      <c r="C95" s="5"/>
      <c r="D95" s="5"/>
      <c r="E95" s="5"/>
      <c r="F95" s="8"/>
      <c r="G95" s="5"/>
      <c r="H95" s="8" t="s">
        <v>7835</v>
      </c>
      <c r="I95" s="49" t="s">
        <v>7490</v>
      </c>
      <c r="J95" s="5" t="s">
        <v>7842</v>
      </c>
      <c r="K95" s="53"/>
      <c r="L95" s="51"/>
      <c r="M95" s="25" t="s">
        <v>7843</v>
      </c>
      <c r="N95" s="53"/>
      <c r="O95" s="53"/>
      <c r="P95" s="53"/>
      <c r="Q95" s="53"/>
      <c r="R95" s="53"/>
      <c r="S95" s="53"/>
      <c r="T95" s="53"/>
      <c r="U95" s="53"/>
      <c r="V95" s="53"/>
      <c r="W95" s="53"/>
      <c r="X95" s="53"/>
      <c r="Y95" s="53"/>
      <c r="Z95" s="53"/>
    </row>
    <row r="96" customFormat="false" ht="75.75" hidden="false" customHeight="true" outlineLevel="0" collapsed="false">
      <c r="A96" s="5" t="s">
        <v>7844</v>
      </c>
      <c r="B96" s="5" t="s">
        <v>7845</v>
      </c>
      <c r="C96" s="5"/>
      <c r="D96" s="5"/>
      <c r="E96" s="5"/>
      <c r="F96" s="8"/>
      <c r="G96" s="5"/>
      <c r="H96" s="8" t="s">
        <v>7846</v>
      </c>
      <c r="I96" s="49" t="s">
        <v>7490</v>
      </c>
      <c r="J96" s="5" t="s">
        <v>7847</v>
      </c>
      <c r="K96" s="53"/>
      <c r="L96" s="54" t="s">
        <v>7822</v>
      </c>
      <c r="M96" s="25" t="s">
        <v>7848</v>
      </c>
      <c r="N96" s="53"/>
      <c r="O96" s="53"/>
      <c r="P96" s="53"/>
      <c r="Q96" s="53"/>
      <c r="R96" s="53"/>
      <c r="S96" s="53"/>
      <c r="T96" s="53"/>
      <c r="U96" s="53"/>
      <c r="V96" s="53"/>
      <c r="W96" s="53"/>
      <c r="X96" s="53"/>
      <c r="Y96" s="53"/>
      <c r="Z96" s="53"/>
    </row>
    <row r="97" customFormat="false" ht="69.75" hidden="false" customHeight="true" outlineLevel="0" collapsed="false">
      <c r="A97" s="5" t="s">
        <v>7844</v>
      </c>
      <c r="B97" s="5" t="s">
        <v>7845</v>
      </c>
      <c r="C97" s="5"/>
      <c r="D97" s="5"/>
      <c r="E97" s="5"/>
      <c r="F97" s="8"/>
      <c r="G97" s="5"/>
      <c r="H97" s="8" t="s">
        <v>7846</v>
      </c>
      <c r="I97" s="49" t="s">
        <v>7490</v>
      </c>
      <c r="J97" s="5" t="s">
        <v>7849</v>
      </c>
      <c r="K97" s="53"/>
      <c r="L97" s="51"/>
      <c r="M97" s="25" t="s">
        <v>7850</v>
      </c>
      <c r="N97" s="53"/>
      <c r="O97" s="53"/>
      <c r="P97" s="53"/>
      <c r="Q97" s="53"/>
      <c r="R97" s="53"/>
      <c r="S97" s="53"/>
      <c r="T97" s="53"/>
      <c r="U97" s="53"/>
      <c r="V97" s="53"/>
      <c r="W97" s="53"/>
      <c r="X97" s="53"/>
      <c r="Y97" s="53"/>
      <c r="Z97" s="53"/>
    </row>
    <row r="98" customFormat="false" ht="69.75" hidden="false" customHeight="true" outlineLevel="0" collapsed="false">
      <c r="A98" s="5" t="s">
        <v>7844</v>
      </c>
      <c r="B98" s="5" t="s">
        <v>7845</v>
      </c>
      <c r="C98" s="5"/>
      <c r="D98" s="5"/>
      <c r="E98" s="5"/>
      <c r="F98" s="8"/>
      <c r="G98" s="5"/>
      <c r="H98" s="8" t="s">
        <v>7846</v>
      </c>
      <c r="I98" s="49" t="s">
        <v>7490</v>
      </c>
      <c r="J98" s="5" t="s">
        <v>7851</v>
      </c>
      <c r="K98" s="53"/>
      <c r="L98" s="51"/>
      <c r="M98" s="25" t="s">
        <v>7852</v>
      </c>
      <c r="N98" s="53"/>
      <c r="O98" s="53"/>
      <c r="P98" s="53"/>
      <c r="Q98" s="53"/>
      <c r="R98" s="53"/>
      <c r="S98" s="53"/>
      <c r="T98" s="53"/>
      <c r="U98" s="53"/>
      <c r="V98" s="53"/>
      <c r="W98" s="53"/>
      <c r="X98" s="53"/>
      <c r="Y98" s="53"/>
      <c r="Z98" s="53"/>
    </row>
    <row r="99" customFormat="false" ht="69.75" hidden="false" customHeight="true" outlineLevel="0" collapsed="false">
      <c r="A99" s="5" t="s">
        <v>7844</v>
      </c>
      <c r="B99" s="5" t="s">
        <v>7845</v>
      </c>
      <c r="C99" s="5"/>
      <c r="D99" s="5"/>
      <c r="E99" s="5"/>
      <c r="F99" s="8"/>
      <c r="G99" s="5"/>
      <c r="H99" s="8" t="s">
        <v>7846</v>
      </c>
      <c r="I99" s="49" t="s">
        <v>7490</v>
      </c>
      <c r="J99" s="5" t="s">
        <v>7853</v>
      </c>
      <c r="K99" s="53"/>
      <c r="L99" s="51"/>
      <c r="M99" s="25" t="s">
        <v>7854</v>
      </c>
      <c r="N99" s="53"/>
      <c r="O99" s="53"/>
      <c r="P99" s="53"/>
      <c r="Q99" s="53"/>
      <c r="R99" s="53"/>
      <c r="S99" s="53"/>
      <c r="T99" s="53"/>
      <c r="U99" s="53"/>
      <c r="V99" s="53"/>
      <c r="W99" s="53"/>
      <c r="X99" s="53"/>
      <c r="Y99" s="53"/>
      <c r="Z99" s="53"/>
    </row>
    <row r="100" customFormat="false" ht="69.75" hidden="false" customHeight="true" outlineLevel="0" collapsed="false">
      <c r="A100" s="5" t="s">
        <v>7855</v>
      </c>
      <c r="B100" s="5" t="s">
        <v>7856</v>
      </c>
      <c r="C100" s="5"/>
      <c r="D100" s="5"/>
      <c r="E100" s="5"/>
      <c r="F100" s="8" t="s">
        <v>7857</v>
      </c>
      <c r="G100" s="5"/>
      <c r="H100" s="25" t="s">
        <v>7858</v>
      </c>
      <c r="I100" s="49" t="s">
        <v>7490</v>
      </c>
      <c r="J100" s="5" t="s">
        <v>7859</v>
      </c>
      <c r="K100" s="53"/>
      <c r="L100" s="51"/>
      <c r="M100" s="25" t="s">
        <v>7860</v>
      </c>
      <c r="N100" s="53"/>
      <c r="O100" s="53"/>
      <c r="P100" s="53"/>
      <c r="Q100" s="53"/>
      <c r="R100" s="53"/>
      <c r="S100" s="53"/>
      <c r="T100" s="53"/>
      <c r="U100" s="53"/>
      <c r="V100" s="53"/>
      <c r="W100" s="53"/>
      <c r="X100" s="53"/>
      <c r="Y100" s="53"/>
      <c r="Z100" s="53"/>
    </row>
    <row r="101" customFormat="false" ht="69.75" hidden="false" customHeight="true" outlineLevel="0" collapsed="false">
      <c r="A101" s="5" t="s">
        <v>7855</v>
      </c>
      <c r="B101" s="5" t="s">
        <v>7856</v>
      </c>
      <c r="C101" s="5"/>
      <c r="D101" s="5"/>
      <c r="E101" s="5"/>
      <c r="F101" s="8"/>
      <c r="G101" s="5"/>
      <c r="H101" s="8" t="s">
        <v>7861</v>
      </c>
      <c r="I101" s="49" t="s">
        <v>7490</v>
      </c>
      <c r="J101" s="5" t="s">
        <v>7862</v>
      </c>
      <c r="K101" s="53"/>
      <c r="L101" s="51"/>
      <c r="M101" s="25" t="s">
        <v>7863</v>
      </c>
      <c r="N101" s="53"/>
      <c r="O101" s="53"/>
      <c r="P101" s="53"/>
      <c r="Q101" s="53"/>
      <c r="R101" s="53"/>
      <c r="S101" s="53"/>
      <c r="T101" s="53"/>
      <c r="U101" s="53"/>
      <c r="V101" s="53"/>
      <c r="W101" s="53"/>
      <c r="X101" s="53"/>
      <c r="Y101" s="53"/>
      <c r="Z101" s="53"/>
    </row>
    <row r="102" customFormat="false" ht="69.75" hidden="false" customHeight="true" outlineLevel="0" collapsed="false">
      <c r="A102" s="5" t="s">
        <v>7855</v>
      </c>
      <c r="B102" s="5" t="s">
        <v>7856</v>
      </c>
      <c r="C102" s="5"/>
      <c r="D102" s="5"/>
      <c r="E102" s="5"/>
      <c r="F102" s="8"/>
      <c r="G102" s="5"/>
      <c r="H102" s="8" t="s">
        <v>7864</v>
      </c>
      <c r="I102" s="49" t="s">
        <v>7490</v>
      </c>
      <c r="J102" s="5" t="s">
        <v>7865</v>
      </c>
      <c r="K102" s="53"/>
      <c r="L102" s="51"/>
      <c r="M102" s="25" t="s">
        <v>7866</v>
      </c>
      <c r="N102" s="53"/>
      <c r="O102" s="53"/>
      <c r="P102" s="53"/>
      <c r="Q102" s="53"/>
      <c r="R102" s="53"/>
      <c r="S102" s="53"/>
      <c r="T102" s="53"/>
      <c r="U102" s="53"/>
      <c r="V102" s="53"/>
      <c r="W102" s="53"/>
      <c r="X102" s="53"/>
      <c r="Y102" s="53"/>
      <c r="Z102" s="53"/>
    </row>
    <row r="103" customFormat="false" ht="69.75" hidden="false" customHeight="true" outlineLevel="0" collapsed="false">
      <c r="A103" s="5" t="s">
        <v>7855</v>
      </c>
      <c r="B103" s="5" t="s">
        <v>7856</v>
      </c>
      <c r="C103" s="5"/>
      <c r="D103" s="5"/>
      <c r="E103" s="5"/>
      <c r="F103" s="8"/>
      <c r="G103" s="5"/>
      <c r="H103" s="8" t="s">
        <v>7867</v>
      </c>
      <c r="I103" s="49" t="s">
        <v>7490</v>
      </c>
      <c r="J103" s="5" t="s">
        <v>7868</v>
      </c>
      <c r="K103" s="53"/>
      <c r="L103" s="51"/>
      <c r="M103" s="25" t="s">
        <v>7869</v>
      </c>
      <c r="N103" s="53"/>
      <c r="O103" s="53"/>
      <c r="P103" s="53"/>
      <c r="Q103" s="53"/>
      <c r="R103" s="53"/>
      <c r="S103" s="53"/>
      <c r="T103" s="53"/>
      <c r="U103" s="53"/>
      <c r="V103" s="53"/>
      <c r="W103" s="53"/>
      <c r="X103" s="53"/>
      <c r="Y103" s="53"/>
      <c r="Z103" s="53"/>
    </row>
    <row r="104" customFormat="false" ht="69.75" hidden="false" customHeight="true" outlineLevel="0" collapsed="false">
      <c r="A104" s="5" t="s">
        <v>7855</v>
      </c>
      <c r="B104" s="5" t="s">
        <v>7856</v>
      </c>
      <c r="C104" s="5"/>
      <c r="D104" s="5"/>
      <c r="E104" s="5"/>
      <c r="F104" s="8"/>
      <c r="G104" s="5"/>
      <c r="H104" s="8" t="s">
        <v>7870</v>
      </c>
      <c r="I104" s="49" t="s">
        <v>7490</v>
      </c>
      <c r="J104" s="5" t="s">
        <v>7871</v>
      </c>
      <c r="K104" s="53"/>
      <c r="L104" s="51"/>
      <c r="M104" s="25" t="s">
        <v>7872</v>
      </c>
      <c r="N104" s="53"/>
      <c r="O104" s="53"/>
      <c r="P104" s="53"/>
      <c r="Q104" s="53"/>
      <c r="R104" s="53"/>
      <c r="S104" s="53"/>
      <c r="T104" s="53"/>
      <c r="U104" s="53"/>
      <c r="V104" s="53"/>
      <c r="W104" s="53"/>
      <c r="X104" s="53"/>
      <c r="Y104" s="53"/>
      <c r="Z104" s="53"/>
    </row>
    <row r="105" customFormat="false" ht="69.75" hidden="false" customHeight="true" outlineLevel="0" collapsed="false">
      <c r="A105" s="5" t="s">
        <v>7855</v>
      </c>
      <c r="B105" s="5" t="s">
        <v>7856</v>
      </c>
      <c r="C105" s="5"/>
      <c r="D105" s="5"/>
      <c r="E105" s="5"/>
      <c r="F105" s="8"/>
      <c r="G105" s="5"/>
      <c r="H105" s="8" t="s">
        <v>7873</v>
      </c>
      <c r="I105" s="49" t="s">
        <v>7490</v>
      </c>
      <c r="J105" s="5" t="s">
        <v>7874</v>
      </c>
      <c r="K105" s="53"/>
      <c r="L105" s="51"/>
      <c r="M105" s="25" t="s">
        <v>7875</v>
      </c>
      <c r="N105" s="53"/>
      <c r="O105" s="53"/>
      <c r="P105" s="53"/>
      <c r="Q105" s="53"/>
      <c r="R105" s="53"/>
      <c r="S105" s="53"/>
      <c r="T105" s="53"/>
      <c r="U105" s="53"/>
      <c r="V105" s="53"/>
      <c r="W105" s="53"/>
      <c r="X105" s="53"/>
      <c r="Y105" s="53"/>
      <c r="Z105" s="53"/>
    </row>
    <row r="106" customFormat="false" ht="112.5" hidden="false" customHeight="true" outlineLevel="0" collapsed="false">
      <c r="A106" s="5" t="s">
        <v>7855</v>
      </c>
      <c r="B106" s="5" t="s">
        <v>7876</v>
      </c>
      <c r="C106" s="5"/>
      <c r="D106" s="5"/>
      <c r="E106" s="5"/>
      <c r="F106" s="8"/>
      <c r="G106" s="5" t="s">
        <v>7877</v>
      </c>
      <c r="H106" s="25" t="s">
        <v>7878</v>
      </c>
      <c r="I106" s="49" t="s">
        <v>7490</v>
      </c>
      <c r="J106" s="5" t="s">
        <v>7879</v>
      </c>
      <c r="K106" s="53"/>
      <c r="L106" s="51"/>
      <c r="M106" s="25" t="s">
        <v>7880</v>
      </c>
      <c r="N106" s="53"/>
      <c r="O106" s="53"/>
      <c r="P106" s="53"/>
      <c r="Q106" s="53"/>
      <c r="R106" s="53"/>
      <c r="S106" s="53"/>
      <c r="T106" s="53"/>
      <c r="U106" s="53"/>
      <c r="V106" s="53"/>
      <c r="W106" s="53"/>
      <c r="X106" s="53"/>
      <c r="Y106" s="53"/>
      <c r="Z106" s="53"/>
    </row>
    <row r="107" customFormat="false" ht="37.5" hidden="false" customHeight="true" outlineLevel="0" collapsed="false">
      <c r="A107" s="5" t="s">
        <v>7855</v>
      </c>
      <c r="B107" s="5" t="s">
        <v>7876</v>
      </c>
      <c r="C107" s="5"/>
      <c r="D107" s="5"/>
      <c r="E107" s="5"/>
      <c r="F107" s="8"/>
      <c r="G107" s="5"/>
      <c r="H107" s="8" t="s">
        <v>7881</v>
      </c>
      <c r="I107" s="49" t="s">
        <v>7490</v>
      </c>
      <c r="J107" s="5" t="s">
        <v>7882</v>
      </c>
      <c r="K107" s="36"/>
      <c r="L107" s="56"/>
      <c r="M107" s="25" t="s">
        <v>7883</v>
      </c>
      <c r="N107" s="53"/>
      <c r="O107" s="53"/>
      <c r="P107" s="53"/>
      <c r="Q107" s="53"/>
      <c r="R107" s="53"/>
      <c r="S107" s="53"/>
      <c r="T107" s="53"/>
      <c r="U107" s="53"/>
      <c r="V107" s="53"/>
      <c r="W107" s="53"/>
      <c r="X107" s="53"/>
      <c r="Y107" s="53"/>
      <c r="Z107" s="53"/>
    </row>
    <row r="108" customFormat="false" ht="37.5" hidden="false" customHeight="true" outlineLevel="0" collapsed="false">
      <c r="A108" s="5" t="s">
        <v>7855</v>
      </c>
      <c r="B108" s="5" t="s">
        <v>7876</v>
      </c>
      <c r="C108" s="5"/>
      <c r="D108" s="5"/>
      <c r="E108" s="5"/>
      <c r="F108" s="8"/>
      <c r="G108" s="5"/>
      <c r="H108" s="8" t="s">
        <v>7884</v>
      </c>
      <c r="I108" s="49" t="s">
        <v>7490</v>
      </c>
      <c r="J108" s="5" t="s">
        <v>7885</v>
      </c>
      <c r="K108" s="36"/>
      <c r="L108" s="56"/>
      <c r="M108" s="25" t="s">
        <v>7886</v>
      </c>
      <c r="N108" s="53"/>
      <c r="O108" s="53"/>
      <c r="P108" s="53"/>
      <c r="Q108" s="53"/>
      <c r="R108" s="53"/>
      <c r="S108" s="53"/>
      <c r="T108" s="53"/>
      <c r="U108" s="53"/>
      <c r="V108" s="53"/>
      <c r="W108" s="53"/>
      <c r="X108" s="53"/>
      <c r="Y108" s="53"/>
      <c r="Z108" s="53"/>
    </row>
    <row r="109" customFormat="false" ht="37.5" hidden="false" customHeight="true" outlineLevel="0" collapsed="false">
      <c r="A109" s="5" t="s">
        <v>7855</v>
      </c>
      <c r="B109" s="5" t="s">
        <v>7876</v>
      </c>
      <c r="C109" s="5"/>
      <c r="D109" s="5"/>
      <c r="E109" s="5"/>
      <c r="F109" s="8"/>
      <c r="G109" s="5"/>
      <c r="H109" s="8" t="s">
        <v>7887</v>
      </c>
      <c r="I109" s="49" t="s">
        <v>7490</v>
      </c>
      <c r="J109" s="5" t="s">
        <v>7888</v>
      </c>
      <c r="K109" s="36"/>
      <c r="L109" s="56"/>
      <c r="M109" s="25" t="s">
        <v>7889</v>
      </c>
      <c r="N109" s="53"/>
      <c r="O109" s="53"/>
      <c r="P109" s="53"/>
      <c r="Q109" s="53"/>
      <c r="R109" s="53"/>
      <c r="S109" s="53"/>
      <c r="T109" s="53"/>
      <c r="U109" s="53"/>
      <c r="V109" s="53"/>
      <c r="W109" s="53"/>
      <c r="X109" s="53"/>
      <c r="Y109" s="53"/>
      <c r="Z109" s="53"/>
    </row>
    <row r="110" customFormat="false" ht="37.5" hidden="false" customHeight="true" outlineLevel="0" collapsed="false">
      <c r="A110" s="5" t="s">
        <v>7855</v>
      </c>
      <c r="B110" s="5" t="s">
        <v>7876</v>
      </c>
      <c r="C110" s="5"/>
      <c r="D110" s="5"/>
      <c r="E110" s="5"/>
      <c r="F110" s="8"/>
      <c r="G110" s="5"/>
      <c r="H110" s="8" t="s">
        <v>7890</v>
      </c>
      <c r="I110" s="49" t="s">
        <v>7490</v>
      </c>
      <c r="J110" s="5" t="s">
        <v>7891</v>
      </c>
      <c r="K110" s="36"/>
      <c r="L110" s="56"/>
      <c r="M110" s="25" t="s">
        <v>7892</v>
      </c>
      <c r="N110" s="53"/>
      <c r="O110" s="53"/>
      <c r="P110" s="53"/>
      <c r="Q110" s="53"/>
      <c r="R110" s="53"/>
      <c r="S110" s="53"/>
      <c r="T110" s="53"/>
      <c r="U110" s="53"/>
      <c r="V110" s="53"/>
      <c r="W110" s="53"/>
      <c r="X110" s="53"/>
      <c r="Y110" s="53"/>
      <c r="Z110" s="53"/>
    </row>
    <row r="111" customFormat="false" ht="37.5" hidden="false" customHeight="true" outlineLevel="0" collapsed="false">
      <c r="A111" s="5" t="s">
        <v>7855</v>
      </c>
      <c r="B111" s="5" t="s">
        <v>7876</v>
      </c>
      <c r="C111" s="5"/>
      <c r="D111" s="5"/>
      <c r="E111" s="5"/>
      <c r="F111" s="8"/>
      <c r="G111" s="5"/>
      <c r="H111" s="8" t="s">
        <v>7893</v>
      </c>
      <c r="I111" s="49" t="s">
        <v>7490</v>
      </c>
      <c r="J111" s="5" t="s">
        <v>7894</v>
      </c>
      <c r="K111" s="36"/>
      <c r="L111" s="56"/>
      <c r="M111" s="25" t="s">
        <v>7895</v>
      </c>
      <c r="N111" s="53"/>
      <c r="O111" s="53"/>
      <c r="P111" s="53"/>
      <c r="Q111" s="53"/>
      <c r="R111" s="53"/>
      <c r="S111" s="53"/>
      <c r="T111" s="53"/>
      <c r="U111" s="53"/>
      <c r="V111" s="53"/>
      <c r="W111" s="53"/>
      <c r="X111" s="53"/>
      <c r="Y111" s="53"/>
      <c r="Z111" s="53"/>
    </row>
    <row r="112" customFormat="false" ht="37.5" hidden="false" customHeight="true" outlineLevel="0" collapsed="false">
      <c r="A112" s="5" t="s">
        <v>7855</v>
      </c>
      <c r="B112" s="5" t="s">
        <v>7896</v>
      </c>
      <c r="C112" s="5"/>
      <c r="D112" s="5"/>
      <c r="E112" s="5"/>
      <c r="F112" s="8" t="s">
        <v>7897</v>
      </c>
      <c r="G112" s="5"/>
      <c r="H112" s="25" t="s">
        <v>7898</v>
      </c>
      <c r="I112" s="49" t="s">
        <v>7490</v>
      </c>
      <c r="J112" s="11" t="s">
        <v>7899</v>
      </c>
      <c r="K112" s="36" t="s">
        <v>7900</v>
      </c>
      <c r="L112" s="56"/>
      <c r="M112" s="25" t="s">
        <v>7901</v>
      </c>
      <c r="N112" s="53"/>
      <c r="O112" s="53"/>
      <c r="P112" s="53"/>
      <c r="Q112" s="53"/>
      <c r="R112" s="53"/>
      <c r="S112" s="53"/>
      <c r="T112" s="53"/>
      <c r="U112" s="53"/>
      <c r="V112" s="53"/>
      <c r="W112" s="53"/>
      <c r="X112" s="53"/>
      <c r="Y112" s="53"/>
      <c r="Z112" s="53"/>
    </row>
    <row r="113" customFormat="false" ht="37.5" hidden="false" customHeight="true" outlineLevel="0" collapsed="false">
      <c r="A113" s="5" t="s">
        <v>7855</v>
      </c>
      <c r="B113" s="5"/>
      <c r="C113" s="5"/>
      <c r="D113" s="5"/>
      <c r="E113" s="5"/>
      <c r="F113" s="8"/>
      <c r="G113" s="5"/>
      <c r="H113" s="8" t="s">
        <v>7510</v>
      </c>
      <c r="I113" s="49" t="s">
        <v>7490</v>
      </c>
      <c r="J113" s="11" t="s">
        <v>7902</v>
      </c>
      <c r="K113" s="36" t="s">
        <v>7903</v>
      </c>
      <c r="L113" s="56"/>
      <c r="M113" s="25" t="s">
        <v>7904</v>
      </c>
      <c r="N113" s="53"/>
      <c r="O113" s="53"/>
      <c r="P113" s="53"/>
      <c r="Q113" s="53"/>
      <c r="R113" s="53"/>
      <c r="S113" s="53"/>
      <c r="T113" s="53"/>
      <c r="U113" s="53"/>
      <c r="V113" s="53"/>
      <c r="W113" s="53"/>
      <c r="X113" s="53"/>
      <c r="Y113" s="53"/>
      <c r="Z113" s="53"/>
    </row>
    <row r="114" customFormat="false" ht="37.5" hidden="false" customHeight="true" outlineLevel="0" collapsed="false">
      <c r="A114" s="5" t="s">
        <v>7855</v>
      </c>
      <c r="B114" s="5" t="s">
        <v>7905</v>
      </c>
      <c r="C114" s="5"/>
      <c r="D114" s="5"/>
      <c r="E114" s="5"/>
      <c r="F114" s="8" t="s">
        <v>7897</v>
      </c>
      <c r="G114" s="5"/>
      <c r="H114" s="25" t="s">
        <v>7906</v>
      </c>
      <c r="I114" s="49" t="s">
        <v>7490</v>
      </c>
      <c r="J114" s="11" t="s">
        <v>7907</v>
      </c>
      <c r="K114" s="53"/>
      <c r="L114" s="51"/>
      <c r="M114" s="25" t="s">
        <v>7908</v>
      </c>
      <c r="N114" s="53"/>
      <c r="O114" s="53"/>
      <c r="P114" s="53"/>
      <c r="Q114" s="53"/>
      <c r="R114" s="53"/>
      <c r="S114" s="53"/>
      <c r="T114" s="53"/>
      <c r="U114" s="53"/>
      <c r="V114" s="53"/>
      <c r="W114" s="53"/>
      <c r="X114" s="53"/>
      <c r="Y114" s="53"/>
      <c r="Z114" s="53"/>
    </row>
    <row r="115" customFormat="false" ht="75" hidden="false" customHeight="true" outlineLevel="0" collapsed="false">
      <c r="A115" s="5" t="s">
        <v>7855</v>
      </c>
      <c r="B115" s="5" t="s">
        <v>7909</v>
      </c>
      <c r="C115" s="5"/>
      <c r="D115" s="5"/>
      <c r="E115" s="5"/>
      <c r="F115" s="8"/>
      <c r="G115" s="5"/>
      <c r="H115" s="8" t="s">
        <v>7910</v>
      </c>
      <c r="I115" s="49" t="s">
        <v>7490</v>
      </c>
      <c r="J115" s="11" t="s">
        <v>7911</v>
      </c>
      <c r="K115" s="53"/>
      <c r="L115" s="51"/>
      <c r="M115" s="52" t="s">
        <v>7912</v>
      </c>
      <c r="N115" s="53"/>
      <c r="O115" s="53"/>
      <c r="P115" s="53"/>
      <c r="Q115" s="53"/>
      <c r="R115" s="53"/>
      <c r="S115" s="53"/>
      <c r="T115" s="53"/>
      <c r="U115" s="53"/>
      <c r="V115" s="53"/>
      <c r="W115" s="53"/>
      <c r="X115" s="53"/>
      <c r="Y115" s="53"/>
      <c r="Z115" s="53"/>
    </row>
    <row r="116" customFormat="false" ht="75" hidden="false" customHeight="true" outlineLevel="0" collapsed="false">
      <c r="A116" s="5" t="s">
        <v>7855</v>
      </c>
      <c r="B116" s="5" t="s">
        <v>7913</v>
      </c>
      <c r="C116" s="5"/>
      <c r="D116" s="5"/>
      <c r="E116" s="5"/>
      <c r="F116" s="52" t="s">
        <v>7914</v>
      </c>
      <c r="G116" s="5"/>
      <c r="H116" s="8" t="s">
        <v>7915</v>
      </c>
      <c r="I116" s="49" t="s">
        <v>7490</v>
      </c>
      <c r="J116" s="11" t="s">
        <v>7916</v>
      </c>
      <c r="K116" s="53"/>
      <c r="L116" s="51"/>
      <c r="M116" s="52" t="s">
        <v>7917</v>
      </c>
      <c r="N116" s="53"/>
      <c r="O116" s="53"/>
      <c r="P116" s="53"/>
      <c r="Q116" s="53"/>
      <c r="R116" s="53"/>
      <c r="S116" s="53"/>
      <c r="T116" s="53"/>
      <c r="U116" s="53"/>
      <c r="V116" s="53"/>
      <c r="W116" s="53"/>
      <c r="X116" s="53"/>
      <c r="Y116" s="53"/>
      <c r="Z116" s="53"/>
    </row>
    <row r="117" customFormat="false" ht="75" hidden="false" customHeight="true" outlineLevel="0" collapsed="false">
      <c r="A117" s="5" t="s">
        <v>7855</v>
      </c>
      <c r="B117" s="5" t="s">
        <v>7918</v>
      </c>
      <c r="C117" s="5"/>
      <c r="D117" s="5"/>
      <c r="E117" s="5"/>
      <c r="F117" s="8"/>
      <c r="G117" s="5"/>
      <c r="H117" s="8" t="s">
        <v>7591</v>
      </c>
      <c r="I117" s="49" t="s">
        <v>7490</v>
      </c>
      <c r="J117" s="11" t="s">
        <v>7919</v>
      </c>
      <c r="K117" s="53"/>
      <c r="L117" s="51"/>
      <c r="M117" s="25" t="s">
        <v>7904</v>
      </c>
      <c r="N117" s="53"/>
      <c r="O117" s="53"/>
      <c r="P117" s="53"/>
      <c r="Q117" s="53"/>
      <c r="R117" s="53"/>
      <c r="S117" s="53"/>
      <c r="T117" s="53"/>
      <c r="U117" s="53"/>
      <c r="V117" s="53"/>
      <c r="W117" s="53"/>
      <c r="X117" s="53"/>
      <c r="Y117" s="53"/>
      <c r="Z117" s="53"/>
    </row>
    <row r="118" customFormat="false" ht="85.5" hidden="false" customHeight="true" outlineLevel="0" collapsed="false">
      <c r="A118" s="5" t="s">
        <v>7920</v>
      </c>
      <c r="B118" s="5" t="s">
        <v>7921</v>
      </c>
      <c r="C118" s="5"/>
      <c r="D118" s="5"/>
      <c r="E118" s="5"/>
      <c r="F118" s="8"/>
      <c r="G118" s="5"/>
      <c r="H118" s="52" t="s">
        <v>7922</v>
      </c>
      <c r="I118" s="49" t="s">
        <v>7490</v>
      </c>
      <c r="J118" s="5" t="s">
        <v>7923</v>
      </c>
      <c r="K118" s="53"/>
      <c r="L118" s="54" t="s">
        <v>7924</v>
      </c>
      <c r="M118" s="25" t="s">
        <v>7925</v>
      </c>
      <c r="N118" s="53"/>
      <c r="O118" s="53"/>
      <c r="P118" s="53"/>
      <c r="Q118" s="53"/>
      <c r="R118" s="53"/>
      <c r="S118" s="53"/>
      <c r="T118" s="53"/>
      <c r="U118" s="53"/>
      <c r="V118" s="53"/>
      <c r="W118" s="53"/>
      <c r="X118" s="53"/>
      <c r="Y118" s="53"/>
      <c r="Z118" s="53"/>
    </row>
    <row r="119" customFormat="false" ht="100.5" hidden="false" customHeight="true" outlineLevel="0" collapsed="false">
      <c r="A119" s="5" t="s">
        <v>7920</v>
      </c>
      <c r="B119" s="5" t="s">
        <v>7921</v>
      </c>
      <c r="C119" s="5"/>
      <c r="D119" s="5"/>
      <c r="E119" s="5"/>
      <c r="F119" s="8"/>
      <c r="G119" s="5"/>
      <c r="H119" s="8" t="s">
        <v>7926</v>
      </c>
      <c r="I119" s="49" t="s">
        <v>7490</v>
      </c>
      <c r="J119" s="5" t="s">
        <v>7927</v>
      </c>
      <c r="K119" s="53"/>
      <c r="L119" s="51"/>
      <c r="M119" s="25" t="s">
        <v>7928</v>
      </c>
      <c r="N119" s="53"/>
      <c r="O119" s="53"/>
      <c r="P119" s="53"/>
      <c r="Q119" s="53"/>
      <c r="R119" s="53"/>
      <c r="S119" s="53"/>
      <c r="T119" s="53"/>
      <c r="U119" s="53"/>
      <c r="V119" s="53"/>
      <c r="W119" s="53"/>
      <c r="X119" s="53"/>
      <c r="Y119" s="53"/>
      <c r="Z119" s="53"/>
    </row>
    <row r="120" customFormat="false" ht="100.5" hidden="false" customHeight="true" outlineLevel="0" collapsed="false">
      <c r="A120" s="5" t="s">
        <v>7920</v>
      </c>
      <c r="B120" s="5" t="s">
        <v>7921</v>
      </c>
      <c r="C120" s="5"/>
      <c r="D120" s="5"/>
      <c r="E120" s="5"/>
      <c r="F120" s="8"/>
      <c r="G120" s="5"/>
      <c r="H120" s="8" t="s">
        <v>7929</v>
      </c>
      <c r="I120" s="49" t="s">
        <v>7490</v>
      </c>
      <c r="J120" s="5" t="s">
        <v>7930</v>
      </c>
      <c r="K120" s="53"/>
      <c r="L120" s="51"/>
      <c r="M120" s="25" t="s">
        <v>7931</v>
      </c>
      <c r="N120" s="53"/>
      <c r="O120" s="53"/>
      <c r="P120" s="53"/>
      <c r="Q120" s="53"/>
      <c r="R120" s="53"/>
      <c r="S120" s="53"/>
      <c r="T120" s="53"/>
      <c r="U120" s="53"/>
      <c r="V120" s="53"/>
      <c r="W120" s="53"/>
      <c r="X120" s="53"/>
      <c r="Y120" s="53"/>
      <c r="Z120" s="53"/>
    </row>
    <row r="121" customFormat="false" ht="100.5" hidden="false" customHeight="true" outlineLevel="0" collapsed="false">
      <c r="A121" s="5" t="s">
        <v>7920</v>
      </c>
      <c r="B121" s="5" t="s">
        <v>7921</v>
      </c>
      <c r="C121" s="5"/>
      <c r="D121" s="5"/>
      <c r="E121" s="5"/>
      <c r="F121" s="8"/>
      <c r="G121" s="5"/>
      <c r="H121" s="8" t="s">
        <v>7932</v>
      </c>
      <c r="I121" s="49" t="s">
        <v>7490</v>
      </c>
      <c r="J121" s="5" t="s">
        <v>7933</v>
      </c>
      <c r="K121" s="53"/>
      <c r="L121" s="51"/>
      <c r="M121" s="25" t="s">
        <v>7934</v>
      </c>
      <c r="N121" s="53"/>
      <c r="O121" s="53"/>
      <c r="P121" s="53"/>
      <c r="Q121" s="53"/>
      <c r="R121" s="53"/>
      <c r="S121" s="53"/>
      <c r="T121" s="53"/>
      <c r="U121" s="53"/>
      <c r="V121" s="53"/>
      <c r="W121" s="53"/>
      <c r="X121" s="53"/>
      <c r="Y121" s="53"/>
      <c r="Z121" s="53"/>
    </row>
    <row r="122" customFormat="false" ht="100.5" hidden="false" customHeight="true" outlineLevel="0" collapsed="false">
      <c r="A122" s="5" t="s">
        <v>7920</v>
      </c>
      <c r="B122" s="5" t="s">
        <v>7921</v>
      </c>
      <c r="C122" s="5"/>
      <c r="D122" s="5"/>
      <c r="E122" s="5"/>
      <c r="F122" s="8"/>
      <c r="G122" s="5"/>
      <c r="H122" s="8" t="s">
        <v>7935</v>
      </c>
      <c r="I122" s="49" t="s">
        <v>7490</v>
      </c>
      <c r="J122" s="5" t="s">
        <v>7936</v>
      </c>
      <c r="K122" s="53"/>
      <c r="L122" s="51"/>
      <c r="M122" s="25" t="s">
        <v>7937</v>
      </c>
      <c r="N122" s="53"/>
      <c r="O122" s="53"/>
      <c r="P122" s="53"/>
      <c r="Q122" s="53"/>
      <c r="R122" s="53"/>
      <c r="S122" s="53"/>
      <c r="T122" s="53"/>
      <c r="U122" s="53"/>
      <c r="V122" s="53"/>
      <c r="W122" s="53"/>
      <c r="X122" s="53"/>
      <c r="Y122" s="53"/>
      <c r="Z122" s="53"/>
    </row>
    <row r="123" customFormat="false" ht="100.5" hidden="false" customHeight="true" outlineLevel="0" collapsed="false">
      <c r="A123" s="5" t="s">
        <v>7920</v>
      </c>
      <c r="B123" s="5" t="s">
        <v>7921</v>
      </c>
      <c r="C123" s="5"/>
      <c r="D123" s="5"/>
      <c r="E123" s="5"/>
      <c r="F123" s="8"/>
      <c r="G123" s="5"/>
      <c r="H123" s="8" t="s">
        <v>7938</v>
      </c>
      <c r="I123" s="49" t="s">
        <v>7490</v>
      </c>
      <c r="J123" s="5" t="s">
        <v>7939</v>
      </c>
      <c r="K123" s="53"/>
      <c r="L123" s="51"/>
      <c r="M123" s="25" t="s">
        <v>7940</v>
      </c>
      <c r="N123" s="53"/>
      <c r="O123" s="53"/>
      <c r="P123" s="53"/>
      <c r="Q123" s="53"/>
      <c r="R123" s="53"/>
      <c r="S123" s="53"/>
      <c r="T123" s="53"/>
      <c r="U123" s="53"/>
      <c r="V123" s="53"/>
      <c r="W123" s="53"/>
      <c r="X123" s="53"/>
      <c r="Y123" s="53"/>
      <c r="Z123" s="53"/>
    </row>
    <row r="124" customFormat="false" ht="100.5" hidden="false" customHeight="true" outlineLevel="0" collapsed="false">
      <c r="A124" s="5" t="s">
        <v>7920</v>
      </c>
      <c r="B124" s="5" t="s">
        <v>7921</v>
      </c>
      <c r="C124" s="5"/>
      <c r="D124" s="5"/>
      <c r="E124" s="5"/>
      <c r="F124" s="8"/>
      <c r="G124" s="5"/>
      <c r="H124" s="8" t="s">
        <v>7941</v>
      </c>
      <c r="I124" s="49" t="s">
        <v>7490</v>
      </c>
      <c r="J124" s="5" t="s">
        <v>7942</v>
      </c>
      <c r="K124" s="53"/>
      <c r="L124" s="51"/>
      <c r="M124" s="25" t="s">
        <v>7943</v>
      </c>
      <c r="N124" s="53"/>
      <c r="O124" s="53"/>
      <c r="P124" s="53"/>
      <c r="Q124" s="53"/>
      <c r="R124" s="53"/>
      <c r="S124" s="53"/>
      <c r="T124" s="53"/>
      <c r="U124" s="53"/>
      <c r="V124" s="53"/>
      <c r="W124" s="53"/>
      <c r="X124" s="53"/>
      <c r="Y124" s="53"/>
      <c r="Z124" s="53"/>
    </row>
    <row r="125" customFormat="false" ht="100.5" hidden="false" customHeight="true" outlineLevel="0" collapsed="false">
      <c r="A125" s="5" t="s">
        <v>7944</v>
      </c>
      <c r="B125" s="5" t="s">
        <v>7945</v>
      </c>
      <c r="C125" s="5"/>
      <c r="D125" s="5"/>
      <c r="E125" s="5"/>
      <c r="F125" s="8"/>
      <c r="G125" s="5"/>
      <c r="H125" s="52" t="s">
        <v>7946</v>
      </c>
      <c r="I125" s="49" t="s">
        <v>7490</v>
      </c>
      <c r="J125" s="5" t="s">
        <v>7947</v>
      </c>
      <c r="K125" s="53"/>
      <c r="L125" s="51" t="s">
        <v>7948</v>
      </c>
      <c r="M125" s="25" t="s">
        <v>7949</v>
      </c>
      <c r="N125" s="53"/>
      <c r="O125" s="53"/>
      <c r="P125" s="53"/>
      <c r="Q125" s="53"/>
      <c r="R125" s="53"/>
      <c r="S125" s="53"/>
      <c r="T125" s="53"/>
      <c r="U125" s="53"/>
      <c r="V125" s="53"/>
      <c r="W125" s="53"/>
      <c r="X125" s="53"/>
      <c r="Y125" s="53"/>
      <c r="Z125" s="53"/>
    </row>
    <row r="126" customFormat="false" ht="96.75" hidden="false" customHeight="true" outlineLevel="0" collapsed="false">
      <c r="A126" s="5" t="s">
        <v>7944</v>
      </c>
      <c r="B126" s="5" t="s">
        <v>7945</v>
      </c>
      <c r="C126" s="5"/>
      <c r="D126" s="5"/>
      <c r="E126" s="5"/>
      <c r="F126" s="8"/>
      <c r="G126" s="5"/>
      <c r="H126" s="8" t="s">
        <v>7950</v>
      </c>
      <c r="I126" s="49" t="s">
        <v>7490</v>
      </c>
      <c r="J126" s="5" t="s">
        <v>7951</v>
      </c>
      <c r="K126" s="53"/>
      <c r="L126" s="51"/>
      <c r="M126" s="25" t="s">
        <v>7952</v>
      </c>
      <c r="N126" s="53"/>
      <c r="O126" s="53"/>
      <c r="P126" s="53"/>
      <c r="Q126" s="53"/>
      <c r="R126" s="53"/>
      <c r="S126" s="53"/>
      <c r="T126" s="53"/>
      <c r="U126" s="53"/>
      <c r="V126" s="53"/>
      <c r="W126" s="53"/>
      <c r="X126" s="53"/>
      <c r="Y126" s="53"/>
      <c r="Z126" s="53"/>
    </row>
    <row r="127" customFormat="false" ht="96.75" hidden="false" customHeight="true" outlineLevel="0" collapsed="false">
      <c r="A127" s="5" t="s">
        <v>7944</v>
      </c>
      <c r="B127" s="5" t="s">
        <v>7945</v>
      </c>
      <c r="C127" s="5"/>
      <c r="D127" s="5"/>
      <c r="E127" s="5"/>
      <c r="F127" s="8"/>
      <c r="G127" s="5"/>
      <c r="H127" s="8" t="s">
        <v>7953</v>
      </c>
      <c r="I127" s="49" t="s">
        <v>7490</v>
      </c>
      <c r="J127" s="5" t="s">
        <v>7954</v>
      </c>
      <c r="K127" s="53"/>
      <c r="L127" s="51"/>
      <c r="M127" s="25" t="s">
        <v>7955</v>
      </c>
      <c r="N127" s="53"/>
      <c r="O127" s="53"/>
      <c r="P127" s="53"/>
      <c r="Q127" s="53"/>
      <c r="R127" s="53"/>
      <c r="S127" s="53"/>
      <c r="T127" s="53"/>
      <c r="U127" s="53"/>
      <c r="V127" s="53"/>
      <c r="W127" s="53"/>
      <c r="X127" s="53"/>
      <c r="Y127" s="53"/>
      <c r="Z127" s="53"/>
    </row>
    <row r="128" customFormat="false" ht="96.75" hidden="false" customHeight="true" outlineLevel="0" collapsed="false">
      <c r="A128" s="5" t="s">
        <v>7944</v>
      </c>
      <c r="B128" s="5" t="s">
        <v>7945</v>
      </c>
      <c r="C128" s="5"/>
      <c r="D128" s="5"/>
      <c r="E128" s="5"/>
      <c r="F128" s="8"/>
      <c r="G128" s="5"/>
      <c r="H128" s="8" t="s">
        <v>7956</v>
      </c>
      <c r="I128" s="49" t="s">
        <v>7490</v>
      </c>
      <c r="J128" s="5" t="s">
        <v>7957</v>
      </c>
      <c r="K128" s="53"/>
      <c r="L128" s="51"/>
      <c r="M128" s="25" t="s">
        <v>7958</v>
      </c>
      <c r="N128" s="53"/>
      <c r="O128" s="53"/>
      <c r="P128" s="53"/>
      <c r="Q128" s="53"/>
      <c r="R128" s="53"/>
      <c r="S128" s="53"/>
      <c r="T128" s="53"/>
      <c r="U128" s="53"/>
      <c r="V128" s="53"/>
      <c r="W128" s="53"/>
      <c r="X128" s="53"/>
      <c r="Y128" s="53"/>
      <c r="Z128" s="53"/>
    </row>
    <row r="129" customFormat="false" ht="96.75" hidden="false" customHeight="true" outlineLevel="0" collapsed="false">
      <c r="A129" s="5" t="s">
        <v>7944</v>
      </c>
      <c r="B129" s="5" t="s">
        <v>7945</v>
      </c>
      <c r="C129" s="5"/>
      <c r="D129" s="5"/>
      <c r="E129" s="5"/>
      <c r="F129" s="8"/>
      <c r="G129" s="5"/>
      <c r="H129" s="8" t="s">
        <v>7959</v>
      </c>
      <c r="I129" s="49" t="s">
        <v>7490</v>
      </c>
      <c r="J129" s="5" t="s">
        <v>7960</v>
      </c>
      <c r="K129" s="53"/>
      <c r="L129" s="51"/>
      <c r="M129" s="25" t="s">
        <v>7961</v>
      </c>
      <c r="N129" s="53"/>
      <c r="O129" s="53"/>
      <c r="P129" s="53"/>
      <c r="Q129" s="53"/>
      <c r="R129" s="53"/>
      <c r="S129" s="53"/>
      <c r="T129" s="53"/>
      <c r="U129" s="53"/>
      <c r="V129" s="53"/>
      <c r="W129" s="53"/>
      <c r="X129" s="53"/>
      <c r="Y129" s="53"/>
      <c r="Z129" s="53"/>
    </row>
    <row r="130" customFormat="false" ht="96.75" hidden="false" customHeight="true" outlineLevel="0" collapsed="false">
      <c r="A130" s="5" t="s">
        <v>7944</v>
      </c>
      <c r="B130" s="5" t="s">
        <v>7945</v>
      </c>
      <c r="C130" s="5"/>
      <c r="D130" s="5"/>
      <c r="E130" s="5"/>
      <c r="F130" s="8"/>
      <c r="G130" s="5"/>
      <c r="H130" s="8" t="s">
        <v>7962</v>
      </c>
      <c r="I130" s="49" t="s">
        <v>7490</v>
      </c>
      <c r="J130" s="5" t="s">
        <v>7963</v>
      </c>
      <c r="K130" s="53"/>
      <c r="L130" s="51"/>
      <c r="M130" s="25" t="s">
        <v>7964</v>
      </c>
      <c r="N130" s="53"/>
      <c r="O130" s="53"/>
      <c r="P130" s="53"/>
      <c r="Q130" s="53"/>
      <c r="R130" s="53"/>
      <c r="S130" s="53"/>
      <c r="T130" s="53"/>
      <c r="U130" s="53"/>
      <c r="V130" s="53"/>
      <c r="W130" s="53"/>
      <c r="X130" s="53"/>
      <c r="Y130" s="53"/>
      <c r="Z130" s="53"/>
    </row>
    <row r="131" customFormat="false" ht="96.75" hidden="false" customHeight="true" outlineLevel="0" collapsed="false">
      <c r="A131" s="5" t="s">
        <v>7944</v>
      </c>
      <c r="B131" s="5" t="s">
        <v>7945</v>
      </c>
      <c r="C131" s="5"/>
      <c r="D131" s="5"/>
      <c r="E131" s="5"/>
      <c r="F131" s="8"/>
      <c r="G131" s="5"/>
      <c r="H131" s="8" t="s">
        <v>7965</v>
      </c>
      <c r="I131" s="49" t="s">
        <v>7490</v>
      </c>
      <c r="J131" s="5" t="s">
        <v>7966</v>
      </c>
      <c r="K131" s="53"/>
      <c r="L131" s="51"/>
      <c r="M131" s="25" t="s">
        <v>7967</v>
      </c>
      <c r="N131" s="53"/>
      <c r="O131" s="53"/>
      <c r="P131" s="53"/>
      <c r="Q131" s="53"/>
      <c r="R131" s="53"/>
      <c r="S131" s="53"/>
      <c r="T131" s="53"/>
      <c r="U131" s="53"/>
      <c r="V131" s="53"/>
      <c r="W131" s="53"/>
      <c r="X131" s="53"/>
      <c r="Y131" s="53"/>
      <c r="Z131" s="53"/>
    </row>
    <row r="132" customFormat="false" ht="96.75" hidden="false" customHeight="true" outlineLevel="0" collapsed="false">
      <c r="A132" s="5" t="s">
        <v>7968</v>
      </c>
      <c r="B132" s="5" t="s">
        <v>7969</v>
      </c>
      <c r="C132" s="5"/>
      <c r="D132" s="5"/>
      <c r="E132" s="5"/>
      <c r="F132" s="8"/>
      <c r="G132" s="5"/>
      <c r="H132" s="8" t="s">
        <v>7970</v>
      </c>
      <c r="I132" s="49" t="s">
        <v>7490</v>
      </c>
      <c r="J132" s="5" t="s">
        <v>7971</v>
      </c>
      <c r="K132" s="53"/>
      <c r="L132" s="51" t="s">
        <v>7948</v>
      </c>
      <c r="M132" s="25" t="s">
        <v>7972</v>
      </c>
      <c r="N132" s="53"/>
      <c r="O132" s="53"/>
      <c r="P132" s="53"/>
      <c r="Q132" s="53"/>
      <c r="R132" s="53"/>
      <c r="S132" s="53"/>
      <c r="T132" s="53"/>
      <c r="U132" s="53"/>
      <c r="V132" s="53"/>
      <c r="W132" s="53"/>
      <c r="X132" s="53"/>
      <c r="Y132" s="53"/>
      <c r="Z132" s="53"/>
    </row>
    <row r="133" customFormat="false" ht="43.5" hidden="false" customHeight="true" outlineLevel="0" collapsed="false">
      <c r="A133" s="5" t="s">
        <v>7968</v>
      </c>
      <c r="B133" s="5" t="s">
        <v>7969</v>
      </c>
      <c r="C133" s="5"/>
      <c r="D133" s="5"/>
      <c r="E133" s="5"/>
      <c r="F133" s="8"/>
      <c r="G133" s="5"/>
      <c r="H133" s="8" t="s">
        <v>7973</v>
      </c>
      <c r="I133" s="49" t="s">
        <v>7490</v>
      </c>
      <c r="J133" s="5" t="s">
        <v>7974</v>
      </c>
      <c r="K133" s="53"/>
      <c r="L133" s="51"/>
      <c r="M133" s="25" t="s">
        <v>7975</v>
      </c>
      <c r="N133" s="53"/>
      <c r="O133" s="53"/>
      <c r="P133" s="53"/>
      <c r="Q133" s="53"/>
      <c r="R133" s="53"/>
      <c r="S133" s="53"/>
      <c r="T133" s="53"/>
      <c r="U133" s="53"/>
      <c r="V133" s="53"/>
      <c r="W133" s="53"/>
      <c r="X133" s="53"/>
      <c r="Y133" s="53"/>
      <c r="Z133" s="53"/>
    </row>
    <row r="134" customFormat="false" ht="43.5" hidden="false" customHeight="true" outlineLevel="0" collapsed="false">
      <c r="A134" s="5" t="s">
        <v>7968</v>
      </c>
      <c r="B134" s="5" t="s">
        <v>7969</v>
      </c>
      <c r="C134" s="5"/>
      <c r="D134" s="5"/>
      <c r="E134" s="5"/>
      <c r="F134" s="8"/>
      <c r="G134" s="5"/>
      <c r="H134" s="8" t="s">
        <v>7976</v>
      </c>
      <c r="I134" s="49" t="s">
        <v>7490</v>
      </c>
      <c r="J134" s="5" t="s">
        <v>7977</v>
      </c>
      <c r="K134" s="53"/>
      <c r="L134" s="51"/>
      <c r="M134" s="25" t="s">
        <v>7978</v>
      </c>
      <c r="N134" s="53"/>
      <c r="O134" s="53"/>
      <c r="P134" s="53"/>
      <c r="Q134" s="53"/>
      <c r="R134" s="53"/>
      <c r="S134" s="53"/>
      <c r="T134" s="53"/>
      <c r="U134" s="53"/>
      <c r="V134" s="53"/>
      <c r="W134" s="53"/>
      <c r="X134" s="53"/>
      <c r="Y134" s="53"/>
      <c r="Z134" s="53"/>
    </row>
    <row r="135" customFormat="false" ht="43.5" hidden="false" customHeight="true" outlineLevel="0" collapsed="false">
      <c r="A135" s="5" t="s">
        <v>7968</v>
      </c>
      <c r="B135" s="5" t="s">
        <v>7969</v>
      </c>
      <c r="C135" s="5"/>
      <c r="D135" s="5"/>
      <c r="E135" s="5"/>
      <c r="F135" s="8"/>
      <c r="G135" s="5"/>
      <c r="H135" s="8" t="s">
        <v>7979</v>
      </c>
      <c r="I135" s="49" t="s">
        <v>7490</v>
      </c>
      <c r="J135" s="5" t="s">
        <v>7980</v>
      </c>
      <c r="K135" s="53"/>
      <c r="L135" s="51"/>
      <c r="M135" s="25" t="s">
        <v>7981</v>
      </c>
      <c r="N135" s="53"/>
      <c r="O135" s="53"/>
      <c r="P135" s="53"/>
      <c r="Q135" s="53"/>
      <c r="R135" s="53"/>
      <c r="S135" s="53"/>
      <c r="T135" s="53"/>
      <c r="U135" s="53"/>
      <c r="V135" s="53"/>
      <c r="W135" s="53"/>
      <c r="X135" s="53"/>
      <c r="Y135" s="53"/>
      <c r="Z135" s="53"/>
    </row>
    <row r="136" customFormat="false" ht="43.5" hidden="false" customHeight="true" outlineLevel="0" collapsed="false">
      <c r="A136" s="5" t="s">
        <v>7968</v>
      </c>
      <c r="B136" s="5" t="s">
        <v>7969</v>
      </c>
      <c r="C136" s="5"/>
      <c r="D136" s="5"/>
      <c r="E136" s="5"/>
      <c r="F136" s="8"/>
      <c r="G136" s="5"/>
      <c r="H136" s="8" t="s">
        <v>7982</v>
      </c>
      <c r="I136" s="49" t="s">
        <v>7490</v>
      </c>
      <c r="J136" s="5" t="s">
        <v>7983</v>
      </c>
      <c r="K136" s="53"/>
      <c r="L136" s="51"/>
      <c r="M136" s="25" t="s">
        <v>7984</v>
      </c>
      <c r="N136" s="53"/>
      <c r="O136" s="53"/>
      <c r="P136" s="53"/>
      <c r="Q136" s="53"/>
      <c r="R136" s="53"/>
      <c r="S136" s="53"/>
      <c r="T136" s="53"/>
      <c r="U136" s="53"/>
      <c r="V136" s="53"/>
      <c r="W136" s="53"/>
      <c r="X136" s="53"/>
      <c r="Y136" s="53"/>
      <c r="Z136" s="53"/>
    </row>
    <row r="137" customFormat="false" ht="43.5" hidden="false" customHeight="true" outlineLevel="0" collapsed="false">
      <c r="A137" s="5" t="s">
        <v>7968</v>
      </c>
      <c r="B137" s="5" t="s">
        <v>7969</v>
      </c>
      <c r="C137" s="5"/>
      <c r="D137" s="5"/>
      <c r="E137" s="5"/>
      <c r="F137" s="8"/>
      <c r="G137" s="5"/>
      <c r="H137" s="8" t="s">
        <v>7985</v>
      </c>
      <c r="I137" s="49" t="s">
        <v>7490</v>
      </c>
      <c r="J137" s="5" t="s">
        <v>7986</v>
      </c>
      <c r="K137" s="53"/>
      <c r="L137" s="51"/>
      <c r="M137" s="25" t="s">
        <v>7987</v>
      </c>
      <c r="N137" s="53"/>
      <c r="O137" s="53"/>
      <c r="P137" s="53"/>
      <c r="Q137" s="53"/>
      <c r="R137" s="53"/>
      <c r="S137" s="53"/>
      <c r="T137" s="53"/>
      <c r="U137" s="53"/>
      <c r="V137" s="53"/>
      <c r="W137" s="53"/>
      <c r="X137" s="53"/>
      <c r="Y137" s="53"/>
      <c r="Z137" s="53"/>
    </row>
    <row r="138" customFormat="false" ht="43.5" hidden="false" customHeight="true" outlineLevel="0" collapsed="false">
      <c r="A138" s="5" t="s">
        <v>7968</v>
      </c>
      <c r="B138" s="5" t="s">
        <v>7969</v>
      </c>
      <c r="C138" s="5"/>
      <c r="D138" s="5"/>
      <c r="E138" s="5"/>
      <c r="F138" s="8"/>
      <c r="G138" s="5"/>
      <c r="H138" s="8" t="s">
        <v>7973</v>
      </c>
      <c r="I138" s="49" t="s">
        <v>7490</v>
      </c>
      <c r="J138" s="5" t="s">
        <v>7988</v>
      </c>
      <c r="K138" s="53"/>
      <c r="L138" s="51"/>
      <c r="M138" s="25" t="s">
        <v>7989</v>
      </c>
      <c r="N138" s="53"/>
      <c r="O138" s="53"/>
      <c r="P138" s="53"/>
      <c r="Q138" s="53"/>
      <c r="R138" s="53"/>
      <c r="S138" s="53"/>
      <c r="T138" s="53"/>
      <c r="U138" s="53"/>
      <c r="V138" s="53"/>
      <c r="W138" s="53"/>
      <c r="X138" s="53"/>
      <c r="Y138" s="53"/>
      <c r="Z138" s="53"/>
    </row>
    <row r="139" customFormat="false" ht="87" hidden="false" customHeight="true" outlineLevel="0" collapsed="false">
      <c r="A139" s="5" t="s">
        <v>7990</v>
      </c>
      <c r="B139" s="5" t="s">
        <v>7991</v>
      </c>
      <c r="C139" s="5"/>
      <c r="D139" s="5"/>
      <c r="E139" s="5"/>
      <c r="F139" s="8"/>
      <c r="G139" s="5"/>
      <c r="H139" s="8" t="s">
        <v>7992</v>
      </c>
      <c r="I139" s="49" t="s">
        <v>7490</v>
      </c>
      <c r="J139" s="5" t="s">
        <v>7993</v>
      </c>
      <c r="K139" s="53"/>
      <c r="L139" s="51"/>
      <c r="M139" s="25" t="s">
        <v>7994</v>
      </c>
      <c r="N139" s="53"/>
      <c r="O139" s="53"/>
      <c r="P139" s="53"/>
      <c r="Q139" s="53"/>
      <c r="R139" s="53"/>
      <c r="S139" s="53"/>
      <c r="T139" s="53"/>
      <c r="U139" s="53"/>
      <c r="V139" s="53"/>
      <c r="W139" s="53"/>
      <c r="X139" s="53"/>
      <c r="Y139" s="53"/>
      <c r="Z139" s="53"/>
    </row>
    <row r="140" customFormat="false" ht="43.5" hidden="false" customHeight="true" outlineLevel="0" collapsed="false">
      <c r="A140" s="5" t="s">
        <v>7990</v>
      </c>
      <c r="B140" s="5" t="s">
        <v>7991</v>
      </c>
      <c r="C140" s="5"/>
      <c r="D140" s="5"/>
      <c r="E140" s="5"/>
      <c r="F140" s="8"/>
      <c r="G140" s="5"/>
      <c r="H140" s="8" t="s">
        <v>7995</v>
      </c>
      <c r="I140" s="49" t="s">
        <v>7490</v>
      </c>
      <c r="J140" s="5" t="s">
        <v>7996</v>
      </c>
      <c r="K140" s="53"/>
      <c r="L140" s="51"/>
      <c r="M140" s="25" t="s">
        <v>7997</v>
      </c>
      <c r="N140" s="53"/>
      <c r="O140" s="53"/>
      <c r="P140" s="53"/>
      <c r="Q140" s="53"/>
      <c r="R140" s="53"/>
      <c r="S140" s="53"/>
      <c r="T140" s="53"/>
      <c r="U140" s="53"/>
      <c r="V140" s="53"/>
      <c r="W140" s="53"/>
      <c r="X140" s="53"/>
      <c r="Y140" s="53"/>
      <c r="Z140" s="53"/>
    </row>
    <row r="141" customFormat="false" ht="43.5" hidden="false" customHeight="true" outlineLevel="0" collapsed="false">
      <c r="A141" s="5" t="s">
        <v>7990</v>
      </c>
      <c r="B141" s="5" t="s">
        <v>7991</v>
      </c>
      <c r="C141" s="5"/>
      <c r="D141" s="5"/>
      <c r="E141" s="5"/>
      <c r="F141" s="8"/>
      <c r="G141" s="5"/>
      <c r="H141" s="8" t="s">
        <v>7998</v>
      </c>
      <c r="I141" s="49" t="s">
        <v>7490</v>
      </c>
      <c r="J141" s="5" t="s">
        <v>7999</v>
      </c>
      <c r="K141" s="53"/>
      <c r="L141" s="51"/>
      <c r="M141" s="25" t="s">
        <v>8000</v>
      </c>
      <c r="N141" s="53"/>
      <c r="O141" s="53"/>
      <c r="P141" s="53"/>
      <c r="Q141" s="53"/>
      <c r="R141" s="53"/>
      <c r="S141" s="53"/>
      <c r="T141" s="53"/>
      <c r="U141" s="53"/>
      <c r="V141" s="53"/>
      <c r="W141" s="53"/>
      <c r="X141" s="53"/>
      <c r="Y141" s="53"/>
      <c r="Z141" s="53"/>
    </row>
    <row r="142" customFormat="false" ht="43.5" hidden="false" customHeight="true" outlineLevel="0" collapsed="false">
      <c r="A142" s="5" t="s">
        <v>7990</v>
      </c>
      <c r="B142" s="5" t="s">
        <v>7991</v>
      </c>
      <c r="C142" s="5"/>
      <c r="D142" s="5"/>
      <c r="E142" s="5"/>
      <c r="F142" s="8"/>
      <c r="G142" s="5"/>
      <c r="H142" s="8" t="s">
        <v>8001</v>
      </c>
      <c r="I142" s="49" t="s">
        <v>7490</v>
      </c>
      <c r="J142" s="5" t="s">
        <v>8002</v>
      </c>
      <c r="K142" s="53"/>
      <c r="L142" s="51"/>
      <c r="M142" s="25" t="s">
        <v>8003</v>
      </c>
      <c r="N142" s="53"/>
      <c r="O142" s="53"/>
      <c r="P142" s="53"/>
      <c r="Q142" s="53"/>
      <c r="R142" s="53"/>
      <c r="S142" s="53"/>
      <c r="T142" s="53"/>
      <c r="U142" s="53"/>
      <c r="V142" s="53"/>
      <c r="W142" s="53"/>
      <c r="X142" s="53"/>
      <c r="Y142" s="53"/>
      <c r="Z142" s="53"/>
    </row>
    <row r="143" customFormat="false" ht="43.5" hidden="false" customHeight="true" outlineLevel="0" collapsed="false">
      <c r="A143" s="5" t="s">
        <v>7990</v>
      </c>
      <c r="B143" s="5" t="s">
        <v>7991</v>
      </c>
      <c r="C143" s="5"/>
      <c r="D143" s="5"/>
      <c r="E143" s="5"/>
      <c r="F143" s="8"/>
      <c r="G143" s="5"/>
      <c r="H143" s="8" t="s">
        <v>8004</v>
      </c>
      <c r="I143" s="49" t="s">
        <v>7490</v>
      </c>
      <c r="J143" s="5" t="s">
        <v>8005</v>
      </c>
      <c r="K143" s="53"/>
      <c r="L143" s="51"/>
      <c r="M143" s="25" t="s">
        <v>8006</v>
      </c>
      <c r="N143" s="53"/>
      <c r="O143" s="53"/>
      <c r="P143" s="53"/>
      <c r="Q143" s="53"/>
      <c r="R143" s="53"/>
      <c r="S143" s="53"/>
      <c r="T143" s="53"/>
      <c r="U143" s="53"/>
      <c r="V143" s="53"/>
      <c r="W143" s="53"/>
      <c r="X143" s="53"/>
      <c r="Y143" s="53"/>
      <c r="Z143" s="53"/>
    </row>
    <row r="144" customFormat="false" ht="43.5" hidden="false" customHeight="true" outlineLevel="0" collapsed="false">
      <c r="A144" s="5" t="s">
        <v>7990</v>
      </c>
      <c r="B144" s="5" t="s">
        <v>7991</v>
      </c>
      <c r="C144" s="5"/>
      <c r="D144" s="5"/>
      <c r="E144" s="5"/>
      <c r="F144" s="8"/>
      <c r="G144" s="5"/>
      <c r="H144" s="8" t="s">
        <v>8007</v>
      </c>
      <c r="I144" s="49" t="s">
        <v>7490</v>
      </c>
      <c r="J144" s="5" t="s">
        <v>8008</v>
      </c>
      <c r="K144" s="53"/>
      <c r="L144" s="51"/>
      <c r="M144" s="25" t="s">
        <v>8009</v>
      </c>
      <c r="N144" s="53"/>
      <c r="O144" s="53"/>
      <c r="P144" s="53"/>
      <c r="Q144" s="53"/>
      <c r="R144" s="53"/>
      <c r="S144" s="53"/>
      <c r="T144" s="53"/>
      <c r="U144" s="53"/>
      <c r="V144" s="53"/>
      <c r="W144" s="53"/>
      <c r="X144" s="53"/>
      <c r="Y144" s="53"/>
      <c r="Z144" s="53"/>
    </row>
    <row r="145" customFormat="false" ht="15.75" hidden="false" customHeight="false" outlineLevel="0" collapsed="false">
      <c r="A145" s="22"/>
      <c r="B145" s="5" t="s">
        <v>8010</v>
      </c>
      <c r="C145" s="5"/>
      <c r="D145" s="5"/>
      <c r="E145" s="5"/>
      <c r="F145" s="8" t="s">
        <v>8011</v>
      </c>
      <c r="G145" s="5"/>
      <c r="H145" s="8" t="s">
        <v>8012</v>
      </c>
      <c r="I145" s="49" t="s">
        <v>7490</v>
      </c>
      <c r="J145" s="5" t="s">
        <v>8013</v>
      </c>
      <c r="K145" s="53"/>
      <c r="L145" s="51"/>
      <c r="M145" s="25" t="s">
        <v>8014</v>
      </c>
      <c r="N145" s="53"/>
      <c r="O145" s="53"/>
      <c r="P145" s="53"/>
      <c r="Q145" s="53"/>
      <c r="R145" s="53"/>
      <c r="S145" s="53"/>
      <c r="T145" s="53"/>
      <c r="U145" s="53"/>
      <c r="V145" s="53"/>
      <c r="W145" s="53"/>
      <c r="X145" s="53"/>
      <c r="Y145" s="53"/>
      <c r="Z145" s="53"/>
    </row>
    <row r="146" customFormat="false" ht="15.75" hidden="false" customHeight="false" outlineLevel="0" collapsed="false">
      <c r="A146" s="5" t="s">
        <v>8015</v>
      </c>
      <c r="B146" s="5" t="s">
        <v>8016</v>
      </c>
      <c r="C146" s="5"/>
      <c r="D146" s="5"/>
      <c r="E146" s="5"/>
      <c r="F146" s="8"/>
      <c r="G146" s="5"/>
      <c r="H146" s="8" t="s">
        <v>8017</v>
      </c>
      <c r="I146" s="49" t="s">
        <v>7490</v>
      </c>
      <c r="J146" s="5" t="s">
        <v>8018</v>
      </c>
      <c r="K146" s="53"/>
      <c r="L146" s="54" t="s">
        <v>8019</v>
      </c>
      <c r="M146" s="25" t="s">
        <v>8020</v>
      </c>
      <c r="N146" s="53"/>
      <c r="O146" s="53"/>
      <c r="P146" s="53"/>
      <c r="Q146" s="53"/>
      <c r="R146" s="53"/>
      <c r="S146" s="53"/>
      <c r="T146" s="53"/>
      <c r="U146" s="53"/>
      <c r="V146" s="53"/>
      <c r="W146" s="53"/>
      <c r="X146" s="53"/>
      <c r="Y146" s="53"/>
      <c r="Z146" s="53"/>
    </row>
    <row r="147" customFormat="false" ht="15.75" hidden="false" customHeight="false" outlineLevel="0" collapsed="false">
      <c r="A147" s="5" t="s">
        <v>8021</v>
      </c>
      <c r="B147" s="5" t="s">
        <v>8022</v>
      </c>
      <c r="C147" s="5"/>
      <c r="D147" s="5"/>
      <c r="E147" s="5"/>
      <c r="F147" s="8"/>
      <c r="G147" s="5"/>
      <c r="H147" s="8" t="s">
        <v>8023</v>
      </c>
      <c r="I147" s="49" t="s">
        <v>7490</v>
      </c>
      <c r="J147" s="5" t="s">
        <v>8024</v>
      </c>
      <c r="K147" s="53"/>
      <c r="L147" s="51"/>
      <c r="M147" s="25" t="s">
        <v>8025</v>
      </c>
      <c r="N147" s="53"/>
      <c r="O147" s="53"/>
      <c r="P147" s="53"/>
      <c r="Q147" s="53"/>
      <c r="R147" s="53"/>
      <c r="S147" s="53"/>
      <c r="T147" s="53"/>
      <c r="U147" s="53"/>
      <c r="V147" s="53"/>
      <c r="W147" s="53"/>
      <c r="X147" s="53"/>
      <c r="Y147" s="53"/>
      <c r="Z147" s="53"/>
    </row>
    <row r="148" customFormat="false" ht="15.75" hidden="false" customHeight="false" outlineLevel="0" collapsed="false">
      <c r="A148" s="5" t="s">
        <v>7494</v>
      </c>
      <c r="B148" s="5" t="s">
        <v>8026</v>
      </c>
      <c r="C148" s="5"/>
      <c r="D148" s="5"/>
      <c r="E148" s="5"/>
      <c r="F148" s="8"/>
      <c r="G148" s="5"/>
      <c r="H148" s="8" t="s">
        <v>8027</v>
      </c>
      <c r="I148" s="49" t="s">
        <v>7490</v>
      </c>
      <c r="J148" s="5" t="s">
        <v>8028</v>
      </c>
      <c r="K148" s="53"/>
      <c r="L148" s="51" t="s">
        <v>8029</v>
      </c>
      <c r="M148" s="25" t="s">
        <v>8030</v>
      </c>
      <c r="N148" s="53"/>
      <c r="O148" s="53"/>
      <c r="P148" s="53"/>
      <c r="Q148" s="53"/>
      <c r="R148" s="53"/>
      <c r="S148" s="53"/>
      <c r="T148" s="53"/>
      <c r="U148" s="53"/>
      <c r="V148" s="53"/>
      <c r="W148" s="53"/>
      <c r="X148" s="53"/>
      <c r="Y148" s="53"/>
      <c r="Z148" s="53"/>
    </row>
    <row r="149" customFormat="false" ht="15.75" hidden="false" customHeight="false" outlineLevel="0" collapsed="false">
      <c r="A149" s="5" t="s">
        <v>8031</v>
      </c>
      <c r="B149" s="5" t="s">
        <v>8032</v>
      </c>
      <c r="C149" s="5"/>
      <c r="D149" s="5"/>
      <c r="E149" s="5"/>
      <c r="F149" s="8" t="s">
        <v>8033</v>
      </c>
      <c r="G149" s="5"/>
      <c r="H149" s="8" t="s">
        <v>8034</v>
      </c>
      <c r="I149" s="49" t="s">
        <v>7490</v>
      </c>
      <c r="J149" s="5" t="s">
        <v>8035</v>
      </c>
      <c r="K149" s="53"/>
      <c r="L149" s="51"/>
      <c r="M149" s="25" t="s">
        <v>8036</v>
      </c>
      <c r="N149" s="53"/>
      <c r="O149" s="53"/>
      <c r="P149" s="53"/>
      <c r="Q149" s="53"/>
      <c r="R149" s="53"/>
      <c r="S149" s="53"/>
      <c r="T149" s="53"/>
      <c r="U149" s="53"/>
      <c r="V149" s="53"/>
      <c r="W149" s="53"/>
      <c r="X149" s="53"/>
      <c r="Y149" s="53"/>
      <c r="Z149" s="53"/>
    </row>
    <row r="150" customFormat="false" ht="75" hidden="false" customHeight="true" outlineLevel="0" collapsed="false">
      <c r="A150" s="5" t="s">
        <v>7494</v>
      </c>
      <c r="B150" s="5" t="s">
        <v>8037</v>
      </c>
      <c r="C150" s="5"/>
      <c r="D150" s="5"/>
      <c r="E150" s="5"/>
      <c r="F150" s="8"/>
      <c r="G150" s="5"/>
      <c r="H150" s="8" t="s">
        <v>8038</v>
      </c>
      <c r="I150" s="49" t="s">
        <v>7490</v>
      </c>
      <c r="J150" s="5" t="s">
        <v>8039</v>
      </c>
      <c r="K150" s="53"/>
      <c r="L150" s="51"/>
      <c r="M150" s="25" t="s">
        <v>8040</v>
      </c>
      <c r="N150" s="53"/>
      <c r="O150" s="53"/>
      <c r="P150" s="53"/>
      <c r="Q150" s="53"/>
      <c r="R150" s="53"/>
      <c r="S150" s="53"/>
      <c r="T150" s="53"/>
      <c r="U150" s="53"/>
      <c r="V150" s="53"/>
      <c r="W150" s="53"/>
      <c r="X150" s="53"/>
      <c r="Y150" s="53"/>
      <c r="Z150" s="53"/>
    </row>
    <row r="151" customFormat="false" ht="75" hidden="false" customHeight="true" outlineLevel="0" collapsed="false">
      <c r="A151" s="5" t="s">
        <v>7554</v>
      </c>
      <c r="B151" s="5" t="s">
        <v>8041</v>
      </c>
      <c r="C151" s="5"/>
      <c r="D151" s="5"/>
      <c r="E151" s="5"/>
      <c r="F151" s="8" t="s">
        <v>8042</v>
      </c>
      <c r="G151" s="5"/>
      <c r="H151" s="8" t="s">
        <v>8043</v>
      </c>
      <c r="I151" s="49" t="s">
        <v>7490</v>
      </c>
      <c r="J151" s="5" t="s">
        <v>8044</v>
      </c>
      <c r="K151" s="53"/>
      <c r="L151" s="54" t="s">
        <v>8045</v>
      </c>
      <c r="M151" s="25" t="s">
        <v>8046</v>
      </c>
      <c r="N151" s="53"/>
      <c r="O151" s="53"/>
      <c r="P151" s="53"/>
      <c r="Q151" s="53"/>
      <c r="R151" s="53"/>
      <c r="S151" s="53"/>
      <c r="T151" s="53"/>
      <c r="U151" s="53"/>
      <c r="V151" s="53"/>
      <c r="W151" s="53"/>
      <c r="X151" s="53"/>
      <c r="Y151" s="53"/>
      <c r="Z151" s="53"/>
    </row>
    <row r="152" customFormat="false" ht="56.25" hidden="false" customHeight="true" outlineLevel="0" collapsed="false">
      <c r="A152" s="5" t="s">
        <v>7990</v>
      </c>
      <c r="B152" s="5" t="s">
        <v>8047</v>
      </c>
      <c r="C152" s="5"/>
      <c r="D152" s="5"/>
      <c r="E152" s="5"/>
      <c r="F152" s="8"/>
      <c r="G152" s="5"/>
      <c r="H152" s="8" t="s">
        <v>8048</v>
      </c>
      <c r="I152" s="49" t="s">
        <v>7490</v>
      </c>
      <c r="J152" s="5" t="s">
        <v>8049</v>
      </c>
      <c r="K152" s="53"/>
      <c r="L152" s="51" t="s">
        <v>8050</v>
      </c>
      <c r="M152" s="25" t="s">
        <v>8051</v>
      </c>
      <c r="N152" s="53"/>
      <c r="O152" s="53"/>
      <c r="P152" s="53"/>
      <c r="Q152" s="53"/>
      <c r="R152" s="53"/>
      <c r="S152" s="53"/>
      <c r="T152" s="53"/>
      <c r="U152" s="53"/>
      <c r="V152" s="53"/>
      <c r="W152" s="53"/>
      <c r="X152" s="53"/>
      <c r="Y152" s="53"/>
      <c r="Z152" s="53"/>
    </row>
    <row r="153" customFormat="false" ht="67.5" hidden="false" customHeight="true" outlineLevel="0" collapsed="false">
      <c r="A153" s="5" t="s">
        <v>8052</v>
      </c>
      <c r="B153" s="5" t="s">
        <v>8053</v>
      </c>
      <c r="C153" s="5"/>
      <c r="D153" s="5"/>
      <c r="E153" s="5"/>
      <c r="F153" s="8"/>
      <c r="G153" s="5"/>
      <c r="H153" s="25" t="s">
        <v>8054</v>
      </c>
      <c r="I153" s="49" t="s">
        <v>7490</v>
      </c>
      <c r="J153" s="5" t="s">
        <v>8055</v>
      </c>
      <c r="K153" s="53"/>
      <c r="L153" s="51"/>
      <c r="M153" s="25" t="s">
        <v>8056</v>
      </c>
      <c r="N153" s="53"/>
      <c r="O153" s="53"/>
      <c r="P153" s="53"/>
      <c r="Q153" s="53"/>
      <c r="R153" s="53"/>
      <c r="S153" s="53"/>
      <c r="T153" s="53"/>
      <c r="U153" s="53"/>
      <c r="V153" s="53"/>
      <c r="W153" s="53"/>
      <c r="X153" s="53"/>
      <c r="Y153" s="53"/>
      <c r="Z153" s="53"/>
    </row>
    <row r="154" customFormat="false" ht="56.25" hidden="false" customHeight="true" outlineLevel="0" collapsed="false">
      <c r="A154" s="5" t="s">
        <v>8052</v>
      </c>
      <c r="B154" s="5" t="s">
        <v>8053</v>
      </c>
      <c r="C154" s="5"/>
      <c r="D154" s="5"/>
      <c r="E154" s="5"/>
      <c r="F154" s="8"/>
      <c r="G154" s="5"/>
      <c r="H154" s="8" t="s">
        <v>8057</v>
      </c>
      <c r="I154" s="49" t="s">
        <v>7490</v>
      </c>
      <c r="J154" s="5" t="s">
        <v>8058</v>
      </c>
      <c r="K154" s="53"/>
      <c r="L154" s="51"/>
      <c r="M154" s="25" t="s">
        <v>8059</v>
      </c>
      <c r="N154" s="53"/>
      <c r="O154" s="53"/>
      <c r="P154" s="53"/>
      <c r="Q154" s="53"/>
      <c r="R154" s="53"/>
      <c r="S154" s="53"/>
      <c r="T154" s="53"/>
      <c r="U154" s="53"/>
      <c r="V154" s="53"/>
      <c r="W154" s="53"/>
      <c r="X154" s="53"/>
      <c r="Y154" s="53"/>
      <c r="Z154" s="53"/>
    </row>
    <row r="155" customFormat="false" ht="56.25" hidden="false" customHeight="true" outlineLevel="0" collapsed="false">
      <c r="A155" s="5" t="s">
        <v>8052</v>
      </c>
      <c r="B155" s="5" t="s">
        <v>8053</v>
      </c>
      <c r="C155" s="5"/>
      <c r="D155" s="5"/>
      <c r="E155" s="5"/>
      <c r="F155" s="8"/>
      <c r="G155" s="5"/>
      <c r="H155" s="8" t="s">
        <v>8060</v>
      </c>
      <c r="I155" s="49" t="s">
        <v>7490</v>
      </c>
      <c r="J155" s="5" t="s">
        <v>8061</v>
      </c>
      <c r="K155" s="53"/>
      <c r="L155" s="51"/>
      <c r="M155" s="25" t="s">
        <v>8062</v>
      </c>
      <c r="N155" s="53"/>
      <c r="O155" s="53"/>
      <c r="P155" s="53"/>
      <c r="Q155" s="53"/>
      <c r="R155" s="53"/>
      <c r="S155" s="53"/>
      <c r="T155" s="53"/>
      <c r="U155" s="53"/>
      <c r="V155" s="53"/>
      <c r="W155" s="53"/>
      <c r="X155" s="53"/>
      <c r="Y155" s="53"/>
      <c r="Z155" s="53"/>
    </row>
    <row r="156" customFormat="false" ht="56.25" hidden="false" customHeight="true" outlineLevel="0" collapsed="false">
      <c r="A156" s="5" t="s">
        <v>8052</v>
      </c>
      <c r="B156" s="5" t="s">
        <v>8053</v>
      </c>
      <c r="C156" s="5"/>
      <c r="D156" s="5"/>
      <c r="E156" s="5"/>
      <c r="F156" s="8"/>
      <c r="G156" s="5"/>
      <c r="H156" s="8" t="s">
        <v>8063</v>
      </c>
      <c r="I156" s="49" t="s">
        <v>7490</v>
      </c>
      <c r="J156" s="5" t="s">
        <v>8064</v>
      </c>
      <c r="K156" s="53"/>
      <c r="L156" s="51"/>
      <c r="M156" s="25" t="s">
        <v>8065</v>
      </c>
      <c r="N156" s="53"/>
      <c r="O156" s="53"/>
      <c r="P156" s="53"/>
      <c r="Q156" s="53"/>
      <c r="R156" s="53"/>
      <c r="S156" s="53"/>
      <c r="T156" s="53"/>
      <c r="U156" s="53"/>
      <c r="V156" s="53"/>
      <c r="W156" s="53"/>
      <c r="X156" s="53"/>
      <c r="Y156" s="53"/>
      <c r="Z156" s="53"/>
    </row>
    <row r="157" customFormat="false" ht="56.25" hidden="false" customHeight="true" outlineLevel="0" collapsed="false">
      <c r="A157" s="5" t="s">
        <v>8052</v>
      </c>
      <c r="B157" s="5" t="s">
        <v>8053</v>
      </c>
      <c r="C157" s="5"/>
      <c r="D157" s="5"/>
      <c r="E157" s="5"/>
      <c r="F157" s="8"/>
      <c r="G157" s="5"/>
      <c r="H157" s="8" t="s">
        <v>8066</v>
      </c>
      <c r="I157" s="49" t="s">
        <v>7490</v>
      </c>
      <c r="J157" s="5" t="s">
        <v>8067</v>
      </c>
      <c r="K157" s="53"/>
      <c r="L157" s="51"/>
      <c r="M157" s="25" t="s">
        <v>8068</v>
      </c>
      <c r="N157" s="53"/>
      <c r="O157" s="53"/>
      <c r="P157" s="53"/>
      <c r="Q157" s="53"/>
      <c r="R157" s="53"/>
      <c r="S157" s="53"/>
      <c r="T157" s="53"/>
      <c r="U157" s="53"/>
      <c r="V157" s="53"/>
      <c r="W157" s="53"/>
      <c r="X157" s="53"/>
      <c r="Y157" s="53"/>
      <c r="Z157" s="53"/>
    </row>
    <row r="158" customFormat="false" ht="56.25" hidden="false" customHeight="true" outlineLevel="0" collapsed="false">
      <c r="A158" s="5" t="s">
        <v>8052</v>
      </c>
      <c r="B158" s="5" t="s">
        <v>8053</v>
      </c>
      <c r="C158" s="5"/>
      <c r="D158" s="5"/>
      <c r="E158" s="5"/>
      <c r="F158" s="8"/>
      <c r="G158" s="5"/>
      <c r="H158" s="8" t="s">
        <v>8069</v>
      </c>
      <c r="I158" s="49" t="s">
        <v>7490</v>
      </c>
      <c r="J158" s="5" t="s">
        <v>8070</v>
      </c>
      <c r="K158" s="53"/>
      <c r="L158" s="51"/>
      <c r="M158" s="25" t="s">
        <v>8071</v>
      </c>
      <c r="N158" s="53"/>
      <c r="O158" s="53"/>
      <c r="P158" s="53"/>
      <c r="Q158" s="53"/>
      <c r="R158" s="53"/>
      <c r="S158" s="53"/>
      <c r="T158" s="53"/>
      <c r="U158" s="53"/>
      <c r="V158" s="53"/>
      <c r="W158" s="53"/>
      <c r="X158" s="53"/>
      <c r="Y158" s="53"/>
      <c r="Z158" s="53"/>
    </row>
    <row r="159" customFormat="false" ht="56.25" hidden="false" customHeight="true" outlineLevel="0" collapsed="false">
      <c r="A159" s="5" t="s">
        <v>8052</v>
      </c>
      <c r="B159" s="5" t="s">
        <v>8053</v>
      </c>
      <c r="C159" s="5"/>
      <c r="D159" s="5"/>
      <c r="E159" s="5"/>
      <c r="F159" s="8"/>
      <c r="G159" s="5"/>
      <c r="H159" s="8" t="s">
        <v>8072</v>
      </c>
      <c r="I159" s="49" t="s">
        <v>7490</v>
      </c>
      <c r="J159" s="5" t="s">
        <v>8073</v>
      </c>
      <c r="K159" s="53"/>
      <c r="L159" s="51"/>
      <c r="M159" s="25" t="s">
        <v>8074</v>
      </c>
      <c r="N159" s="53"/>
      <c r="O159" s="53"/>
      <c r="P159" s="53"/>
      <c r="Q159" s="53"/>
      <c r="R159" s="53"/>
      <c r="S159" s="53"/>
      <c r="T159" s="53"/>
      <c r="U159" s="53"/>
      <c r="V159" s="53"/>
      <c r="W159" s="53"/>
      <c r="X159" s="53"/>
      <c r="Y159" s="53"/>
      <c r="Z159" s="53"/>
    </row>
    <row r="160" customFormat="false" ht="78" hidden="false" customHeight="true" outlineLevel="0" collapsed="false">
      <c r="A160" s="5" t="s">
        <v>8052</v>
      </c>
      <c r="B160" s="5" t="s">
        <v>8053</v>
      </c>
      <c r="C160" s="5"/>
      <c r="D160" s="5"/>
      <c r="E160" s="5"/>
      <c r="F160" s="8"/>
      <c r="G160" s="5"/>
      <c r="H160" s="8" t="s">
        <v>8075</v>
      </c>
      <c r="I160" s="49" t="s">
        <v>7490</v>
      </c>
      <c r="J160" s="5" t="s">
        <v>8076</v>
      </c>
      <c r="K160" s="53"/>
      <c r="L160" s="51"/>
      <c r="M160" s="25" t="s">
        <v>8077</v>
      </c>
      <c r="N160" s="53"/>
      <c r="O160" s="53"/>
      <c r="P160" s="53"/>
      <c r="Q160" s="53"/>
      <c r="R160" s="53"/>
      <c r="S160" s="53"/>
      <c r="T160" s="53"/>
      <c r="U160" s="53"/>
      <c r="V160" s="53"/>
      <c r="W160" s="53"/>
      <c r="X160" s="53"/>
      <c r="Y160" s="53"/>
      <c r="Z160" s="53"/>
    </row>
    <row r="161" customFormat="false" ht="110.25" hidden="false" customHeight="true" outlineLevel="0" collapsed="false">
      <c r="A161" s="5" t="s">
        <v>8052</v>
      </c>
      <c r="B161" s="5" t="s">
        <v>8053</v>
      </c>
      <c r="C161" s="5"/>
      <c r="D161" s="5"/>
      <c r="E161" s="5"/>
      <c r="F161" s="6"/>
      <c r="G161" s="5"/>
      <c r="H161" s="6" t="s">
        <v>8057</v>
      </c>
      <c r="I161" s="49" t="s">
        <v>7490</v>
      </c>
      <c r="J161" s="5" t="s">
        <v>8078</v>
      </c>
      <c r="K161" s="53"/>
      <c r="L161" s="51"/>
      <c r="M161" s="25" t="s">
        <v>8079</v>
      </c>
      <c r="N161" s="53"/>
      <c r="O161" s="53"/>
      <c r="P161" s="53"/>
      <c r="Q161" s="53"/>
      <c r="R161" s="53"/>
      <c r="S161" s="53"/>
      <c r="T161" s="53"/>
      <c r="U161" s="53"/>
      <c r="V161" s="53"/>
      <c r="W161" s="53"/>
      <c r="X161" s="53"/>
      <c r="Y161" s="53"/>
      <c r="Z161" s="53"/>
    </row>
    <row r="162" customFormat="false" ht="110.25" hidden="false" customHeight="true" outlineLevel="0" collapsed="false">
      <c r="A162" s="5" t="s">
        <v>8052</v>
      </c>
      <c r="B162" s="5" t="s">
        <v>8053</v>
      </c>
      <c r="C162" s="5"/>
      <c r="D162" s="5"/>
      <c r="E162" s="5"/>
      <c r="F162" s="6"/>
      <c r="G162" s="5"/>
      <c r="H162" s="6" t="s">
        <v>8063</v>
      </c>
      <c r="I162" s="49" t="s">
        <v>7490</v>
      </c>
      <c r="J162" s="5" t="s">
        <v>8080</v>
      </c>
      <c r="K162" s="53"/>
      <c r="L162" s="51"/>
      <c r="M162" s="25" t="s">
        <v>8081</v>
      </c>
      <c r="N162" s="53"/>
      <c r="O162" s="53"/>
      <c r="P162" s="53"/>
      <c r="Q162" s="53"/>
      <c r="R162" s="53"/>
      <c r="S162" s="53"/>
      <c r="T162" s="53"/>
      <c r="U162" s="53"/>
      <c r="V162" s="53"/>
      <c r="W162" s="53"/>
      <c r="X162" s="53"/>
      <c r="Y162" s="53"/>
      <c r="Z162" s="53"/>
    </row>
    <row r="163" customFormat="false" ht="110.25" hidden="false" customHeight="true" outlineLevel="0" collapsed="false">
      <c r="A163" s="5" t="s">
        <v>8052</v>
      </c>
      <c r="B163" s="5" t="s">
        <v>8053</v>
      </c>
      <c r="C163" s="5"/>
      <c r="D163" s="5"/>
      <c r="E163" s="5"/>
      <c r="F163" s="6"/>
      <c r="G163" s="5"/>
      <c r="H163" s="6" t="s">
        <v>8082</v>
      </c>
      <c r="I163" s="49" t="s">
        <v>7490</v>
      </c>
      <c r="J163" s="5" t="s">
        <v>8083</v>
      </c>
      <c r="K163" s="53"/>
      <c r="L163" s="51"/>
      <c r="M163" s="25" t="s">
        <v>8084</v>
      </c>
      <c r="N163" s="53"/>
      <c r="O163" s="53"/>
      <c r="P163" s="53"/>
      <c r="Q163" s="53"/>
      <c r="R163" s="53"/>
      <c r="S163" s="53"/>
      <c r="T163" s="53"/>
      <c r="U163" s="53"/>
      <c r="V163" s="53"/>
      <c r="W163" s="53"/>
      <c r="X163" s="53"/>
      <c r="Y163" s="53"/>
      <c r="Z163" s="53"/>
    </row>
    <row r="164" customFormat="false" ht="110.25" hidden="false" customHeight="true" outlineLevel="0" collapsed="false">
      <c r="A164" s="5" t="s">
        <v>8085</v>
      </c>
      <c r="B164" s="5" t="s">
        <v>8086</v>
      </c>
      <c r="C164" s="5"/>
      <c r="D164" s="5"/>
      <c r="E164" s="5"/>
      <c r="F164" s="6" t="s">
        <v>8087</v>
      </c>
      <c r="G164" s="5"/>
      <c r="H164" s="6" t="s">
        <v>7992</v>
      </c>
      <c r="I164" s="49" t="s">
        <v>7490</v>
      </c>
      <c r="J164" s="5" t="s">
        <v>8088</v>
      </c>
      <c r="K164" s="53"/>
      <c r="L164" s="51"/>
      <c r="M164" s="25" t="s">
        <v>8089</v>
      </c>
      <c r="N164" s="53"/>
      <c r="O164" s="53"/>
      <c r="P164" s="53"/>
      <c r="Q164" s="53"/>
      <c r="R164" s="53"/>
      <c r="S164" s="53"/>
      <c r="T164" s="53"/>
      <c r="U164" s="53"/>
      <c r="V164" s="53"/>
      <c r="W164" s="53"/>
      <c r="X164" s="53"/>
      <c r="Y164" s="53"/>
      <c r="Z164" s="53"/>
    </row>
    <row r="165" customFormat="false" ht="110.25" hidden="false" customHeight="true" outlineLevel="0" collapsed="false">
      <c r="A165" s="5" t="s">
        <v>8085</v>
      </c>
      <c r="B165" s="5" t="s">
        <v>8086</v>
      </c>
      <c r="C165" s="5"/>
      <c r="D165" s="5"/>
      <c r="E165" s="5"/>
      <c r="F165" s="6" t="s">
        <v>8090</v>
      </c>
      <c r="G165" s="5"/>
      <c r="H165" s="6" t="s">
        <v>8091</v>
      </c>
      <c r="I165" s="49" t="s">
        <v>7490</v>
      </c>
      <c r="J165" s="5" t="s">
        <v>8092</v>
      </c>
      <c r="K165" s="53"/>
      <c r="L165" s="51"/>
      <c r="M165" s="25" t="s">
        <v>8093</v>
      </c>
      <c r="N165" s="53"/>
      <c r="O165" s="53"/>
      <c r="P165" s="53"/>
      <c r="Q165" s="53"/>
      <c r="R165" s="53"/>
      <c r="S165" s="53"/>
      <c r="T165" s="53"/>
      <c r="U165" s="53"/>
      <c r="V165" s="53"/>
      <c r="W165" s="53"/>
      <c r="X165" s="53"/>
      <c r="Y165" s="53"/>
      <c r="Z165" s="53"/>
    </row>
    <row r="166" customFormat="false" ht="121.5" hidden="false" customHeight="true" outlineLevel="0" collapsed="false">
      <c r="A166" s="5" t="s">
        <v>8085</v>
      </c>
      <c r="B166" s="5" t="s">
        <v>8094</v>
      </c>
      <c r="C166" s="5"/>
      <c r="D166" s="5"/>
      <c r="E166" s="5"/>
      <c r="F166" s="6" t="s">
        <v>8095</v>
      </c>
      <c r="G166" s="5"/>
      <c r="H166" s="6" t="s">
        <v>8096</v>
      </c>
      <c r="I166" s="49" t="s">
        <v>7490</v>
      </c>
      <c r="J166" s="5" t="s">
        <v>8097</v>
      </c>
      <c r="K166" s="53"/>
      <c r="L166" s="54" t="s">
        <v>8098</v>
      </c>
      <c r="M166" s="25" t="s">
        <v>8099</v>
      </c>
      <c r="N166" s="53"/>
      <c r="O166" s="53"/>
      <c r="P166" s="53"/>
      <c r="Q166" s="53"/>
      <c r="R166" s="53"/>
      <c r="S166" s="53"/>
      <c r="T166" s="53"/>
      <c r="U166" s="53"/>
      <c r="V166" s="53"/>
      <c r="W166" s="53"/>
      <c r="X166" s="53"/>
      <c r="Y166" s="53"/>
      <c r="Z166" s="53"/>
    </row>
    <row r="167" customFormat="false" ht="121.5" hidden="false" customHeight="true" outlineLevel="0" collapsed="false">
      <c r="A167" s="5" t="s">
        <v>8085</v>
      </c>
      <c r="B167" s="5" t="s">
        <v>8094</v>
      </c>
      <c r="C167" s="5"/>
      <c r="D167" s="5"/>
      <c r="E167" s="5"/>
      <c r="F167" s="6" t="s">
        <v>8100</v>
      </c>
      <c r="G167" s="5"/>
      <c r="H167" s="6" t="s">
        <v>8101</v>
      </c>
      <c r="I167" s="49" t="s">
        <v>7490</v>
      </c>
      <c r="J167" s="5" t="s">
        <v>8102</v>
      </c>
      <c r="K167" s="53"/>
      <c r="M167" s="25" t="s">
        <v>8103</v>
      </c>
      <c r="N167" s="53"/>
      <c r="O167" s="53"/>
      <c r="P167" s="53"/>
      <c r="Q167" s="53"/>
      <c r="R167" s="53"/>
      <c r="S167" s="53"/>
      <c r="T167" s="53"/>
      <c r="U167" s="53"/>
      <c r="V167" s="53"/>
      <c r="W167" s="53"/>
      <c r="X167" s="53"/>
      <c r="Y167" s="53"/>
      <c r="Z167" s="53"/>
    </row>
    <row r="168" customFormat="false" ht="15.75" hidden="false" customHeight="false" outlineLevel="0" collapsed="false">
      <c r="A168" s="5" t="s">
        <v>8104</v>
      </c>
      <c r="B168" s="5" t="s">
        <v>8105</v>
      </c>
      <c r="C168" s="5"/>
      <c r="D168" s="5"/>
      <c r="E168" s="5"/>
      <c r="F168" s="8"/>
      <c r="G168" s="5"/>
      <c r="H168" s="8" t="s">
        <v>8106</v>
      </c>
      <c r="I168" s="49" t="s">
        <v>7490</v>
      </c>
      <c r="J168" s="5" t="s">
        <v>8107</v>
      </c>
      <c r="K168" s="53"/>
      <c r="L168" s="54" t="s">
        <v>8108</v>
      </c>
      <c r="M168" s="52" t="s">
        <v>8109</v>
      </c>
      <c r="N168" s="53"/>
      <c r="O168" s="53"/>
      <c r="P168" s="53"/>
      <c r="Q168" s="53"/>
      <c r="R168" s="53"/>
      <c r="S168" s="53"/>
      <c r="T168" s="53"/>
      <c r="U168" s="53"/>
      <c r="V168" s="53"/>
      <c r="W168" s="53"/>
      <c r="X168" s="53"/>
      <c r="Y168" s="53"/>
      <c r="Z168" s="53"/>
    </row>
    <row r="169" customFormat="false" ht="15.75" hidden="false" customHeight="false" outlineLevel="0" collapsed="false">
      <c r="A169" s="5" t="s">
        <v>8104</v>
      </c>
      <c r="B169" s="5" t="s">
        <v>8105</v>
      </c>
      <c r="C169" s="5"/>
      <c r="D169" s="5"/>
      <c r="E169" s="5"/>
      <c r="F169" s="8"/>
      <c r="G169" s="5"/>
      <c r="H169" s="8" t="s">
        <v>7926</v>
      </c>
      <c r="I169" s="49" t="s">
        <v>7490</v>
      </c>
      <c r="J169" s="57" t="s">
        <v>8110</v>
      </c>
      <c r="K169" s="53"/>
      <c r="L169" s="51"/>
      <c r="M169" s="52" t="s">
        <v>8111</v>
      </c>
      <c r="N169" s="53"/>
      <c r="O169" s="53"/>
      <c r="P169" s="53"/>
      <c r="Q169" s="53"/>
      <c r="R169" s="53"/>
      <c r="S169" s="53"/>
      <c r="T169" s="53"/>
      <c r="U169" s="53"/>
      <c r="V169" s="53"/>
      <c r="W169" s="53"/>
      <c r="X169" s="53"/>
      <c r="Y169" s="53"/>
      <c r="Z169" s="53"/>
    </row>
    <row r="170" customFormat="false" ht="15.75" hidden="false" customHeight="false" outlineLevel="0" collapsed="false">
      <c r="A170" s="5" t="s">
        <v>8112</v>
      </c>
      <c r="B170" s="5" t="s">
        <v>8113</v>
      </c>
      <c r="C170" s="5"/>
      <c r="D170" s="5"/>
      <c r="E170" s="5"/>
      <c r="F170" s="8"/>
      <c r="G170" s="5"/>
      <c r="H170" s="8" t="s">
        <v>7959</v>
      </c>
      <c r="I170" s="49" t="s">
        <v>7490</v>
      </c>
      <c r="J170" s="5" t="s">
        <v>8114</v>
      </c>
      <c r="K170" s="53"/>
      <c r="L170" s="51" t="s">
        <v>8108</v>
      </c>
      <c r="M170" s="52" t="s">
        <v>8115</v>
      </c>
      <c r="N170" s="53"/>
      <c r="O170" s="53"/>
      <c r="P170" s="53"/>
      <c r="Q170" s="53"/>
      <c r="R170" s="53"/>
      <c r="S170" s="53"/>
      <c r="T170" s="53"/>
      <c r="U170" s="53"/>
      <c r="V170" s="53"/>
      <c r="W170" s="53"/>
      <c r="X170" s="53"/>
      <c r="Y170" s="53"/>
      <c r="Z170" s="53"/>
    </row>
    <row r="171" customFormat="false" ht="15.75" hidden="false" customHeight="false" outlineLevel="0" collapsed="false">
      <c r="A171" s="5" t="s">
        <v>8112</v>
      </c>
      <c r="B171" s="5" t="s">
        <v>8113</v>
      </c>
      <c r="C171" s="5"/>
      <c r="D171" s="5"/>
      <c r="E171" s="5"/>
      <c r="F171" s="8"/>
      <c r="G171" s="5"/>
      <c r="H171" s="8" t="s">
        <v>8116</v>
      </c>
      <c r="I171" s="49" t="s">
        <v>7490</v>
      </c>
      <c r="J171" s="57" t="s">
        <v>8117</v>
      </c>
      <c r="K171" s="53"/>
      <c r="L171" s="51"/>
      <c r="M171" s="52" t="s">
        <v>8118</v>
      </c>
      <c r="N171" s="53"/>
      <c r="O171" s="53"/>
      <c r="P171" s="53"/>
      <c r="Q171" s="53"/>
      <c r="R171" s="53"/>
      <c r="S171" s="53"/>
      <c r="T171" s="53"/>
      <c r="U171" s="53"/>
      <c r="V171" s="53"/>
      <c r="W171" s="53"/>
      <c r="X171" s="53"/>
      <c r="Y171" s="53"/>
      <c r="Z171" s="53"/>
    </row>
    <row r="172" customFormat="false" ht="15.75" hidden="false" customHeight="false" outlineLevel="0" collapsed="false">
      <c r="A172" s="5" t="s">
        <v>8119</v>
      </c>
      <c r="B172" s="5" t="s">
        <v>8120</v>
      </c>
      <c r="C172" s="5"/>
      <c r="D172" s="5"/>
      <c r="E172" s="5"/>
      <c r="F172" s="8"/>
      <c r="G172" s="5"/>
      <c r="H172" s="8" t="s">
        <v>8121</v>
      </c>
      <c r="I172" s="49" t="s">
        <v>7490</v>
      </c>
      <c r="J172" s="5" t="s">
        <v>8122</v>
      </c>
      <c r="K172" s="53"/>
      <c r="L172" s="51" t="s">
        <v>8108</v>
      </c>
      <c r="M172" s="52" t="s">
        <v>8123</v>
      </c>
      <c r="N172" s="53"/>
      <c r="O172" s="53"/>
      <c r="P172" s="53"/>
      <c r="Q172" s="53"/>
      <c r="R172" s="53"/>
      <c r="S172" s="53"/>
      <c r="T172" s="53"/>
      <c r="U172" s="53"/>
      <c r="V172" s="53"/>
      <c r="W172" s="53"/>
      <c r="X172" s="53"/>
      <c r="Y172" s="53"/>
      <c r="Z172" s="53"/>
    </row>
    <row r="173" customFormat="false" ht="15.75" hidden="false" customHeight="false" outlineLevel="0" collapsed="false">
      <c r="A173" s="5" t="s">
        <v>8119</v>
      </c>
      <c r="B173" s="5" t="s">
        <v>8120</v>
      </c>
      <c r="C173" s="5"/>
      <c r="D173" s="5"/>
      <c r="E173" s="5"/>
      <c r="F173" s="8"/>
      <c r="G173" s="5"/>
      <c r="H173" s="8" t="s">
        <v>7976</v>
      </c>
      <c r="I173" s="49" t="s">
        <v>7490</v>
      </c>
      <c r="J173" s="5" t="s">
        <v>8124</v>
      </c>
      <c r="K173" s="53"/>
      <c r="L173" s="51"/>
      <c r="M173" s="52" t="s">
        <v>8125</v>
      </c>
      <c r="N173" s="53"/>
      <c r="O173" s="53"/>
      <c r="P173" s="53"/>
      <c r="Q173" s="53"/>
      <c r="R173" s="53"/>
      <c r="S173" s="53"/>
      <c r="T173" s="53"/>
      <c r="U173" s="53"/>
      <c r="V173" s="53"/>
      <c r="W173" s="53"/>
      <c r="X173" s="53"/>
      <c r="Y173" s="53"/>
      <c r="Z173" s="53"/>
    </row>
    <row r="174" customFormat="false" ht="15.75" hidden="false" customHeight="false" outlineLevel="0" collapsed="false">
      <c r="A174" s="5" t="s">
        <v>8126</v>
      </c>
      <c r="B174" s="5" t="s">
        <v>8127</v>
      </c>
      <c r="C174" s="5"/>
      <c r="D174" s="5"/>
      <c r="E174" s="5"/>
      <c r="F174" s="8"/>
      <c r="G174" s="5"/>
      <c r="H174" s="8" t="s">
        <v>8128</v>
      </c>
      <c r="I174" s="49" t="s">
        <v>7490</v>
      </c>
      <c r="J174" s="5" t="s">
        <v>8129</v>
      </c>
      <c r="K174" s="53"/>
      <c r="L174" s="54" t="s">
        <v>8130</v>
      </c>
      <c r="M174" s="52" t="s">
        <v>8131</v>
      </c>
      <c r="N174" s="53"/>
      <c r="O174" s="53"/>
      <c r="P174" s="53"/>
      <c r="Q174" s="53"/>
      <c r="R174" s="53"/>
      <c r="S174" s="53"/>
      <c r="T174" s="53"/>
      <c r="U174" s="53"/>
      <c r="V174" s="53"/>
      <c r="W174" s="53"/>
      <c r="X174" s="53"/>
      <c r="Y174" s="53"/>
      <c r="Z174" s="53"/>
    </row>
    <row r="175" customFormat="false" ht="15.75" hidden="false" customHeight="false" outlineLevel="0" collapsed="false">
      <c r="A175" s="5" t="s">
        <v>8126</v>
      </c>
      <c r="B175" s="5" t="s">
        <v>8127</v>
      </c>
      <c r="C175" s="5"/>
      <c r="D175" s="5"/>
      <c r="E175" s="5"/>
      <c r="F175" s="8"/>
      <c r="G175" s="5"/>
      <c r="H175" s="8" t="s">
        <v>8132</v>
      </c>
      <c r="I175" s="49" t="s">
        <v>7490</v>
      </c>
      <c r="J175" s="5" t="s">
        <v>8133</v>
      </c>
      <c r="K175" s="53"/>
      <c r="L175" s="51"/>
      <c r="M175" s="52" t="s">
        <v>8134</v>
      </c>
      <c r="N175" s="53"/>
      <c r="O175" s="53"/>
      <c r="P175" s="53"/>
      <c r="Q175" s="53"/>
      <c r="R175" s="53"/>
      <c r="S175" s="53"/>
      <c r="T175" s="53"/>
      <c r="U175" s="53"/>
      <c r="V175" s="53"/>
      <c r="W175" s="53"/>
      <c r="X175" s="53"/>
      <c r="Y175" s="53"/>
      <c r="Z175" s="53"/>
    </row>
    <row r="176" customFormat="false" ht="15.75" hidden="false" customHeight="false" outlineLevel="0" collapsed="false">
      <c r="A176" s="5" t="s">
        <v>8135</v>
      </c>
      <c r="B176" s="5" t="s">
        <v>8127</v>
      </c>
      <c r="C176" s="5"/>
      <c r="D176" s="5"/>
      <c r="E176" s="5"/>
      <c r="F176" s="8"/>
      <c r="G176" s="5"/>
      <c r="H176" s="8" t="s">
        <v>8136</v>
      </c>
      <c r="I176" s="49" t="s">
        <v>7490</v>
      </c>
      <c r="J176" s="5" t="s">
        <v>8137</v>
      </c>
      <c r="K176" s="53"/>
      <c r="L176" s="51" t="s">
        <v>8138</v>
      </c>
      <c r="M176" s="25" t="s">
        <v>8139</v>
      </c>
      <c r="N176" s="53"/>
      <c r="O176" s="53"/>
      <c r="P176" s="53"/>
      <c r="Q176" s="53"/>
      <c r="R176" s="53"/>
      <c r="S176" s="53"/>
      <c r="T176" s="53"/>
      <c r="U176" s="53"/>
      <c r="V176" s="53"/>
      <c r="W176" s="53"/>
      <c r="X176" s="53"/>
      <c r="Y176" s="53"/>
      <c r="Z176" s="53"/>
    </row>
    <row r="177" customFormat="false" ht="15.75" hidden="false" customHeight="false" outlineLevel="0" collapsed="false">
      <c r="A177" s="5" t="s">
        <v>8135</v>
      </c>
      <c r="B177" s="5" t="s">
        <v>8127</v>
      </c>
      <c r="C177" s="5"/>
      <c r="D177" s="5"/>
      <c r="E177" s="5"/>
      <c r="F177" s="8"/>
      <c r="G177" s="5"/>
      <c r="H177" s="8" t="s">
        <v>8140</v>
      </c>
      <c r="I177" s="49" t="s">
        <v>7490</v>
      </c>
      <c r="J177" s="5" t="s">
        <v>8141</v>
      </c>
      <c r="K177" s="53"/>
      <c r="L177" s="51"/>
      <c r="M177" s="25" t="s">
        <v>8142</v>
      </c>
      <c r="N177" s="53"/>
      <c r="O177" s="53"/>
      <c r="P177" s="53"/>
      <c r="Q177" s="53"/>
      <c r="R177" s="53"/>
      <c r="S177" s="53"/>
      <c r="T177" s="53"/>
      <c r="U177" s="53"/>
      <c r="V177" s="53"/>
      <c r="W177" s="53"/>
      <c r="X177" s="53"/>
      <c r="Y177" s="53"/>
      <c r="Z177" s="53"/>
    </row>
    <row r="178" customFormat="false" ht="15.75" hidden="false" customHeight="false" outlineLevel="0" collapsed="false">
      <c r="A178" s="11" t="s">
        <v>8143</v>
      </c>
      <c r="B178" s="5" t="s">
        <v>8127</v>
      </c>
      <c r="C178" s="5"/>
      <c r="D178" s="5"/>
      <c r="E178" s="5"/>
      <c r="F178" s="8"/>
      <c r="G178" s="5"/>
      <c r="H178" s="8" t="s">
        <v>8144</v>
      </c>
      <c r="I178" s="49" t="s">
        <v>7490</v>
      </c>
      <c r="J178" s="5" t="s">
        <v>8145</v>
      </c>
      <c r="K178" s="53"/>
      <c r="L178" s="51" t="s">
        <v>8138</v>
      </c>
      <c r="M178" s="25" t="s">
        <v>8146</v>
      </c>
      <c r="N178" s="53"/>
      <c r="O178" s="53"/>
      <c r="P178" s="53"/>
      <c r="Q178" s="53"/>
      <c r="R178" s="53"/>
      <c r="S178" s="53"/>
      <c r="T178" s="53"/>
      <c r="U178" s="53"/>
      <c r="V178" s="53"/>
      <c r="W178" s="53"/>
      <c r="X178" s="53"/>
      <c r="Y178" s="53"/>
      <c r="Z178" s="53"/>
    </row>
    <row r="179" customFormat="false" ht="15.75" hidden="false" customHeight="false" outlineLevel="0" collapsed="false">
      <c r="A179" s="11" t="s">
        <v>8143</v>
      </c>
      <c r="B179" s="5" t="s">
        <v>8127</v>
      </c>
      <c r="C179" s="5"/>
      <c r="D179" s="5"/>
      <c r="E179" s="5"/>
      <c r="F179" s="8"/>
      <c r="G179" s="5"/>
      <c r="H179" s="8" t="s">
        <v>8147</v>
      </c>
      <c r="I179" s="49" t="s">
        <v>7490</v>
      </c>
      <c r="J179" s="5" t="s">
        <v>8148</v>
      </c>
      <c r="K179" s="53"/>
      <c r="L179" s="51"/>
      <c r="M179" s="25" t="s">
        <v>8149</v>
      </c>
      <c r="N179" s="53"/>
      <c r="O179" s="53"/>
      <c r="P179" s="53"/>
      <c r="Q179" s="53"/>
      <c r="R179" s="53"/>
      <c r="S179" s="53"/>
      <c r="T179" s="53"/>
      <c r="U179" s="53"/>
      <c r="V179" s="53"/>
      <c r="W179" s="53"/>
      <c r="X179" s="53"/>
      <c r="Y179" s="53"/>
      <c r="Z179" s="53"/>
    </row>
    <row r="180" customFormat="false" ht="75" hidden="false" customHeight="true" outlineLevel="0" collapsed="false">
      <c r="A180" s="5" t="s">
        <v>8104</v>
      </c>
      <c r="B180" s="5" t="s">
        <v>8150</v>
      </c>
      <c r="C180" s="5"/>
      <c r="D180" s="5"/>
      <c r="E180" s="5"/>
      <c r="F180" s="8" t="s">
        <v>8151</v>
      </c>
      <c r="G180" s="5"/>
      <c r="H180" s="25" t="s">
        <v>8152</v>
      </c>
      <c r="I180" s="49" t="s">
        <v>7490</v>
      </c>
      <c r="J180" s="6" t="s">
        <v>8153</v>
      </c>
      <c r="K180" s="53"/>
      <c r="L180" s="51"/>
      <c r="M180" s="25" t="s">
        <v>8154</v>
      </c>
      <c r="N180" s="53"/>
      <c r="O180" s="53"/>
      <c r="P180" s="53"/>
      <c r="Q180" s="53"/>
      <c r="R180" s="53"/>
      <c r="S180" s="53"/>
      <c r="T180" s="53"/>
      <c r="U180" s="53"/>
      <c r="V180" s="53"/>
      <c r="W180" s="53"/>
      <c r="X180" s="53"/>
      <c r="Y180" s="53"/>
      <c r="Z180" s="53"/>
    </row>
    <row r="181" customFormat="false" ht="75" hidden="false" customHeight="true" outlineLevel="0" collapsed="false">
      <c r="A181" s="5" t="s">
        <v>8104</v>
      </c>
      <c r="B181" s="5" t="s">
        <v>8155</v>
      </c>
      <c r="C181" s="5"/>
      <c r="D181" s="5"/>
      <c r="E181" s="5"/>
      <c r="F181" s="8" t="s">
        <v>8156</v>
      </c>
      <c r="G181" s="5"/>
      <c r="H181" s="25" t="s">
        <v>8152</v>
      </c>
      <c r="I181" s="49" t="s">
        <v>7490</v>
      </c>
      <c r="J181" s="11" t="s">
        <v>8157</v>
      </c>
      <c r="K181" s="53"/>
      <c r="L181" s="51" t="s">
        <v>8158</v>
      </c>
      <c r="M181" s="25" t="s">
        <v>8159</v>
      </c>
      <c r="N181" s="53"/>
      <c r="O181" s="53"/>
      <c r="P181" s="53"/>
      <c r="Q181" s="53"/>
      <c r="R181" s="53"/>
      <c r="S181" s="53"/>
      <c r="T181" s="53"/>
      <c r="U181" s="53"/>
      <c r="V181" s="53"/>
      <c r="W181" s="53"/>
      <c r="X181" s="53"/>
      <c r="Y181" s="53"/>
      <c r="Z181" s="53"/>
    </row>
    <row r="182" customFormat="false" ht="75" hidden="false" customHeight="true" outlineLevel="0" collapsed="false">
      <c r="A182" s="5" t="s">
        <v>8160</v>
      </c>
      <c r="B182" s="5" t="s">
        <v>8161</v>
      </c>
      <c r="C182" s="5"/>
      <c r="D182" s="5"/>
      <c r="E182" s="5"/>
      <c r="F182" s="8" t="s">
        <v>8143</v>
      </c>
      <c r="G182" s="5"/>
      <c r="H182" s="25" t="s">
        <v>8162</v>
      </c>
      <c r="I182" s="49" t="s">
        <v>7490</v>
      </c>
      <c r="J182" s="6" t="s">
        <v>8163</v>
      </c>
      <c r="K182" s="53"/>
      <c r="L182" s="51"/>
      <c r="M182" s="25" t="s">
        <v>8164</v>
      </c>
      <c r="N182" s="53"/>
      <c r="O182" s="53"/>
      <c r="P182" s="53"/>
      <c r="Q182" s="53"/>
      <c r="R182" s="53"/>
      <c r="S182" s="53"/>
      <c r="T182" s="53"/>
      <c r="U182" s="53"/>
      <c r="V182" s="53"/>
      <c r="W182" s="53"/>
      <c r="X182" s="53"/>
      <c r="Y182" s="53"/>
      <c r="Z182" s="53"/>
    </row>
    <row r="183" customFormat="false" ht="75" hidden="false" customHeight="true" outlineLevel="0" collapsed="false">
      <c r="A183" s="5" t="s">
        <v>8165</v>
      </c>
      <c r="B183" s="5" t="s">
        <v>8166</v>
      </c>
      <c r="C183" s="5"/>
      <c r="D183" s="5"/>
      <c r="E183" s="5"/>
      <c r="F183" s="8" t="s">
        <v>8167</v>
      </c>
      <c r="G183" s="5"/>
      <c r="H183" s="8" t="s">
        <v>8168</v>
      </c>
      <c r="I183" s="49" t="s">
        <v>7490</v>
      </c>
      <c r="J183" s="7" t="s">
        <v>8169</v>
      </c>
      <c r="K183" s="53"/>
      <c r="L183" s="51"/>
      <c r="M183" s="52" t="s">
        <v>8170</v>
      </c>
      <c r="N183" s="53"/>
      <c r="O183" s="53"/>
      <c r="P183" s="53"/>
      <c r="Q183" s="53"/>
      <c r="R183" s="53"/>
      <c r="S183" s="53"/>
      <c r="T183" s="53"/>
      <c r="U183" s="53"/>
      <c r="V183" s="53"/>
      <c r="W183" s="53"/>
      <c r="X183" s="53"/>
      <c r="Y183" s="53"/>
      <c r="Z183" s="53"/>
    </row>
    <row r="184" customFormat="false" ht="149.25" hidden="false" customHeight="true" outlineLevel="0" collapsed="false">
      <c r="A184" s="5" t="s">
        <v>8165</v>
      </c>
      <c r="B184" s="5" t="s">
        <v>8171</v>
      </c>
      <c r="C184" s="5"/>
      <c r="D184" s="5"/>
      <c r="E184" s="5"/>
      <c r="F184" s="8" t="s">
        <v>8172</v>
      </c>
      <c r="G184" s="5"/>
      <c r="H184" s="8" t="s">
        <v>8173</v>
      </c>
      <c r="I184" s="49" t="s">
        <v>7490</v>
      </c>
      <c r="J184" s="7" t="s">
        <v>8174</v>
      </c>
      <c r="K184" s="53"/>
      <c r="L184" s="51" t="s">
        <v>8175</v>
      </c>
      <c r="M184" s="25" t="s">
        <v>8176</v>
      </c>
      <c r="N184" s="53"/>
      <c r="O184" s="53"/>
      <c r="P184" s="53"/>
      <c r="Q184" s="53"/>
      <c r="R184" s="53"/>
      <c r="S184" s="53"/>
      <c r="T184" s="53"/>
      <c r="U184" s="53"/>
      <c r="V184" s="53"/>
      <c r="W184" s="53"/>
      <c r="X184" s="53"/>
      <c r="Y184" s="53"/>
      <c r="Z184" s="53"/>
    </row>
    <row r="185" customFormat="false" ht="75" hidden="false" customHeight="true" outlineLevel="0" collapsed="false">
      <c r="A185" s="5" t="s">
        <v>8165</v>
      </c>
      <c r="B185" s="5" t="s">
        <v>8171</v>
      </c>
      <c r="C185" s="5"/>
      <c r="D185" s="5"/>
      <c r="E185" s="5"/>
      <c r="F185" s="8"/>
      <c r="G185" s="5"/>
      <c r="H185" s="8" t="s">
        <v>8177</v>
      </c>
      <c r="I185" s="49" t="s">
        <v>7490</v>
      </c>
      <c r="J185" s="7" t="s">
        <v>8178</v>
      </c>
      <c r="K185" s="53"/>
      <c r="L185" s="51"/>
      <c r="M185" s="25" t="s">
        <v>8179</v>
      </c>
      <c r="N185" s="53"/>
      <c r="O185" s="53"/>
      <c r="P185" s="53"/>
      <c r="Q185" s="53"/>
      <c r="R185" s="53"/>
      <c r="S185" s="53"/>
      <c r="T185" s="53"/>
      <c r="U185" s="53"/>
      <c r="V185" s="53"/>
      <c r="W185" s="53"/>
      <c r="X185" s="53"/>
      <c r="Y185" s="53"/>
      <c r="Z185" s="53"/>
    </row>
    <row r="186" customFormat="false" ht="75" hidden="false" customHeight="true" outlineLevel="0" collapsed="false">
      <c r="A186" s="5" t="s">
        <v>8165</v>
      </c>
      <c r="B186" s="5" t="s">
        <v>8171</v>
      </c>
      <c r="C186" s="5"/>
      <c r="D186" s="5"/>
      <c r="E186" s="5"/>
      <c r="F186" s="8"/>
      <c r="G186" s="5"/>
      <c r="H186" s="8" t="s">
        <v>8180</v>
      </c>
      <c r="I186" s="49" t="s">
        <v>7490</v>
      </c>
      <c r="J186" s="7" t="s">
        <v>8181</v>
      </c>
      <c r="K186" s="53"/>
      <c r="L186" s="51"/>
      <c r="M186" s="25" t="s">
        <v>8182</v>
      </c>
      <c r="N186" s="53"/>
      <c r="O186" s="53"/>
      <c r="P186" s="53"/>
      <c r="Q186" s="53"/>
      <c r="R186" s="53"/>
      <c r="S186" s="53"/>
      <c r="T186" s="53"/>
      <c r="U186" s="53"/>
      <c r="V186" s="53"/>
      <c r="W186" s="53"/>
      <c r="X186" s="53"/>
      <c r="Y186" s="53"/>
      <c r="Z186" s="53"/>
    </row>
    <row r="187" customFormat="false" ht="75" hidden="false" customHeight="true" outlineLevel="0" collapsed="false">
      <c r="A187" s="5" t="s">
        <v>8165</v>
      </c>
      <c r="B187" s="5" t="s">
        <v>8183</v>
      </c>
      <c r="C187" s="5"/>
      <c r="D187" s="5"/>
      <c r="E187" s="5"/>
      <c r="F187" s="8" t="s">
        <v>8172</v>
      </c>
      <c r="G187" s="5"/>
      <c r="H187" s="25" t="s">
        <v>8184</v>
      </c>
      <c r="I187" s="49" t="s">
        <v>7490</v>
      </c>
      <c r="J187" s="6" t="s">
        <v>8185</v>
      </c>
      <c r="K187" s="53"/>
      <c r="L187" s="51"/>
      <c r="M187" s="25" t="s">
        <v>8186</v>
      </c>
      <c r="N187" s="53"/>
      <c r="O187" s="53"/>
      <c r="P187" s="53"/>
      <c r="Q187" s="53"/>
      <c r="R187" s="53"/>
      <c r="S187" s="53"/>
      <c r="T187" s="53"/>
      <c r="U187" s="53"/>
      <c r="V187" s="53"/>
      <c r="W187" s="53"/>
      <c r="X187" s="53"/>
      <c r="Y187" s="53"/>
      <c r="Z187" s="53"/>
    </row>
    <row r="188" customFormat="false" ht="75" hidden="false" customHeight="true" outlineLevel="0" collapsed="false">
      <c r="A188" s="5" t="s">
        <v>8165</v>
      </c>
      <c r="B188" s="5" t="s">
        <v>8187</v>
      </c>
      <c r="C188" s="5"/>
      <c r="D188" s="5"/>
      <c r="E188" s="5"/>
      <c r="F188" s="8" t="s">
        <v>8172</v>
      </c>
      <c r="G188" s="5"/>
      <c r="H188" s="25" t="s">
        <v>8188</v>
      </c>
      <c r="I188" s="49" t="s">
        <v>7490</v>
      </c>
      <c r="J188" s="6" t="s">
        <v>8189</v>
      </c>
      <c r="K188" s="53"/>
      <c r="L188" s="51" t="s">
        <v>8190</v>
      </c>
      <c r="M188" s="52" t="s">
        <v>8191</v>
      </c>
      <c r="N188" s="53"/>
      <c r="O188" s="53"/>
      <c r="P188" s="53"/>
      <c r="Q188" s="53"/>
      <c r="R188" s="53"/>
      <c r="S188" s="53"/>
      <c r="T188" s="53"/>
      <c r="U188" s="53"/>
      <c r="V188" s="53"/>
      <c r="W188" s="53"/>
      <c r="X188" s="53"/>
      <c r="Y188" s="53"/>
      <c r="Z188" s="53"/>
    </row>
    <row r="189" customFormat="false" ht="75" hidden="false" customHeight="true" outlineLevel="0" collapsed="false">
      <c r="A189" s="5" t="s">
        <v>8165</v>
      </c>
      <c r="B189" s="5" t="s">
        <v>8192</v>
      </c>
      <c r="C189" s="5"/>
      <c r="D189" s="5"/>
      <c r="E189" s="5"/>
      <c r="F189" s="8" t="s">
        <v>8172</v>
      </c>
      <c r="G189" s="5"/>
      <c r="H189" s="8" t="s">
        <v>8193</v>
      </c>
      <c r="I189" s="49" t="s">
        <v>7490</v>
      </c>
      <c r="J189" s="6" t="s">
        <v>8194</v>
      </c>
      <c r="K189" s="53"/>
      <c r="L189" s="51" t="s">
        <v>8195</v>
      </c>
      <c r="M189" s="25" t="s">
        <v>8196</v>
      </c>
      <c r="N189" s="53"/>
      <c r="O189" s="53"/>
      <c r="P189" s="53"/>
      <c r="Q189" s="53"/>
      <c r="R189" s="53"/>
      <c r="S189" s="53"/>
      <c r="T189" s="53"/>
      <c r="U189" s="53"/>
      <c r="V189" s="53"/>
      <c r="W189" s="53"/>
      <c r="X189" s="53"/>
      <c r="Y189" s="53"/>
      <c r="Z189" s="53"/>
    </row>
    <row r="190" customFormat="false" ht="75" hidden="false" customHeight="true" outlineLevel="0" collapsed="false">
      <c r="A190" s="5" t="s">
        <v>8165</v>
      </c>
      <c r="B190" s="5" t="s">
        <v>8197</v>
      </c>
      <c r="C190" s="5"/>
      <c r="D190" s="5"/>
      <c r="E190" s="5"/>
      <c r="F190" s="8" t="s">
        <v>8172</v>
      </c>
      <c r="G190" s="5"/>
      <c r="H190" s="8" t="s">
        <v>8198</v>
      </c>
      <c r="I190" s="49" t="s">
        <v>7490</v>
      </c>
      <c r="J190" s="6" t="s">
        <v>8199</v>
      </c>
      <c r="K190" s="53"/>
      <c r="L190" s="51"/>
      <c r="M190" s="25" t="s">
        <v>8200</v>
      </c>
      <c r="N190" s="53"/>
      <c r="O190" s="53"/>
      <c r="P190" s="53"/>
      <c r="Q190" s="53"/>
      <c r="R190" s="53"/>
      <c r="S190" s="53"/>
      <c r="T190" s="53"/>
      <c r="U190" s="53"/>
      <c r="V190" s="53"/>
      <c r="W190" s="53"/>
      <c r="X190" s="53"/>
      <c r="Y190" s="53"/>
      <c r="Z190" s="53"/>
    </row>
    <row r="191" customFormat="false" ht="75" hidden="false" customHeight="true" outlineLevel="0" collapsed="false">
      <c r="A191" s="5" t="s">
        <v>8165</v>
      </c>
      <c r="B191" s="5" t="s">
        <v>8201</v>
      </c>
      <c r="C191" s="5"/>
      <c r="D191" s="5"/>
      <c r="E191" s="5"/>
      <c r="F191" s="8" t="s">
        <v>8172</v>
      </c>
      <c r="G191" s="5"/>
      <c r="H191" s="8" t="s">
        <v>8202</v>
      </c>
      <c r="I191" s="49" t="s">
        <v>7490</v>
      </c>
      <c r="J191" s="5" t="s">
        <v>8203</v>
      </c>
      <c r="K191" s="53"/>
      <c r="L191" s="51"/>
      <c r="M191" s="25" t="s">
        <v>8204</v>
      </c>
      <c r="N191" s="53"/>
      <c r="O191" s="53"/>
      <c r="P191" s="53"/>
      <c r="Q191" s="53"/>
      <c r="R191" s="53"/>
      <c r="S191" s="53"/>
      <c r="T191" s="53"/>
      <c r="U191" s="53"/>
      <c r="V191" s="53"/>
      <c r="W191" s="53"/>
      <c r="X191" s="53"/>
      <c r="Y191" s="53"/>
      <c r="Z191" s="53"/>
    </row>
    <row r="192" customFormat="false" ht="75" hidden="false" customHeight="true" outlineLevel="0" collapsed="false">
      <c r="A192" s="5" t="s">
        <v>8205</v>
      </c>
      <c r="B192" s="5" t="s">
        <v>8206</v>
      </c>
      <c r="C192" s="5"/>
      <c r="D192" s="5"/>
      <c r="E192" s="5"/>
      <c r="F192" s="8"/>
      <c r="G192" s="5"/>
      <c r="H192" s="8" t="s">
        <v>8207</v>
      </c>
      <c r="I192" s="49" t="s">
        <v>7490</v>
      </c>
      <c r="J192" s="5" t="s">
        <v>8208</v>
      </c>
      <c r="K192" s="53"/>
      <c r="L192" s="51"/>
      <c r="M192" s="25" t="s">
        <v>8209</v>
      </c>
      <c r="N192" s="53"/>
      <c r="O192" s="53"/>
      <c r="P192" s="53"/>
      <c r="Q192" s="53"/>
      <c r="R192" s="53"/>
      <c r="S192" s="53"/>
      <c r="T192" s="53"/>
      <c r="U192" s="53"/>
      <c r="V192" s="53"/>
      <c r="W192" s="53"/>
      <c r="X192" s="53"/>
      <c r="Y192" s="53"/>
      <c r="Z192" s="53"/>
    </row>
    <row r="193" customFormat="false" ht="75" hidden="false" customHeight="true" outlineLevel="0" collapsed="false">
      <c r="A193" s="5" t="s">
        <v>8205</v>
      </c>
      <c r="B193" s="5" t="s">
        <v>8206</v>
      </c>
      <c r="C193" s="5"/>
      <c r="D193" s="5"/>
      <c r="E193" s="5"/>
      <c r="F193" s="8"/>
      <c r="G193" s="5"/>
      <c r="H193" s="8" t="s">
        <v>8210</v>
      </c>
      <c r="I193" s="49" t="s">
        <v>7490</v>
      </c>
      <c r="J193" s="5" t="s">
        <v>8211</v>
      </c>
      <c r="K193" s="53"/>
      <c r="L193" s="51"/>
      <c r="M193" s="25" t="s">
        <v>8212</v>
      </c>
      <c r="N193" s="53"/>
      <c r="O193" s="53"/>
      <c r="P193" s="53"/>
      <c r="Q193" s="53"/>
      <c r="R193" s="53"/>
      <c r="S193" s="53"/>
      <c r="T193" s="53"/>
      <c r="U193" s="53"/>
      <c r="V193" s="53"/>
      <c r="W193" s="53"/>
      <c r="X193" s="53"/>
      <c r="Y193" s="53"/>
      <c r="Z193" s="53"/>
    </row>
    <row r="194" customFormat="false" ht="75" hidden="false" customHeight="true" outlineLevel="0" collapsed="false">
      <c r="A194" s="5" t="s">
        <v>8205</v>
      </c>
      <c r="B194" s="5" t="s">
        <v>8206</v>
      </c>
      <c r="C194" s="5"/>
      <c r="D194" s="5"/>
      <c r="E194" s="5"/>
      <c r="F194" s="8"/>
      <c r="G194" s="5"/>
      <c r="H194" s="8" t="s">
        <v>8213</v>
      </c>
      <c r="I194" s="49" t="s">
        <v>7490</v>
      </c>
      <c r="J194" s="5" t="s">
        <v>8214</v>
      </c>
      <c r="K194" s="53"/>
      <c r="L194" s="51"/>
      <c r="M194" s="25" t="s">
        <v>8215</v>
      </c>
      <c r="N194" s="53"/>
      <c r="O194" s="53"/>
      <c r="P194" s="53"/>
      <c r="Q194" s="53"/>
      <c r="R194" s="53"/>
      <c r="S194" s="53"/>
      <c r="T194" s="53"/>
      <c r="U194" s="53"/>
      <c r="V194" s="53"/>
      <c r="W194" s="53"/>
      <c r="X194" s="53"/>
      <c r="Y194" s="53"/>
      <c r="Z194" s="53"/>
    </row>
    <row r="195" customFormat="false" ht="75" hidden="false" customHeight="true" outlineLevel="0" collapsed="false">
      <c r="A195" s="5" t="s">
        <v>8205</v>
      </c>
      <c r="B195" s="5" t="s">
        <v>8206</v>
      </c>
      <c r="C195" s="5"/>
      <c r="D195" s="5"/>
      <c r="E195" s="5"/>
      <c r="F195" s="8"/>
      <c r="G195" s="5"/>
      <c r="H195" s="8" t="s">
        <v>8216</v>
      </c>
      <c r="I195" s="49" t="s">
        <v>7490</v>
      </c>
      <c r="J195" s="5" t="s">
        <v>8217</v>
      </c>
      <c r="K195" s="53"/>
      <c r="L195" s="51"/>
      <c r="M195" s="25" t="s">
        <v>8218</v>
      </c>
      <c r="N195" s="53"/>
      <c r="O195" s="53"/>
      <c r="P195" s="53"/>
      <c r="Q195" s="53"/>
      <c r="R195" s="53"/>
      <c r="S195" s="53"/>
      <c r="T195" s="53"/>
      <c r="U195" s="53"/>
      <c r="V195" s="53"/>
      <c r="W195" s="53"/>
      <c r="X195" s="53"/>
      <c r="Y195" s="53"/>
      <c r="Z195" s="53"/>
    </row>
    <row r="196" customFormat="false" ht="75" hidden="false" customHeight="true" outlineLevel="0" collapsed="false">
      <c r="A196" s="5" t="s">
        <v>8205</v>
      </c>
      <c r="B196" s="5" t="s">
        <v>8206</v>
      </c>
      <c r="C196" s="5"/>
      <c r="D196" s="5"/>
      <c r="E196" s="5"/>
      <c r="F196" s="8"/>
      <c r="G196" s="5"/>
      <c r="H196" s="8" t="s">
        <v>8219</v>
      </c>
      <c r="I196" s="49" t="s">
        <v>7490</v>
      </c>
      <c r="J196" s="5" t="s">
        <v>8220</v>
      </c>
      <c r="K196" s="53"/>
      <c r="L196" s="51"/>
      <c r="M196" s="25" t="s">
        <v>8221</v>
      </c>
      <c r="N196" s="53"/>
      <c r="O196" s="53"/>
      <c r="P196" s="53"/>
      <c r="Q196" s="53"/>
      <c r="R196" s="53"/>
      <c r="S196" s="53"/>
      <c r="T196" s="53"/>
      <c r="U196" s="53"/>
      <c r="V196" s="53"/>
      <c r="W196" s="53"/>
      <c r="X196" s="53"/>
      <c r="Y196" s="53"/>
      <c r="Z196" s="53"/>
    </row>
    <row r="197" customFormat="false" ht="75" hidden="false" customHeight="true" outlineLevel="0" collapsed="false">
      <c r="A197" s="5" t="s">
        <v>8205</v>
      </c>
      <c r="B197" s="5" t="s">
        <v>8206</v>
      </c>
      <c r="C197" s="5"/>
      <c r="D197" s="5"/>
      <c r="E197" s="5"/>
      <c r="F197" s="8"/>
      <c r="G197" s="5"/>
      <c r="H197" s="8" t="s">
        <v>8222</v>
      </c>
      <c r="I197" s="49" t="s">
        <v>7490</v>
      </c>
      <c r="J197" s="5" t="s">
        <v>8223</v>
      </c>
      <c r="K197" s="53"/>
      <c r="L197" s="51"/>
      <c r="M197" s="25" t="s">
        <v>8224</v>
      </c>
      <c r="N197" s="53"/>
      <c r="O197" s="53"/>
      <c r="P197" s="53"/>
      <c r="Q197" s="53"/>
      <c r="R197" s="53"/>
      <c r="S197" s="53"/>
      <c r="T197" s="53"/>
      <c r="U197" s="53"/>
      <c r="V197" s="53"/>
      <c r="W197" s="53"/>
      <c r="X197" s="53"/>
      <c r="Y197" s="53"/>
      <c r="Z197" s="53"/>
    </row>
    <row r="198" customFormat="false" ht="75" hidden="false" customHeight="true" outlineLevel="0" collapsed="false">
      <c r="A198" s="5" t="s">
        <v>8205</v>
      </c>
      <c r="B198" s="5" t="s">
        <v>8206</v>
      </c>
      <c r="C198" s="5"/>
      <c r="D198" s="5"/>
      <c r="E198" s="5"/>
      <c r="F198" s="8"/>
      <c r="G198" s="5"/>
      <c r="H198" s="8" t="s">
        <v>8225</v>
      </c>
      <c r="I198" s="49" t="s">
        <v>7490</v>
      </c>
      <c r="J198" s="5" t="s">
        <v>8226</v>
      </c>
      <c r="K198" s="53"/>
      <c r="L198" s="51"/>
      <c r="M198" s="25" t="s">
        <v>8227</v>
      </c>
      <c r="N198" s="53"/>
      <c r="O198" s="53"/>
      <c r="P198" s="53"/>
      <c r="Q198" s="53"/>
      <c r="R198" s="53"/>
      <c r="S198" s="53"/>
      <c r="T198" s="53"/>
      <c r="U198" s="53"/>
      <c r="V198" s="53"/>
      <c r="W198" s="53"/>
      <c r="X198" s="53"/>
      <c r="Y198" s="53"/>
      <c r="Z198" s="53"/>
    </row>
    <row r="199" customFormat="false" ht="75" hidden="false" customHeight="true" outlineLevel="0" collapsed="false">
      <c r="A199" s="5" t="s">
        <v>8205</v>
      </c>
      <c r="B199" s="5" t="s">
        <v>8206</v>
      </c>
      <c r="C199" s="5"/>
      <c r="D199" s="5"/>
      <c r="E199" s="5"/>
      <c r="F199" s="8"/>
      <c r="G199" s="5"/>
      <c r="H199" s="8" t="s">
        <v>8228</v>
      </c>
      <c r="I199" s="49" t="s">
        <v>7490</v>
      </c>
      <c r="J199" s="5" t="s">
        <v>8229</v>
      </c>
      <c r="K199" s="53"/>
      <c r="L199" s="51"/>
      <c r="M199" s="25" t="s">
        <v>8230</v>
      </c>
      <c r="N199" s="53"/>
      <c r="O199" s="53"/>
      <c r="P199" s="53"/>
      <c r="Q199" s="53"/>
      <c r="R199" s="53"/>
      <c r="S199" s="53"/>
      <c r="T199" s="53"/>
      <c r="U199" s="53"/>
      <c r="V199" s="53"/>
      <c r="W199" s="53"/>
      <c r="X199" s="53"/>
      <c r="Y199" s="53"/>
      <c r="Z199" s="53"/>
    </row>
    <row r="200" customFormat="false" ht="75" hidden="false" customHeight="true" outlineLevel="0" collapsed="false">
      <c r="A200" s="5" t="s">
        <v>8205</v>
      </c>
      <c r="B200" s="5" t="s">
        <v>8206</v>
      </c>
      <c r="C200" s="5"/>
      <c r="D200" s="5"/>
      <c r="E200" s="5"/>
      <c r="F200" s="8"/>
      <c r="G200" s="5"/>
      <c r="H200" s="8" t="s">
        <v>8231</v>
      </c>
      <c r="I200" s="49" t="s">
        <v>7490</v>
      </c>
      <c r="J200" s="5" t="s">
        <v>8232</v>
      </c>
      <c r="K200" s="53"/>
      <c r="L200" s="51"/>
      <c r="M200" s="25" t="s">
        <v>8233</v>
      </c>
      <c r="N200" s="53"/>
      <c r="O200" s="53"/>
      <c r="P200" s="53"/>
      <c r="Q200" s="53"/>
      <c r="R200" s="53"/>
      <c r="S200" s="53"/>
      <c r="T200" s="53"/>
      <c r="U200" s="53"/>
      <c r="V200" s="53"/>
      <c r="W200" s="53"/>
      <c r="X200" s="53"/>
      <c r="Y200" s="53"/>
      <c r="Z200" s="53"/>
    </row>
    <row r="201" customFormat="false" ht="75" hidden="false" customHeight="true" outlineLevel="0" collapsed="false">
      <c r="A201" s="5" t="s">
        <v>8205</v>
      </c>
      <c r="B201" s="5" t="s">
        <v>8206</v>
      </c>
      <c r="C201" s="5"/>
      <c r="D201" s="5"/>
      <c r="E201" s="5"/>
      <c r="F201" s="8"/>
      <c r="G201" s="5"/>
      <c r="H201" s="8" t="s">
        <v>8234</v>
      </c>
      <c r="I201" s="49" t="s">
        <v>7490</v>
      </c>
      <c r="J201" s="5" t="s">
        <v>8235</v>
      </c>
      <c r="K201" s="53"/>
      <c r="L201" s="51"/>
      <c r="M201" s="25" t="s">
        <v>8236</v>
      </c>
      <c r="N201" s="53"/>
      <c r="O201" s="53"/>
      <c r="P201" s="53"/>
      <c r="Q201" s="53"/>
      <c r="R201" s="53"/>
      <c r="S201" s="53"/>
      <c r="T201" s="53"/>
      <c r="U201" s="53"/>
      <c r="V201" s="53"/>
      <c r="W201" s="53"/>
      <c r="X201" s="53"/>
      <c r="Y201" s="53"/>
      <c r="Z201" s="53"/>
    </row>
    <row r="202" customFormat="false" ht="75" hidden="false" customHeight="true" outlineLevel="0" collapsed="false">
      <c r="A202" s="5" t="s">
        <v>8205</v>
      </c>
      <c r="B202" s="5" t="s">
        <v>8206</v>
      </c>
      <c r="C202" s="5"/>
      <c r="D202" s="5"/>
      <c r="E202" s="5"/>
      <c r="F202" s="8"/>
      <c r="G202" s="5"/>
      <c r="H202" s="8" t="s">
        <v>8237</v>
      </c>
      <c r="I202" s="49" t="s">
        <v>7490</v>
      </c>
      <c r="J202" s="5" t="s">
        <v>8238</v>
      </c>
      <c r="K202" s="53"/>
      <c r="L202" s="51"/>
      <c r="M202" s="25" t="s">
        <v>8239</v>
      </c>
      <c r="N202" s="53"/>
      <c r="O202" s="53"/>
      <c r="P202" s="53"/>
      <c r="Q202" s="53"/>
      <c r="R202" s="53"/>
      <c r="S202" s="53"/>
      <c r="T202" s="53"/>
      <c r="U202" s="53"/>
      <c r="V202" s="53"/>
      <c r="W202" s="53"/>
      <c r="X202" s="53"/>
      <c r="Y202" s="53"/>
      <c r="Z202" s="53"/>
    </row>
    <row r="203" customFormat="false" ht="75" hidden="false" customHeight="true" outlineLevel="0" collapsed="false">
      <c r="A203" s="5" t="s">
        <v>8205</v>
      </c>
      <c r="B203" s="5" t="s">
        <v>8206</v>
      </c>
      <c r="C203" s="5"/>
      <c r="D203" s="5"/>
      <c r="E203" s="5"/>
      <c r="F203" s="8"/>
      <c r="G203" s="5"/>
      <c r="H203" s="8" t="s">
        <v>8240</v>
      </c>
      <c r="I203" s="49" t="s">
        <v>7490</v>
      </c>
      <c r="J203" s="5" t="s">
        <v>8241</v>
      </c>
      <c r="K203" s="53"/>
      <c r="L203" s="51"/>
      <c r="M203" s="25" t="s">
        <v>8242</v>
      </c>
      <c r="N203" s="53"/>
      <c r="O203" s="53"/>
      <c r="P203" s="53"/>
      <c r="Q203" s="53"/>
      <c r="R203" s="53"/>
      <c r="S203" s="53"/>
      <c r="T203" s="53"/>
      <c r="U203" s="53"/>
      <c r="V203" s="53"/>
      <c r="W203" s="53"/>
      <c r="X203" s="53"/>
      <c r="Y203" s="53"/>
      <c r="Z203" s="53"/>
    </row>
    <row r="204" customFormat="false" ht="75" hidden="false" customHeight="true" outlineLevel="0" collapsed="false">
      <c r="A204" s="5" t="s">
        <v>8243</v>
      </c>
      <c r="B204" s="5" t="s">
        <v>8244</v>
      </c>
      <c r="C204" s="5"/>
      <c r="D204" s="5"/>
      <c r="E204" s="5"/>
      <c r="F204" s="8"/>
      <c r="G204" s="5"/>
      <c r="H204" s="8" t="s">
        <v>8245</v>
      </c>
      <c r="I204" s="49" t="s">
        <v>7490</v>
      </c>
      <c r="J204" s="5" t="s">
        <v>8246</v>
      </c>
      <c r="K204" s="53"/>
      <c r="L204" s="51"/>
      <c r="M204" s="25" t="s">
        <v>8247</v>
      </c>
      <c r="N204" s="53"/>
      <c r="O204" s="53"/>
      <c r="P204" s="53"/>
      <c r="Q204" s="53"/>
      <c r="R204" s="53"/>
      <c r="S204" s="53"/>
      <c r="T204" s="53"/>
      <c r="U204" s="53"/>
      <c r="V204" s="53"/>
      <c r="W204" s="53"/>
      <c r="X204" s="53"/>
      <c r="Y204" s="53"/>
      <c r="Z204" s="53"/>
    </row>
    <row r="205" customFormat="false" ht="75" hidden="false" customHeight="true" outlineLevel="0" collapsed="false">
      <c r="A205" s="5" t="s">
        <v>8243</v>
      </c>
      <c r="B205" s="5" t="s">
        <v>8244</v>
      </c>
      <c r="C205" s="5"/>
      <c r="D205" s="5"/>
      <c r="E205" s="5"/>
      <c r="F205" s="8"/>
      <c r="G205" s="5"/>
      <c r="H205" s="8" t="s">
        <v>8248</v>
      </c>
      <c r="I205" s="49" t="s">
        <v>7490</v>
      </c>
      <c r="J205" s="5" t="s">
        <v>8249</v>
      </c>
      <c r="K205" s="53"/>
      <c r="L205" s="51"/>
      <c r="M205" s="25" t="s">
        <v>8250</v>
      </c>
      <c r="N205" s="53"/>
      <c r="O205" s="53"/>
      <c r="P205" s="53"/>
      <c r="Q205" s="53"/>
      <c r="R205" s="53"/>
      <c r="S205" s="53"/>
      <c r="T205" s="53"/>
      <c r="U205" s="53"/>
      <c r="V205" s="53"/>
      <c r="W205" s="53"/>
      <c r="X205" s="53"/>
      <c r="Y205" s="53"/>
      <c r="Z205" s="53"/>
    </row>
    <row r="206" customFormat="false" ht="75" hidden="false" customHeight="true" outlineLevel="0" collapsed="false">
      <c r="A206" s="5" t="s">
        <v>8243</v>
      </c>
      <c r="B206" s="5" t="s">
        <v>8244</v>
      </c>
      <c r="C206" s="5"/>
      <c r="D206" s="5"/>
      <c r="E206" s="5"/>
      <c r="F206" s="8"/>
      <c r="G206" s="5"/>
      <c r="H206" s="8" t="s">
        <v>8251</v>
      </c>
      <c r="I206" s="49" t="s">
        <v>7490</v>
      </c>
      <c r="J206" s="5" t="s">
        <v>8252</v>
      </c>
      <c r="K206" s="53"/>
      <c r="L206" s="51"/>
      <c r="M206" s="25" t="s">
        <v>8253</v>
      </c>
      <c r="N206" s="53"/>
      <c r="O206" s="53"/>
      <c r="P206" s="53"/>
      <c r="Q206" s="53"/>
      <c r="R206" s="53"/>
      <c r="S206" s="53"/>
      <c r="T206" s="53"/>
      <c r="U206" s="53"/>
      <c r="V206" s="53"/>
      <c r="W206" s="53"/>
      <c r="X206" s="53"/>
      <c r="Y206" s="53"/>
      <c r="Z206" s="53"/>
    </row>
    <row r="207" customFormat="false" ht="75" hidden="false" customHeight="true" outlineLevel="0" collapsed="false">
      <c r="A207" s="5" t="s">
        <v>8243</v>
      </c>
      <c r="B207" s="5" t="s">
        <v>8244</v>
      </c>
      <c r="C207" s="5"/>
      <c r="D207" s="5"/>
      <c r="E207" s="5"/>
      <c r="F207" s="8"/>
      <c r="G207" s="5"/>
      <c r="H207" s="8" t="s">
        <v>8254</v>
      </c>
      <c r="I207" s="49" t="s">
        <v>7490</v>
      </c>
      <c r="J207" s="5" t="s">
        <v>8255</v>
      </c>
      <c r="K207" s="53"/>
      <c r="L207" s="51"/>
      <c r="M207" s="25" t="s">
        <v>8256</v>
      </c>
      <c r="N207" s="53"/>
      <c r="O207" s="53"/>
      <c r="P207" s="53"/>
      <c r="Q207" s="53"/>
      <c r="R207" s="53"/>
      <c r="S207" s="53"/>
      <c r="T207" s="53"/>
      <c r="U207" s="53"/>
      <c r="V207" s="53"/>
      <c r="W207" s="53"/>
      <c r="X207" s="53"/>
      <c r="Y207" s="53"/>
      <c r="Z207" s="53"/>
    </row>
    <row r="208" customFormat="false" ht="75" hidden="false" customHeight="true" outlineLevel="0" collapsed="false">
      <c r="A208" s="5" t="s">
        <v>8243</v>
      </c>
      <c r="B208" s="5" t="s">
        <v>8244</v>
      </c>
      <c r="C208" s="5"/>
      <c r="D208" s="5"/>
      <c r="E208" s="5"/>
      <c r="F208" s="8"/>
      <c r="G208" s="5"/>
      <c r="H208" s="8" t="s">
        <v>8257</v>
      </c>
      <c r="I208" s="49" t="s">
        <v>7490</v>
      </c>
      <c r="J208" s="5" t="s">
        <v>8258</v>
      </c>
      <c r="K208" s="53"/>
      <c r="L208" s="51"/>
      <c r="M208" s="25" t="s">
        <v>8259</v>
      </c>
      <c r="N208" s="53"/>
      <c r="O208" s="53"/>
      <c r="P208" s="53"/>
      <c r="Q208" s="53"/>
      <c r="R208" s="53"/>
      <c r="S208" s="53"/>
      <c r="T208" s="53"/>
      <c r="U208" s="53"/>
      <c r="V208" s="53"/>
      <c r="W208" s="53"/>
      <c r="X208" s="53"/>
      <c r="Y208" s="53"/>
      <c r="Z208" s="53"/>
    </row>
    <row r="209" customFormat="false" ht="75" hidden="false" customHeight="true" outlineLevel="0" collapsed="false">
      <c r="A209" s="5" t="s">
        <v>8243</v>
      </c>
      <c r="B209" s="5" t="s">
        <v>8244</v>
      </c>
      <c r="C209" s="5"/>
      <c r="D209" s="5"/>
      <c r="E209" s="5"/>
      <c r="F209" s="8"/>
      <c r="G209" s="5"/>
      <c r="H209" s="8" t="s">
        <v>8260</v>
      </c>
      <c r="I209" s="49" t="s">
        <v>7490</v>
      </c>
      <c r="J209" s="5" t="s">
        <v>8261</v>
      </c>
      <c r="K209" s="53"/>
      <c r="L209" s="51"/>
      <c r="M209" s="25" t="s">
        <v>8262</v>
      </c>
      <c r="N209" s="53"/>
      <c r="O209" s="53"/>
      <c r="P209" s="53"/>
      <c r="Q209" s="53"/>
      <c r="R209" s="53"/>
      <c r="S209" s="53"/>
      <c r="T209" s="53"/>
      <c r="U209" s="53"/>
      <c r="V209" s="53"/>
      <c r="W209" s="53"/>
      <c r="X209" s="53"/>
      <c r="Y209" s="53"/>
      <c r="Z209" s="53"/>
    </row>
    <row r="210" customFormat="false" ht="75" hidden="false" customHeight="true" outlineLevel="0" collapsed="false">
      <c r="A210" s="5" t="s">
        <v>8243</v>
      </c>
      <c r="B210" s="5" t="s">
        <v>8244</v>
      </c>
      <c r="C210" s="5"/>
      <c r="D210" s="5"/>
      <c r="E210" s="5"/>
      <c r="F210" s="8"/>
      <c r="G210" s="5"/>
      <c r="H210" s="8" t="s">
        <v>8263</v>
      </c>
      <c r="I210" s="49" t="s">
        <v>7490</v>
      </c>
      <c r="J210" s="5" t="s">
        <v>8264</v>
      </c>
      <c r="K210" s="53"/>
      <c r="L210" s="51"/>
      <c r="M210" s="25" t="s">
        <v>8265</v>
      </c>
      <c r="N210" s="53"/>
      <c r="O210" s="53"/>
      <c r="P210" s="53"/>
      <c r="Q210" s="53"/>
      <c r="R210" s="53"/>
      <c r="S210" s="53"/>
      <c r="T210" s="53"/>
      <c r="U210" s="53"/>
      <c r="V210" s="53"/>
      <c r="W210" s="53"/>
      <c r="X210" s="53"/>
      <c r="Y210" s="53"/>
      <c r="Z210" s="53"/>
    </row>
    <row r="211" customFormat="false" ht="75" hidden="false" customHeight="true" outlineLevel="0" collapsed="false">
      <c r="A211" s="5" t="s">
        <v>8243</v>
      </c>
      <c r="B211" s="5" t="s">
        <v>8244</v>
      </c>
      <c r="C211" s="5"/>
      <c r="D211" s="5"/>
      <c r="E211" s="5"/>
      <c r="F211" s="8"/>
      <c r="G211" s="5"/>
      <c r="H211" s="8" t="s">
        <v>8266</v>
      </c>
      <c r="I211" s="49" t="s">
        <v>7490</v>
      </c>
      <c r="J211" s="5" t="s">
        <v>8267</v>
      </c>
      <c r="K211" s="53"/>
      <c r="L211" s="51"/>
      <c r="M211" s="25" t="s">
        <v>8268</v>
      </c>
      <c r="N211" s="53"/>
      <c r="O211" s="53"/>
      <c r="P211" s="53"/>
      <c r="Q211" s="53"/>
      <c r="R211" s="53"/>
      <c r="S211" s="53"/>
      <c r="T211" s="53"/>
      <c r="U211" s="53"/>
      <c r="V211" s="53"/>
      <c r="W211" s="53"/>
      <c r="X211" s="53"/>
      <c r="Y211" s="53"/>
      <c r="Z211" s="53"/>
    </row>
    <row r="212" customFormat="false" ht="75" hidden="false" customHeight="true" outlineLevel="0" collapsed="false">
      <c r="A212" s="5" t="s">
        <v>8243</v>
      </c>
      <c r="B212" s="5" t="s">
        <v>8244</v>
      </c>
      <c r="C212" s="5"/>
      <c r="D212" s="5"/>
      <c r="E212" s="5"/>
      <c r="F212" s="8"/>
      <c r="G212" s="5"/>
      <c r="H212" s="8" t="s">
        <v>8269</v>
      </c>
      <c r="I212" s="49" t="s">
        <v>7490</v>
      </c>
      <c r="J212" s="5" t="s">
        <v>8270</v>
      </c>
      <c r="K212" s="53"/>
      <c r="L212" s="51"/>
      <c r="M212" s="25" t="s">
        <v>8271</v>
      </c>
      <c r="N212" s="53"/>
      <c r="O212" s="53"/>
      <c r="P212" s="53"/>
      <c r="Q212" s="53"/>
      <c r="R212" s="53"/>
      <c r="S212" s="53"/>
      <c r="T212" s="53"/>
      <c r="U212" s="53"/>
      <c r="V212" s="53"/>
      <c r="W212" s="53"/>
      <c r="X212" s="53"/>
      <c r="Y212" s="53"/>
      <c r="Z212" s="53"/>
    </row>
    <row r="213" customFormat="false" ht="75" hidden="false" customHeight="true" outlineLevel="0" collapsed="false">
      <c r="A213" s="5" t="s">
        <v>8243</v>
      </c>
      <c r="B213" s="5" t="s">
        <v>8244</v>
      </c>
      <c r="C213" s="5"/>
      <c r="D213" s="5"/>
      <c r="E213" s="5"/>
      <c r="F213" s="8"/>
      <c r="G213" s="5"/>
      <c r="H213" s="58" t="s">
        <v>8272</v>
      </c>
      <c r="I213" s="49" t="s">
        <v>7490</v>
      </c>
      <c r="J213" s="5" t="s">
        <v>8273</v>
      </c>
      <c r="K213" s="53"/>
      <c r="L213" s="51"/>
      <c r="M213" s="25" t="s">
        <v>8274</v>
      </c>
      <c r="N213" s="53"/>
      <c r="O213" s="53"/>
      <c r="P213" s="53"/>
      <c r="Q213" s="53"/>
      <c r="R213" s="53"/>
      <c r="S213" s="53"/>
      <c r="T213" s="53"/>
      <c r="U213" s="53"/>
      <c r="V213" s="53"/>
      <c r="W213" s="53"/>
      <c r="X213" s="53"/>
      <c r="Y213" s="53"/>
      <c r="Z213" s="53"/>
    </row>
    <row r="214" customFormat="false" ht="75" hidden="false" customHeight="true" outlineLevel="0" collapsed="false">
      <c r="A214" s="5" t="s">
        <v>8243</v>
      </c>
      <c r="B214" s="5" t="s">
        <v>8244</v>
      </c>
      <c r="C214" s="5"/>
      <c r="D214" s="5"/>
      <c r="E214" s="5"/>
      <c r="F214" s="8"/>
      <c r="G214" s="5"/>
      <c r="H214" s="8" t="s">
        <v>8275</v>
      </c>
      <c r="I214" s="49" t="s">
        <v>7490</v>
      </c>
      <c r="J214" s="5" t="s">
        <v>8276</v>
      </c>
      <c r="K214" s="53"/>
      <c r="L214" s="51"/>
      <c r="M214" s="25" t="s">
        <v>8277</v>
      </c>
      <c r="N214" s="53"/>
      <c r="O214" s="53"/>
      <c r="P214" s="53"/>
      <c r="Q214" s="53"/>
      <c r="R214" s="53"/>
      <c r="S214" s="53"/>
      <c r="T214" s="53"/>
      <c r="U214" s="53"/>
      <c r="V214" s="53"/>
      <c r="W214" s="53"/>
      <c r="X214" s="53"/>
      <c r="Y214" s="53"/>
      <c r="Z214" s="53"/>
    </row>
    <row r="215" customFormat="false" ht="75" hidden="false" customHeight="true" outlineLevel="0" collapsed="false">
      <c r="A215" s="5" t="s">
        <v>8243</v>
      </c>
      <c r="B215" s="5" t="s">
        <v>8244</v>
      </c>
      <c r="C215" s="5"/>
      <c r="D215" s="5"/>
      <c r="E215" s="5"/>
      <c r="F215" s="8"/>
      <c r="G215" s="5"/>
      <c r="H215" s="8" t="s">
        <v>8278</v>
      </c>
      <c r="I215" s="49" t="s">
        <v>7490</v>
      </c>
      <c r="J215" s="5" t="s">
        <v>8279</v>
      </c>
      <c r="K215" s="53"/>
      <c r="L215" s="51"/>
      <c r="M215" s="25" t="s">
        <v>8280</v>
      </c>
      <c r="N215" s="53"/>
      <c r="O215" s="53"/>
      <c r="P215" s="53"/>
      <c r="Q215" s="53"/>
      <c r="R215" s="53"/>
      <c r="S215" s="53"/>
      <c r="T215" s="53"/>
      <c r="U215" s="53"/>
      <c r="V215" s="53"/>
      <c r="W215" s="53"/>
      <c r="X215" s="53"/>
      <c r="Y215" s="53"/>
      <c r="Z215" s="53"/>
    </row>
    <row r="216" customFormat="false" ht="126" hidden="false" customHeight="true" outlineLevel="0" collapsed="false">
      <c r="A216" s="5" t="s">
        <v>8281</v>
      </c>
      <c r="B216" s="5" t="s">
        <v>8282</v>
      </c>
      <c r="C216" s="5"/>
      <c r="D216" s="5"/>
      <c r="E216" s="5"/>
      <c r="F216" s="8"/>
      <c r="G216" s="5"/>
      <c r="H216" s="25" t="s">
        <v>8283</v>
      </c>
      <c r="I216" s="49" t="s">
        <v>7490</v>
      </c>
      <c r="J216" s="5" t="s">
        <v>8284</v>
      </c>
      <c r="K216" s="53"/>
      <c r="L216" s="51" t="s">
        <v>8285</v>
      </c>
      <c r="M216" s="50" t="s">
        <v>8286</v>
      </c>
      <c r="N216" s="53"/>
      <c r="O216" s="53"/>
      <c r="P216" s="53"/>
      <c r="Q216" s="53"/>
      <c r="R216" s="53"/>
      <c r="S216" s="53"/>
      <c r="T216" s="53"/>
      <c r="U216" s="53"/>
      <c r="V216" s="53"/>
      <c r="W216" s="53"/>
      <c r="X216" s="53"/>
      <c r="Y216" s="53"/>
      <c r="Z216" s="53"/>
    </row>
    <row r="217" customFormat="false" ht="75" hidden="false" customHeight="true" outlineLevel="0" collapsed="false">
      <c r="A217" s="5" t="s">
        <v>8281</v>
      </c>
      <c r="B217" s="5" t="s">
        <v>8282</v>
      </c>
      <c r="C217" s="5"/>
      <c r="D217" s="5"/>
      <c r="E217" s="5"/>
      <c r="F217" s="8"/>
      <c r="G217" s="5"/>
      <c r="H217" s="8" t="s">
        <v>8287</v>
      </c>
      <c r="I217" s="49" t="s">
        <v>7490</v>
      </c>
      <c r="J217" s="5" t="s">
        <v>8288</v>
      </c>
      <c r="K217" s="53"/>
      <c r="L217" s="51"/>
      <c r="M217" s="52" t="s">
        <v>8289</v>
      </c>
      <c r="N217" s="53"/>
      <c r="O217" s="53"/>
      <c r="P217" s="53"/>
      <c r="Q217" s="53"/>
      <c r="R217" s="53"/>
      <c r="S217" s="53"/>
      <c r="T217" s="53"/>
      <c r="U217" s="53"/>
      <c r="V217" s="53"/>
      <c r="W217" s="53"/>
      <c r="X217" s="53"/>
      <c r="Y217" s="53"/>
      <c r="Z217" s="53"/>
    </row>
    <row r="218" customFormat="false" ht="75" hidden="false" customHeight="true" outlineLevel="0" collapsed="false">
      <c r="A218" s="5" t="s">
        <v>8281</v>
      </c>
      <c r="B218" s="5" t="s">
        <v>8282</v>
      </c>
      <c r="C218" s="5"/>
      <c r="D218" s="5"/>
      <c r="E218" s="5"/>
      <c r="F218" s="8"/>
      <c r="G218" s="5"/>
      <c r="H218" s="8" t="s">
        <v>8290</v>
      </c>
      <c r="I218" s="49" t="s">
        <v>7490</v>
      </c>
      <c r="J218" s="5" t="s">
        <v>8291</v>
      </c>
      <c r="K218" s="53"/>
      <c r="L218" s="51"/>
      <c r="M218" s="52" t="s">
        <v>8292</v>
      </c>
      <c r="N218" s="53"/>
      <c r="O218" s="53"/>
      <c r="P218" s="53"/>
      <c r="Q218" s="53"/>
      <c r="R218" s="53"/>
      <c r="S218" s="53"/>
      <c r="T218" s="53"/>
      <c r="U218" s="53"/>
      <c r="V218" s="53"/>
      <c r="W218" s="53"/>
      <c r="X218" s="53"/>
      <c r="Y218" s="53"/>
      <c r="Z218" s="53"/>
    </row>
    <row r="219" customFormat="false" ht="75" hidden="false" customHeight="true" outlineLevel="0" collapsed="false">
      <c r="A219" s="5" t="s">
        <v>8281</v>
      </c>
      <c r="B219" s="5" t="s">
        <v>8282</v>
      </c>
      <c r="C219" s="5"/>
      <c r="D219" s="5"/>
      <c r="E219" s="5"/>
      <c r="F219" s="8"/>
      <c r="G219" s="5"/>
      <c r="H219" s="8" t="s">
        <v>8290</v>
      </c>
      <c r="I219" s="49" t="s">
        <v>7490</v>
      </c>
      <c r="J219" s="5" t="s">
        <v>8293</v>
      </c>
      <c r="K219" s="53"/>
      <c r="L219" s="51"/>
      <c r="M219" s="52" t="s">
        <v>8294</v>
      </c>
      <c r="N219" s="53"/>
      <c r="O219" s="53"/>
      <c r="P219" s="53"/>
      <c r="Q219" s="53"/>
      <c r="R219" s="53"/>
      <c r="S219" s="53"/>
      <c r="T219" s="53"/>
      <c r="U219" s="53"/>
      <c r="V219" s="53"/>
      <c r="W219" s="53"/>
      <c r="X219" s="53"/>
      <c r="Y219" s="53"/>
      <c r="Z219" s="53"/>
    </row>
    <row r="220" customFormat="false" ht="75" hidden="false" customHeight="true" outlineLevel="0" collapsed="false">
      <c r="A220" s="5" t="s">
        <v>8281</v>
      </c>
      <c r="B220" s="5" t="s">
        <v>8282</v>
      </c>
      <c r="C220" s="5"/>
      <c r="D220" s="5"/>
      <c r="E220" s="5"/>
      <c r="F220" s="8"/>
      <c r="G220" s="5"/>
      <c r="H220" s="8" t="s">
        <v>8295</v>
      </c>
      <c r="I220" s="49" t="s">
        <v>7490</v>
      </c>
      <c r="J220" s="5" t="s">
        <v>8296</v>
      </c>
      <c r="K220" s="53"/>
      <c r="L220" s="51"/>
      <c r="M220" s="52" t="s">
        <v>8297</v>
      </c>
      <c r="N220" s="53"/>
      <c r="O220" s="53"/>
      <c r="P220" s="53"/>
      <c r="Q220" s="53"/>
      <c r="R220" s="53"/>
      <c r="S220" s="53"/>
      <c r="T220" s="53"/>
      <c r="U220" s="53"/>
      <c r="V220" s="53"/>
      <c r="W220" s="53"/>
      <c r="X220" s="53"/>
      <c r="Y220" s="53"/>
      <c r="Z220" s="53"/>
    </row>
    <row r="221" customFormat="false" ht="75" hidden="false" customHeight="true" outlineLevel="0" collapsed="false">
      <c r="A221" s="5" t="s">
        <v>8281</v>
      </c>
      <c r="B221" s="5" t="s">
        <v>8282</v>
      </c>
      <c r="C221" s="5"/>
      <c r="D221" s="5"/>
      <c r="E221" s="5"/>
      <c r="F221" s="8"/>
      <c r="G221" s="5"/>
      <c r="H221" s="8" t="s">
        <v>8295</v>
      </c>
      <c r="I221" s="49" t="s">
        <v>7490</v>
      </c>
      <c r="J221" s="5" t="s">
        <v>8298</v>
      </c>
      <c r="K221" s="53"/>
      <c r="L221" s="51"/>
      <c r="M221" s="52" t="s">
        <v>8299</v>
      </c>
      <c r="N221" s="53"/>
      <c r="O221" s="53"/>
      <c r="P221" s="53"/>
      <c r="Q221" s="53"/>
      <c r="R221" s="53"/>
      <c r="S221" s="53"/>
      <c r="T221" s="53"/>
      <c r="U221" s="53"/>
      <c r="V221" s="53"/>
      <c r="W221" s="53"/>
      <c r="X221" s="53"/>
      <c r="Y221" s="53"/>
      <c r="Z221" s="53"/>
    </row>
    <row r="222" customFormat="false" ht="75" hidden="false" customHeight="true" outlineLevel="0" collapsed="false">
      <c r="A222" s="5" t="s">
        <v>8300</v>
      </c>
      <c r="B222" s="5" t="s">
        <v>8301</v>
      </c>
      <c r="C222" s="5"/>
      <c r="D222" s="5"/>
      <c r="E222" s="5"/>
      <c r="F222" s="8"/>
      <c r="G222" s="5"/>
      <c r="H222" s="25" t="s">
        <v>8302</v>
      </c>
      <c r="I222" s="49" t="s">
        <v>7490</v>
      </c>
      <c r="J222" s="5" t="s">
        <v>8303</v>
      </c>
      <c r="K222" s="53"/>
      <c r="L222" s="51"/>
      <c r="M222" s="52" t="s">
        <v>8304</v>
      </c>
      <c r="N222" s="53"/>
      <c r="O222" s="53"/>
      <c r="P222" s="53"/>
      <c r="Q222" s="53"/>
      <c r="R222" s="53"/>
      <c r="S222" s="53"/>
      <c r="T222" s="53"/>
      <c r="U222" s="53"/>
      <c r="V222" s="53"/>
      <c r="W222" s="53"/>
      <c r="X222" s="53"/>
      <c r="Y222" s="53"/>
      <c r="Z222" s="53"/>
    </row>
    <row r="223" customFormat="false" ht="75" hidden="false" customHeight="true" outlineLevel="0" collapsed="false">
      <c r="A223" s="5" t="s">
        <v>8300</v>
      </c>
      <c r="B223" s="5" t="s">
        <v>8301</v>
      </c>
      <c r="C223" s="5"/>
      <c r="D223" s="5"/>
      <c r="E223" s="5"/>
      <c r="F223" s="8"/>
      <c r="G223" s="5"/>
      <c r="H223" s="25" t="s">
        <v>8305</v>
      </c>
      <c r="I223" s="49" t="s">
        <v>7490</v>
      </c>
      <c r="J223" s="5" t="s">
        <v>8306</v>
      </c>
      <c r="K223" s="53"/>
      <c r="L223" s="51"/>
      <c r="M223" s="52" t="s">
        <v>8307</v>
      </c>
      <c r="N223" s="53"/>
      <c r="O223" s="53"/>
      <c r="P223" s="53"/>
      <c r="Q223" s="53"/>
      <c r="R223" s="53"/>
      <c r="S223" s="53"/>
      <c r="T223" s="53"/>
      <c r="U223" s="53"/>
      <c r="V223" s="53"/>
      <c r="W223" s="53"/>
      <c r="X223" s="53"/>
      <c r="Y223" s="53"/>
      <c r="Z223" s="53"/>
    </row>
    <row r="224" customFormat="false" ht="75" hidden="false" customHeight="true" outlineLevel="0" collapsed="false">
      <c r="A224" s="5" t="s">
        <v>8308</v>
      </c>
      <c r="B224" s="5" t="s">
        <v>8309</v>
      </c>
      <c r="C224" s="5"/>
      <c r="D224" s="5"/>
      <c r="E224" s="5"/>
      <c r="F224" s="8"/>
      <c r="G224" s="5"/>
      <c r="H224" s="25" t="s">
        <v>8310</v>
      </c>
      <c r="I224" s="49" t="s">
        <v>7490</v>
      </c>
      <c r="J224" s="5" t="s">
        <v>8311</v>
      </c>
      <c r="K224" s="53"/>
      <c r="L224" s="54" t="s">
        <v>8312</v>
      </c>
      <c r="M224" s="25" t="s">
        <v>8313</v>
      </c>
      <c r="N224" s="53"/>
      <c r="O224" s="53"/>
      <c r="P224" s="53"/>
      <c r="Q224" s="53"/>
      <c r="R224" s="53"/>
      <c r="S224" s="53"/>
      <c r="T224" s="53"/>
      <c r="U224" s="53"/>
      <c r="V224" s="53"/>
      <c r="W224" s="53"/>
      <c r="X224" s="53"/>
      <c r="Y224" s="53"/>
      <c r="Z224" s="53"/>
    </row>
    <row r="225" customFormat="false" ht="75" hidden="false" customHeight="true" outlineLevel="0" collapsed="false">
      <c r="A225" s="5" t="s">
        <v>8308</v>
      </c>
      <c r="B225" s="5" t="s">
        <v>8309</v>
      </c>
      <c r="C225" s="5"/>
      <c r="D225" s="5"/>
      <c r="E225" s="5"/>
      <c r="F225" s="8"/>
      <c r="G225" s="5"/>
      <c r="H225" s="8" t="s">
        <v>8314</v>
      </c>
      <c r="I225" s="49" t="s">
        <v>7490</v>
      </c>
      <c r="J225" s="5" t="s">
        <v>8315</v>
      </c>
      <c r="K225" s="53"/>
      <c r="L225" s="51"/>
      <c r="M225" s="25" t="s">
        <v>8316</v>
      </c>
      <c r="N225" s="53"/>
      <c r="O225" s="53"/>
      <c r="P225" s="53"/>
      <c r="Q225" s="53"/>
      <c r="R225" s="53"/>
      <c r="S225" s="53"/>
      <c r="T225" s="53"/>
      <c r="U225" s="53"/>
      <c r="V225" s="53"/>
      <c r="W225" s="53"/>
      <c r="X225" s="53"/>
      <c r="Y225" s="53"/>
      <c r="Z225" s="53"/>
    </row>
    <row r="226" customFormat="false" ht="75" hidden="false" customHeight="true" outlineLevel="0" collapsed="false">
      <c r="A226" s="5" t="s">
        <v>8308</v>
      </c>
      <c r="B226" s="5" t="s">
        <v>8309</v>
      </c>
      <c r="C226" s="5"/>
      <c r="D226" s="5"/>
      <c r="E226" s="5"/>
      <c r="F226" s="8"/>
      <c r="G226" s="5"/>
      <c r="H226" s="8" t="s">
        <v>8317</v>
      </c>
      <c r="I226" s="49" t="s">
        <v>7490</v>
      </c>
      <c r="J226" s="5" t="s">
        <v>8318</v>
      </c>
      <c r="K226" s="53"/>
      <c r="L226" s="51"/>
      <c r="M226" s="25" t="s">
        <v>8319</v>
      </c>
      <c r="N226" s="53"/>
      <c r="O226" s="53"/>
      <c r="P226" s="53"/>
      <c r="Q226" s="53"/>
      <c r="R226" s="53"/>
      <c r="S226" s="53"/>
      <c r="T226" s="53"/>
      <c r="U226" s="53"/>
      <c r="V226" s="53"/>
      <c r="W226" s="53"/>
      <c r="X226" s="53"/>
      <c r="Y226" s="53"/>
      <c r="Z226" s="53"/>
    </row>
    <row r="227" customFormat="false" ht="75" hidden="false" customHeight="true" outlineLevel="0" collapsed="false">
      <c r="A227" s="5" t="s">
        <v>8308</v>
      </c>
      <c r="B227" s="5" t="s">
        <v>8309</v>
      </c>
      <c r="C227" s="5"/>
      <c r="D227" s="5"/>
      <c r="E227" s="5"/>
      <c r="F227" s="8"/>
      <c r="G227" s="5"/>
      <c r="H227" s="8" t="s">
        <v>8320</v>
      </c>
      <c r="I227" s="49" t="s">
        <v>7490</v>
      </c>
      <c r="J227" s="5" t="s">
        <v>8321</v>
      </c>
      <c r="K227" s="53"/>
      <c r="L227" s="51"/>
      <c r="M227" s="25" t="s">
        <v>8322</v>
      </c>
      <c r="N227" s="53"/>
      <c r="O227" s="53"/>
      <c r="P227" s="53"/>
      <c r="Q227" s="53"/>
      <c r="R227" s="53"/>
      <c r="S227" s="53"/>
      <c r="T227" s="53"/>
      <c r="U227" s="53"/>
      <c r="V227" s="53"/>
      <c r="W227" s="53"/>
      <c r="X227" s="53"/>
      <c r="Y227" s="53"/>
      <c r="Z227" s="53"/>
    </row>
    <row r="228" customFormat="false" ht="75" hidden="false" customHeight="true" outlineLevel="0" collapsed="false">
      <c r="A228" s="5" t="s">
        <v>8308</v>
      </c>
      <c r="B228" s="5" t="s">
        <v>8309</v>
      </c>
      <c r="C228" s="5"/>
      <c r="D228" s="5"/>
      <c r="E228" s="5"/>
      <c r="F228" s="8"/>
      <c r="G228" s="5"/>
      <c r="H228" s="8" t="s">
        <v>8320</v>
      </c>
      <c r="I228" s="49" t="s">
        <v>7490</v>
      </c>
      <c r="J228" s="5" t="s">
        <v>8323</v>
      </c>
      <c r="K228" s="53"/>
      <c r="L228" s="51"/>
      <c r="M228" s="25" t="s">
        <v>8324</v>
      </c>
      <c r="N228" s="53"/>
      <c r="O228" s="53"/>
      <c r="P228" s="53"/>
      <c r="Q228" s="53"/>
      <c r="R228" s="53"/>
      <c r="S228" s="53"/>
      <c r="T228" s="53"/>
      <c r="U228" s="53"/>
      <c r="V228" s="53"/>
      <c r="W228" s="53"/>
      <c r="X228" s="53"/>
      <c r="Y228" s="53"/>
      <c r="Z228" s="53"/>
    </row>
    <row r="229" customFormat="false" ht="75" hidden="false" customHeight="true" outlineLevel="0" collapsed="false">
      <c r="A229" s="5" t="s">
        <v>8308</v>
      </c>
      <c r="B229" s="5" t="s">
        <v>8309</v>
      </c>
      <c r="C229" s="5"/>
      <c r="D229" s="5"/>
      <c r="E229" s="5"/>
      <c r="F229" s="8"/>
      <c r="G229" s="5"/>
      <c r="H229" s="8" t="s">
        <v>8317</v>
      </c>
      <c r="I229" s="49" t="s">
        <v>7490</v>
      </c>
      <c r="J229" s="5" t="s">
        <v>8325</v>
      </c>
      <c r="K229" s="53"/>
      <c r="L229" s="51"/>
      <c r="M229" s="25" t="s">
        <v>8326</v>
      </c>
      <c r="N229" s="53"/>
      <c r="O229" s="53"/>
      <c r="P229" s="53"/>
      <c r="Q229" s="53"/>
      <c r="R229" s="53"/>
      <c r="S229" s="53"/>
      <c r="T229" s="53"/>
      <c r="U229" s="53"/>
      <c r="V229" s="53"/>
      <c r="W229" s="53"/>
      <c r="X229" s="53"/>
      <c r="Y229" s="53"/>
      <c r="Z229" s="53"/>
    </row>
    <row r="230" customFormat="false" ht="96" hidden="false" customHeight="true" outlineLevel="0" collapsed="false">
      <c r="A230" s="5" t="s">
        <v>8327</v>
      </c>
      <c r="B230" s="5" t="s">
        <v>8328</v>
      </c>
      <c r="C230" s="5"/>
      <c r="D230" s="5"/>
      <c r="E230" s="5"/>
      <c r="F230" s="8"/>
      <c r="G230" s="5"/>
      <c r="H230" s="25" t="s">
        <v>8329</v>
      </c>
      <c r="I230" s="49" t="s">
        <v>7490</v>
      </c>
      <c r="J230" s="5" t="s">
        <v>8330</v>
      </c>
      <c r="K230" s="53"/>
      <c r="L230" s="51" t="s">
        <v>8331</v>
      </c>
      <c r="M230" s="25" t="s">
        <v>8332</v>
      </c>
      <c r="N230" s="53"/>
      <c r="O230" s="53"/>
      <c r="P230" s="53"/>
      <c r="Q230" s="53"/>
      <c r="R230" s="53"/>
      <c r="S230" s="53"/>
      <c r="T230" s="53"/>
      <c r="U230" s="53"/>
      <c r="V230" s="53"/>
      <c r="W230" s="53"/>
      <c r="X230" s="53"/>
      <c r="Y230" s="53"/>
      <c r="Z230" s="53"/>
    </row>
    <row r="231" customFormat="false" ht="75" hidden="false" customHeight="true" outlineLevel="0" collapsed="false">
      <c r="A231" s="5" t="s">
        <v>8327</v>
      </c>
      <c r="B231" s="5" t="s">
        <v>8328</v>
      </c>
      <c r="C231" s="5"/>
      <c r="D231" s="5"/>
      <c r="E231" s="5"/>
      <c r="F231" s="8"/>
      <c r="G231" s="5"/>
      <c r="H231" s="8" t="s">
        <v>8333</v>
      </c>
      <c r="I231" s="49" t="s">
        <v>7490</v>
      </c>
      <c r="J231" s="5" t="s">
        <v>8334</v>
      </c>
      <c r="K231" s="53"/>
      <c r="L231" s="51"/>
      <c r="M231" s="25" t="s">
        <v>8335</v>
      </c>
      <c r="N231" s="53"/>
      <c r="O231" s="53"/>
      <c r="P231" s="53"/>
      <c r="Q231" s="53"/>
      <c r="R231" s="53"/>
      <c r="S231" s="53"/>
      <c r="T231" s="53"/>
      <c r="U231" s="53"/>
      <c r="V231" s="53"/>
      <c r="W231" s="53"/>
      <c r="X231" s="53"/>
      <c r="Y231" s="53"/>
      <c r="Z231" s="53"/>
    </row>
    <row r="232" customFormat="false" ht="75" hidden="false" customHeight="true" outlineLevel="0" collapsed="false">
      <c r="A232" s="5" t="s">
        <v>8327</v>
      </c>
      <c r="B232" s="5" t="s">
        <v>8328</v>
      </c>
      <c r="C232" s="5"/>
      <c r="D232" s="5"/>
      <c r="E232" s="5"/>
      <c r="F232" s="8"/>
      <c r="G232" s="5"/>
      <c r="H232" s="8" t="s">
        <v>8336</v>
      </c>
      <c r="I232" s="49" t="s">
        <v>7490</v>
      </c>
      <c r="J232" s="5" t="s">
        <v>8337</v>
      </c>
      <c r="K232" s="53"/>
      <c r="L232" s="51"/>
      <c r="M232" s="25" t="s">
        <v>8338</v>
      </c>
      <c r="N232" s="53"/>
      <c r="O232" s="53"/>
      <c r="P232" s="53"/>
      <c r="Q232" s="53"/>
      <c r="R232" s="53"/>
      <c r="S232" s="53"/>
      <c r="T232" s="53"/>
      <c r="U232" s="53"/>
      <c r="V232" s="53"/>
      <c r="W232" s="53"/>
      <c r="X232" s="53"/>
      <c r="Y232" s="53"/>
      <c r="Z232" s="53"/>
    </row>
    <row r="233" customFormat="false" ht="75" hidden="false" customHeight="true" outlineLevel="0" collapsed="false">
      <c r="A233" s="5" t="s">
        <v>8327</v>
      </c>
      <c r="B233" s="5" t="s">
        <v>8328</v>
      </c>
      <c r="C233" s="5"/>
      <c r="D233" s="5"/>
      <c r="E233" s="5"/>
      <c r="F233" s="8"/>
      <c r="G233" s="5"/>
      <c r="H233" s="8" t="s">
        <v>8339</v>
      </c>
      <c r="I233" s="49" t="s">
        <v>7490</v>
      </c>
      <c r="J233" s="5" t="s">
        <v>8340</v>
      </c>
      <c r="K233" s="53"/>
      <c r="L233" s="51"/>
      <c r="M233" s="25" t="s">
        <v>8341</v>
      </c>
      <c r="N233" s="53"/>
      <c r="O233" s="53"/>
      <c r="P233" s="53"/>
      <c r="Q233" s="53"/>
      <c r="R233" s="53"/>
      <c r="S233" s="53"/>
      <c r="T233" s="53"/>
      <c r="U233" s="53"/>
      <c r="V233" s="53"/>
      <c r="W233" s="53"/>
      <c r="X233" s="53"/>
      <c r="Y233" s="53"/>
      <c r="Z233" s="53"/>
    </row>
    <row r="234" customFormat="false" ht="75" hidden="false" customHeight="true" outlineLevel="0" collapsed="false">
      <c r="A234" s="5" t="s">
        <v>8327</v>
      </c>
      <c r="B234" s="5" t="s">
        <v>8328</v>
      </c>
      <c r="C234" s="5"/>
      <c r="D234" s="5"/>
      <c r="E234" s="5"/>
      <c r="F234" s="8"/>
      <c r="G234" s="5"/>
      <c r="H234" s="8" t="s">
        <v>8342</v>
      </c>
      <c r="I234" s="49" t="s">
        <v>7490</v>
      </c>
      <c r="J234" s="5" t="s">
        <v>8343</v>
      </c>
      <c r="K234" s="53"/>
      <c r="L234" s="51"/>
      <c r="M234" s="25" t="s">
        <v>8344</v>
      </c>
      <c r="N234" s="53"/>
      <c r="O234" s="53"/>
      <c r="P234" s="53"/>
      <c r="Q234" s="53"/>
      <c r="R234" s="53"/>
      <c r="S234" s="53"/>
      <c r="T234" s="53"/>
      <c r="U234" s="53"/>
      <c r="V234" s="53"/>
      <c r="W234" s="53"/>
      <c r="X234" s="53"/>
      <c r="Y234" s="53"/>
      <c r="Z234" s="53"/>
    </row>
    <row r="235" customFormat="false" ht="75" hidden="false" customHeight="true" outlineLevel="0" collapsed="false">
      <c r="A235" s="5" t="s">
        <v>8345</v>
      </c>
      <c r="B235" s="5" t="s">
        <v>8346</v>
      </c>
      <c r="C235" s="5"/>
      <c r="D235" s="5"/>
      <c r="E235" s="5"/>
      <c r="F235" s="8"/>
      <c r="G235" s="5"/>
      <c r="H235" s="25" t="s">
        <v>8347</v>
      </c>
      <c r="I235" s="49" t="s">
        <v>7490</v>
      </c>
      <c r="J235" s="5" t="s">
        <v>8348</v>
      </c>
      <c r="K235" s="53"/>
      <c r="L235" s="51"/>
      <c r="M235" s="25" t="s">
        <v>8349</v>
      </c>
      <c r="N235" s="53"/>
      <c r="O235" s="53"/>
      <c r="P235" s="53"/>
      <c r="Q235" s="53"/>
      <c r="R235" s="53"/>
      <c r="S235" s="53"/>
      <c r="T235" s="53"/>
      <c r="U235" s="53"/>
      <c r="V235" s="53"/>
      <c r="W235" s="53"/>
      <c r="X235" s="53"/>
      <c r="Y235" s="53"/>
      <c r="Z235" s="53"/>
    </row>
    <row r="236" customFormat="false" ht="75" hidden="false" customHeight="true" outlineLevel="0" collapsed="false">
      <c r="A236" s="5" t="s">
        <v>8345</v>
      </c>
      <c r="B236" s="5" t="s">
        <v>8350</v>
      </c>
      <c r="C236" s="5"/>
      <c r="D236" s="5"/>
      <c r="E236" s="5"/>
      <c r="F236" s="8"/>
      <c r="G236" s="5"/>
      <c r="H236" s="8" t="s">
        <v>8351</v>
      </c>
      <c r="I236" s="49" t="s">
        <v>7490</v>
      </c>
      <c r="J236" s="57" t="s">
        <v>8352</v>
      </c>
      <c r="K236" s="53"/>
      <c r="L236" s="51"/>
      <c r="M236" s="25" t="s">
        <v>8353</v>
      </c>
      <c r="N236" s="53"/>
      <c r="O236" s="53"/>
      <c r="P236" s="53"/>
      <c r="Q236" s="53"/>
      <c r="R236" s="53"/>
      <c r="S236" s="53"/>
      <c r="T236" s="53"/>
      <c r="U236" s="53"/>
      <c r="V236" s="53"/>
      <c r="W236" s="53"/>
      <c r="X236" s="53"/>
      <c r="Y236" s="53"/>
      <c r="Z236" s="53"/>
    </row>
    <row r="237" customFormat="false" ht="75" hidden="false" customHeight="true" outlineLevel="0" collapsed="false">
      <c r="A237" s="5" t="s">
        <v>8345</v>
      </c>
      <c r="B237" s="5" t="s">
        <v>8354</v>
      </c>
      <c r="C237" s="5"/>
      <c r="D237" s="5"/>
      <c r="E237" s="5"/>
      <c r="F237" s="8"/>
      <c r="G237" s="5"/>
      <c r="H237" s="25" t="s">
        <v>8355</v>
      </c>
      <c r="I237" s="49" t="s">
        <v>7490</v>
      </c>
      <c r="J237" s="5" t="s">
        <v>8356</v>
      </c>
      <c r="K237" s="53"/>
      <c r="L237" s="51"/>
      <c r="M237" s="25" t="s">
        <v>8357</v>
      </c>
      <c r="N237" s="53"/>
      <c r="O237" s="53"/>
      <c r="P237" s="53"/>
      <c r="Q237" s="53"/>
      <c r="R237" s="53"/>
      <c r="S237" s="53"/>
      <c r="T237" s="53"/>
      <c r="U237" s="53"/>
      <c r="V237" s="53"/>
      <c r="W237" s="53"/>
      <c r="X237" s="53"/>
      <c r="Y237" s="53"/>
      <c r="Z237" s="53"/>
    </row>
    <row r="238" customFormat="false" ht="75" hidden="false" customHeight="true" outlineLevel="0" collapsed="false">
      <c r="A238" s="5" t="s">
        <v>8345</v>
      </c>
      <c r="B238" s="5" t="s">
        <v>8358</v>
      </c>
      <c r="C238" s="5"/>
      <c r="D238" s="5"/>
      <c r="E238" s="5"/>
      <c r="F238" s="8"/>
      <c r="G238" s="5"/>
      <c r="H238" s="8" t="s">
        <v>8351</v>
      </c>
      <c r="I238" s="49" t="s">
        <v>7490</v>
      </c>
      <c r="J238" s="5" t="s">
        <v>8359</v>
      </c>
      <c r="K238" s="53"/>
      <c r="L238" s="51"/>
      <c r="M238" s="25" t="s">
        <v>8360</v>
      </c>
      <c r="N238" s="53"/>
      <c r="O238" s="53"/>
      <c r="P238" s="53"/>
      <c r="Q238" s="53"/>
      <c r="R238" s="53"/>
      <c r="S238" s="53"/>
      <c r="T238" s="53"/>
      <c r="U238" s="53"/>
      <c r="V238" s="53"/>
      <c r="W238" s="53"/>
      <c r="X238" s="53"/>
      <c r="Y238" s="53"/>
      <c r="Z238" s="53"/>
    </row>
    <row r="239" customFormat="false" ht="75" hidden="false" customHeight="true" outlineLevel="0" collapsed="false">
      <c r="A239" s="5" t="s">
        <v>8361</v>
      </c>
      <c r="B239" s="5" t="s">
        <v>8362</v>
      </c>
      <c r="C239" s="5"/>
      <c r="D239" s="5"/>
      <c r="E239" s="5"/>
      <c r="F239" s="8"/>
      <c r="G239" s="5"/>
      <c r="H239" s="25" t="s">
        <v>8363</v>
      </c>
      <c r="I239" s="49" t="s">
        <v>7490</v>
      </c>
      <c r="J239" s="5" t="s">
        <v>8364</v>
      </c>
      <c r="K239" s="53"/>
      <c r="L239" s="51"/>
      <c r="M239" s="52" t="s">
        <v>8365</v>
      </c>
      <c r="N239" s="53"/>
      <c r="O239" s="53"/>
      <c r="P239" s="53"/>
      <c r="Q239" s="53"/>
      <c r="R239" s="53"/>
      <c r="S239" s="53"/>
      <c r="T239" s="53"/>
      <c r="U239" s="53"/>
      <c r="V239" s="53"/>
      <c r="W239" s="53"/>
      <c r="X239" s="53"/>
      <c r="Y239" s="53"/>
      <c r="Z239" s="53"/>
    </row>
    <row r="240" customFormat="false" ht="75" hidden="false" customHeight="true" outlineLevel="0" collapsed="false">
      <c r="A240" s="5" t="s">
        <v>8361</v>
      </c>
      <c r="B240" s="5" t="s">
        <v>8362</v>
      </c>
      <c r="C240" s="5"/>
      <c r="D240" s="5"/>
      <c r="E240" s="5"/>
      <c r="F240" s="8"/>
      <c r="G240" s="5"/>
      <c r="H240" s="8" t="s">
        <v>8366</v>
      </c>
      <c r="I240" s="49" t="s">
        <v>7490</v>
      </c>
      <c r="J240" s="57" t="s">
        <v>8367</v>
      </c>
      <c r="K240" s="53"/>
      <c r="L240" s="51"/>
      <c r="M240" s="52" t="s">
        <v>8368</v>
      </c>
      <c r="N240" s="53"/>
      <c r="O240" s="53"/>
      <c r="P240" s="53"/>
      <c r="Q240" s="53"/>
      <c r="R240" s="53"/>
      <c r="S240" s="53"/>
      <c r="T240" s="53"/>
      <c r="U240" s="53"/>
      <c r="V240" s="53"/>
      <c r="W240" s="53"/>
      <c r="X240" s="53"/>
      <c r="Y240" s="53"/>
      <c r="Z240" s="53"/>
    </row>
    <row r="241" customFormat="false" ht="117.75" hidden="false" customHeight="true" outlineLevel="0" collapsed="false">
      <c r="A241" s="5" t="s">
        <v>8369</v>
      </c>
      <c r="B241" s="5" t="s">
        <v>8370</v>
      </c>
      <c r="C241" s="5"/>
      <c r="D241" s="5"/>
      <c r="E241" s="5"/>
      <c r="F241" s="8"/>
      <c r="G241" s="5"/>
      <c r="H241" s="25" t="s">
        <v>8371</v>
      </c>
      <c r="I241" s="49" t="s">
        <v>7490</v>
      </c>
      <c r="J241" s="5" t="s">
        <v>8372</v>
      </c>
      <c r="K241" s="53"/>
      <c r="L241" s="51"/>
      <c r="M241" s="25" t="s">
        <v>8373</v>
      </c>
      <c r="N241" s="53"/>
      <c r="O241" s="53"/>
      <c r="P241" s="53"/>
      <c r="Q241" s="53"/>
      <c r="R241" s="53"/>
      <c r="S241" s="53"/>
      <c r="T241" s="53"/>
      <c r="U241" s="53"/>
      <c r="V241" s="53"/>
      <c r="W241" s="53"/>
      <c r="X241" s="53"/>
      <c r="Y241" s="53"/>
      <c r="Z241" s="53"/>
    </row>
    <row r="242" customFormat="false" ht="75" hidden="false" customHeight="true" outlineLevel="0" collapsed="false">
      <c r="A242" s="5" t="s">
        <v>8369</v>
      </c>
      <c r="B242" s="5" t="s">
        <v>8370</v>
      </c>
      <c r="C242" s="5"/>
      <c r="D242" s="5"/>
      <c r="E242" s="5"/>
      <c r="F242" s="8"/>
      <c r="G242" s="5"/>
      <c r="H242" s="8" t="s">
        <v>8374</v>
      </c>
      <c r="I242" s="49" t="s">
        <v>7490</v>
      </c>
      <c r="J242" s="5" t="s">
        <v>8375</v>
      </c>
      <c r="K242" s="53"/>
      <c r="L242" s="51"/>
      <c r="M242" s="52" t="s">
        <v>8376</v>
      </c>
      <c r="N242" s="53"/>
      <c r="O242" s="53"/>
      <c r="P242" s="53"/>
      <c r="Q242" s="53"/>
      <c r="R242" s="53"/>
      <c r="S242" s="53"/>
      <c r="T242" s="53"/>
      <c r="U242" s="53"/>
      <c r="V242" s="53"/>
      <c r="W242" s="53"/>
      <c r="X242" s="53"/>
      <c r="Y242" s="53"/>
      <c r="Z242" s="53"/>
    </row>
    <row r="243" customFormat="false" ht="75" hidden="false" customHeight="true" outlineLevel="0" collapsed="false">
      <c r="A243" s="5" t="s">
        <v>8369</v>
      </c>
      <c r="B243" s="5" t="s">
        <v>8370</v>
      </c>
      <c r="C243" s="5"/>
      <c r="D243" s="5"/>
      <c r="E243" s="5"/>
      <c r="F243" s="8"/>
      <c r="G243" s="5"/>
      <c r="H243" s="8" t="s">
        <v>8377</v>
      </c>
      <c r="I243" s="49" t="s">
        <v>7490</v>
      </c>
      <c r="J243" s="5" t="s">
        <v>8378</v>
      </c>
      <c r="K243" s="53"/>
      <c r="L243" s="51"/>
      <c r="M243" s="52" t="s">
        <v>8379</v>
      </c>
      <c r="N243" s="53"/>
      <c r="O243" s="53"/>
      <c r="P243" s="53"/>
      <c r="Q243" s="53"/>
      <c r="R243" s="53"/>
      <c r="S243" s="53"/>
      <c r="T243" s="53"/>
      <c r="U243" s="53"/>
      <c r="V243" s="53"/>
      <c r="W243" s="53"/>
      <c r="X243" s="53"/>
      <c r="Y243" s="53"/>
      <c r="Z243" s="53"/>
    </row>
    <row r="244" customFormat="false" ht="75" hidden="false" customHeight="true" outlineLevel="0" collapsed="false">
      <c r="A244" s="5" t="s">
        <v>8369</v>
      </c>
      <c r="B244" s="5" t="s">
        <v>8370</v>
      </c>
      <c r="C244" s="5"/>
      <c r="D244" s="5"/>
      <c r="E244" s="5"/>
      <c r="F244" s="8"/>
      <c r="G244" s="5"/>
      <c r="H244" s="8" t="s">
        <v>8380</v>
      </c>
      <c r="I244" s="49" t="s">
        <v>7490</v>
      </c>
      <c r="J244" s="5" t="s">
        <v>8381</v>
      </c>
      <c r="K244" s="53"/>
      <c r="L244" s="51"/>
      <c r="M244" s="52" t="s">
        <v>8382</v>
      </c>
      <c r="N244" s="53"/>
      <c r="O244" s="53"/>
      <c r="P244" s="53"/>
      <c r="Q244" s="53"/>
      <c r="R244" s="53"/>
      <c r="S244" s="53"/>
      <c r="T244" s="53"/>
      <c r="U244" s="53"/>
      <c r="V244" s="53"/>
      <c r="W244" s="53"/>
      <c r="X244" s="53"/>
      <c r="Y244" s="53"/>
      <c r="Z244" s="53"/>
    </row>
    <row r="245" customFormat="false" ht="75" hidden="false" customHeight="true" outlineLevel="0" collapsed="false">
      <c r="A245" s="5" t="s">
        <v>8369</v>
      </c>
      <c r="B245" s="5" t="s">
        <v>8370</v>
      </c>
      <c r="C245" s="5"/>
      <c r="D245" s="5"/>
      <c r="E245" s="5"/>
      <c r="F245" s="8"/>
      <c r="G245" s="5"/>
      <c r="H245" s="8" t="s">
        <v>8383</v>
      </c>
      <c r="I245" s="49" t="s">
        <v>7490</v>
      </c>
      <c r="J245" s="5" t="s">
        <v>8384</v>
      </c>
      <c r="K245" s="53"/>
      <c r="L245" s="51"/>
      <c r="M245" s="52" t="s">
        <v>8385</v>
      </c>
      <c r="N245" s="53"/>
      <c r="O245" s="53"/>
      <c r="P245" s="53"/>
      <c r="Q245" s="53"/>
      <c r="R245" s="53"/>
      <c r="S245" s="53"/>
      <c r="T245" s="53"/>
      <c r="U245" s="53"/>
      <c r="V245" s="53"/>
      <c r="W245" s="53"/>
      <c r="X245" s="53"/>
      <c r="Y245" s="53"/>
      <c r="Z245" s="53"/>
    </row>
    <row r="246" customFormat="false" ht="75" hidden="false" customHeight="true" outlineLevel="0" collapsed="false">
      <c r="A246" s="5" t="s">
        <v>8369</v>
      </c>
      <c r="B246" s="5" t="s">
        <v>8370</v>
      </c>
      <c r="C246" s="5"/>
      <c r="D246" s="5"/>
      <c r="E246" s="5"/>
      <c r="F246" s="8"/>
      <c r="G246" s="5"/>
      <c r="H246" s="8" t="s">
        <v>8386</v>
      </c>
      <c r="I246" s="49" t="s">
        <v>7490</v>
      </c>
      <c r="J246" s="5" t="s">
        <v>8387</v>
      </c>
      <c r="K246" s="53"/>
      <c r="L246" s="51"/>
      <c r="M246" s="52" t="s">
        <v>8388</v>
      </c>
      <c r="N246" s="53"/>
      <c r="O246" s="53"/>
      <c r="P246" s="53"/>
      <c r="Q246" s="53"/>
      <c r="R246" s="53"/>
      <c r="S246" s="53"/>
      <c r="T246" s="53"/>
      <c r="U246" s="53"/>
      <c r="V246" s="53"/>
      <c r="W246" s="53"/>
      <c r="X246" s="53"/>
      <c r="Y246" s="53"/>
      <c r="Z246" s="53"/>
    </row>
    <row r="247" customFormat="false" ht="75" hidden="false" customHeight="true" outlineLevel="0" collapsed="false">
      <c r="A247" s="5" t="s">
        <v>8389</v>
      </c>
      <c r="B247" s="5" t="s">
        <v>8390</v>
      </c>
      <c r="C247" s="5"/>
      <c r="D247" s="5"/>
      <c r="E247" s="5"/>
      <c r="F247" s="8"/>
      <c r="G247" s="5"/>
      <c r="H247" s="8" t="s">
        <v>8391</v>
      </c>
      <c r="I247" s="49" t="s">
        <v>7490</v>
      </c>
      <c r="J247" s="5" t="s">
        <v>8392</v>
      </c>
      <c r="K247" s="53"/>
      <c r="L247" s="51" t="s">
        <v>8393</v>
      </c>
      <c r="M247" s="52" t="s">
        <v>8394</v>
      </c>
      <c r="N247" s="53"/>
      <c r="O247" s="53"/>
      <c r="P247" s="53"/>
      <c r="Q247" s="53"/>
      <c r="R247" s="53"/>
      <c r="S247" s="53"/>
      <c r="T247" s="53"/>
      <c r="U247" s="53"/>
      <c r="V247" s="53"/>
      <c r="W247" s="53"/>
      <c r="X247" s="53"/>
      <c r="Y247" s="53"/>
      <c r="Z247" s="53"/>
    </row>
    <row r="248" customFormat="false" ht="75" hidden="false" customHeight="true" outlineLevel="0" collapsed="false">
      <c r="A248" s="5" t="s">
        <v>8389</v>
      </c>
      <c r="B248" s="5" t="s">
        <v>8390</v>
      </c>
      <c r="C248" s="5"/>
      <c r="D248" s="5"/>
      <c r="E248" s="5"/>
      <c r="F248" s="8"/>
      <c r="G248" s="5"/>
      <c r="H248" s="8" t="s">
        <v>8395</v>
      </c>
      <c r="I248" s="49" t="s">
        <v>7490</v>
      </c>
      <c r="J248" s="5" t="s">
        <v>8396</v>
      </c>
      <c r="K248" s="53"/>
      <c r="L248" s="51"/>
      <c r="M248" s="52" t="s">
        <v>8397</v>
      </c>
      <c r="N248" s="53"/>
      <c r="O248" s="53"/>
      <c r="P248" s="53"/>
      <c r="Q248" s="53"/>
      <c r="R248" s="53"/>
      <c r="S248" s="53"/>
      <c r="T248" s="53"/>
      <c r="U248" s="53"/>
      <c r="V248" s="53"/>
      <c r="W248" s="53"/>
      <c r="X248" s="53"/>
      <c r="Y248" s="53"/>
      <c r="Z248" s="53"/>
    </row>
    <row r="249" customFormat="false" ht="75" hidden="false" customHeight="true" outlineLevel="0" collapsed="false">
      <c r="A249" s="5" t="s">
        <v>8389</v>
      </c>
      <c r="B249" s="5" t="s">
        <v>8390</v>
      </c>
      <c r="C249" s="5"/>
      <c r="D249" s="5"/>
      <c r="E249" s="5"/>
      <c r="F249" s="8"/>
      <c r="G249" s="5"/>
      <c r="H249" s="8" t="s">
        <v>8398</v>
      </c>
      <c r="I249" s="49" t="s">
        <v>7490</v>
      </c>
      <c r="J249" s="5" t="s">
        <v>8399</v>
      </c>
      <c r="K249" s="53"/>
      <c r="L249" s="51"/>
      <c r="M249" s="52" t="s">
        <v>8400</v>
      </c>
      <c r="N249" s="53"/>
      <c r="O249" s="53"/>
      <c r="P249" s="53"/>
      <c r="Q249" s="53"/>
      <c r="R249" s="53"/>
      <c r="S249" s="53"/>
      <c r="T249" s="53"/>
      <c r="U249" s="53"/>
      <c r="V249" s="53"/>
      <c r="W249" s="53"/>
      <c r="X249" s="53"/>
      <c r="Y249" s="53"/>
      <c r="Z249" s="53"/>
    </row>
    <row r="250" customFormat="false" ht="75" hidden="false" customHeight="true" outlineLevel="0" collapsed="false">
      <c r="A250" s="5" t="s">
        <v>8389</v>
      </c>
      <c r="B250" s="5" t="s">
        <v>8390</v>
      </c>
      <c r="C250" s="5"/>
      <c r="D250" s="5"/>
      <c r="E250" s="5"/>
      <c r="F250" s="8"/>
      <c r="G250" s="5"/>
      <c r="H250" s="8" t="s">
        <v>8401</v>
      </c>
      <c r="I250" s="49" t="s">
        <v>7490</v>
      </c>
      <c r="J250" s="5" t="s">
        <v>8402</v>
      </c>
      <c r="K250" s="53"/>
      <c r="L250" s="51"/>
      <c r="M250" s="25" t="s">
        <v>8403</v>
      </c>
      <c r="N250" s="53"/>
      <c r="O250" s="53"/>
      <c r="P250" s="53"/>
      <c r="Q250" s="53"/>
      <c r="R250" s="53"/>
      <c r="S250" s="53"/>
      <c r="T250" s="53"/>
      <c r="U250" s="53"/>
      <c r="V250" s="53"/>
      <c r="W250" s="53"/>
      <c r="X250" s="53"/>
      <c r="Y250" s="53"/>
      <c r="Z250" s="53"/>
    </row>
    <row r="251" customFormat="false" ht="75" hidden="false" customHeight="true" outlineLevel="0" collapsed="false">
      <c r="A251" s="5" t="s">
        <v>8389</v>
      </c>
      <c r="B251" s="5" t="s">
        <v>8404</v>
      </c>
      <c r="C251" s="5"/>
      <c r="D251" s="5"/>
      <c r="E251" s="5"/>
      <c r="F251" s="8"/>
      <c r="G251" s="5" t="s">
        <v>8390</v>
      </c>
      <c r="H251" s="8" t="s">
        <v>8405</v>
      </c>
      <c r="I251" s="49" t="s">
        <v>7490</v>
      </c>
      <c r="J251" s="5" t="s">
        <v>8406</v>
      </c>
      <c r="K251" s="53"/>
      <c r="L251" s="51" t="s">
        <v>8393</v>
      </c>
      <c r="M251" s="52" t="s">
        <v>8407</v>
      </c>
      <c r="N251" s="53"/>
      <c r="O251" s="53"/>
      <c r="P251" s="53"/>
      <c r="Q251" s="53"/>
      <c r="R251" s="53"/>
      <c r="S251" s="53"/>
      <c r="T251" s="53"/>
      <c r="U251" s="53"/>
      <c r="V251" s="53"/>
      <c r="W251" s="53"/>
      <c r="X251" s="53"/>
      <c r="Y251" s="53"/>
      <c r="Z251" s="53"/>
    </row>
    <row r="252" customFormat="false" ht="75" hidden="false" customHeight="true" outlineLevel="0" collapsed="false">
      <c r="A252" s="5" t="s">
        <v>8389</v>
      </c>
      <c r="B252" s="5" t="s">
        <v>8404</v>
      </c>
      <c r="C252" s="5"/>
      <c r="D252" s="5"/>
      <c r="E252" s="5"/>
      <c r="F252" s="8"/>
      <c r="G252" s="5" t="s">
        <v>8390</v>
      </c>
      <c r="H252" s="8" t="s">
        <v>8395</v>
      </c>
      <c r="I252" s="49" t="s">
        <v>7490</v>
      </c>
      <c r="J252" s="5" t="s">
        <v>8408</v>
      </c>
      <c r="K252" s="53"/>
      <c r="L252" s="51"/>
      <c r="M252" s="52" t="s">
        <v>8409</v>
      </c>
      <c r="N252" s="53"/>
      <c r="O252" s="53"/>
      <c r="P252" s="53"/>
      <c r="Q252" s="53"/>
      <c r="R252" s="53"/>
      <c r="S252" s="53"/>
      <c r="T252" s="53"/>
      <c r="U252" s="53"/>
      <c r="V252" s="53"/>
      <c r="W252" s="53"/>
      <c r="X252" s="53"/>
      <c r="Y252" s="53"/>
      <c r="Z252" s="53"/>
    </row>
    <row r="253" customFormat="false" ht="117" hidden="false" customHeight="true" outlineLevel="0" collapsed="false">
      <c r="A253" s="5" t="s">
        <v>8410</v>
      </c>
      <c r="B253" s="5" t="s">
        <v>8411</v>
      </c>
      <c r="C253" s="5"/>
      <c r="D253" s="5"/>
      <c r="E253" s="5"/>
      <c r="F253" s="8"/>
      <c r="G253" s="5"/>
      <c r="H253" s="8" t="s">
        <v>8412</v>
      </c>
      <c r="I253" s="49" t="s">
        <v>7490</v>
      </c>
      <c r="J253" s="5" t="s">
        <v>8413</v>
      </c>
      <c r="K253" s="53"/>
      <c r="L253" s="54" t="s">
        <v>8414</v>
      </c>
      <c r="M253" s="25" t="s">
        <v>8415</v>
      </c>
      <c r="N253" s="53"/>
      <c r="O253" s="53"/>
      <c r="P253" s="53"/>
      <c r="Q253" s="53"/>
      <c r="R253" s="53"/>
      <c r="S253" s="53"/>
      <c r="T253" s="53"/>
      <c r="U253" s="53"/>
      <c r="V253" s="53"/>
      <c r="W253" s="53"/>
      <c r="X253" s="53"/>
      <c r="Y253" s="53"/>
      <c r="Z253" s="53"/>
    </row>
    <row r="254" customFormat="false" ht="75" hidden="false" customHeight="true" outlineLevel="0" collapsed="false">
      <c r="A254" s="5" t="s">
        <v>8410</v>
      </c>
      <c r="B254" s="5" t="s">
        <v>8411</v>
      </c>
      <c r="C254" s="5"/>
      <c r="D254" s="5"/>
      <c r="E254" s="5"/>
      <c r="F254" s="8"/>
      <c r="G254" s="5"/>
      <c r="H254" s="8" t="s">
        <v>8416</v>
      </c>
      <c r="I254" s="49" t="s">
        <v>7490</v>
      </c>
      <c r="J254" s="5" t="s">
        <v>8417</v>
      </c>
      <c r="K254" s="53"/>
      <c r="L254" s="51"/>
      <c r="M254" s="25" t="s">
        <v>8418</v>
      </c>
      <c r="N254" s="53"/>
      <c r="O254" s="53"/>
      <c r="P254" s="53"/>
      <c r="Q254" s="53"/>
      <c r="R254" s="53"/>
      <c r="S254" s="53"/>
      <c r="T254" s="53"/>
      <c r="U254" s="53"/>
      <c r="V254" s="53"/>
      <c r="W254" s="53"/>
      <c r="X254" s="53"/>
      <c r="Y254" s="53"/>
      <c r="Z254" s="53"/>
    </row>
    <row r="255" customFormat="false" ht="75" hidden="false" customHeight="true" outlineLevel="0" collapsed="false">
      <c r="A255" s="5" t="s">
        <v>8410</v>
      </c>
      <c r="B255" s="5" t="s">
        <v>8411</v>
      </c>
      <c r="C255" s="5"/>
      <c r="D255" s="5"/>
      <c r="E255" s="5"/>
      <c r="F255" s="8"/>
      <c r="G255" s="5"/>
      <c r="H255" s="8" t="s">
        <v>8419</v>
      </c>
      <c r="I255" s="49" t="s">
        <v>7490</v>
      </c>
      <c r="J255" s="5" t="s">
        <v>8420</v>
      </c>
      <c r="K255" s="53"/>
      <c r="L255" s="51"/>
      <c r="M255" s="25" t="s">
        <v>8421</v>
      </c>
      <c r="N255" s="53"/>
      <c r="O255" s="53"/>
      <c r="P255" s="53"/>
      <c r="Q255" s="53"/>
      <c r="R255" s="53"/>
      <c r="S255" s="53"/>
      <c r="T255" s="53"/>
      <c r="U255" s="53"/>
      <c r="V255" s="53"/>
      <c r="W255" s="53"/>
      <c r="X255" s="53"/>
      <c r="Y255" s="53"/>
      <c r="Z255" s="53"/>
    </row>
    <row r="256" customFormat="false" ht="75" hidden="false" customHeight="true" outlineLevel="0" collapsed="false">
      <c r="A256" s="5" t="s">
        <v>8410</v>
      </c>
      <c r="B256" s="5" t="s">
        <v>8411</v>
      </c>
      <c r="C256" s="5"/>
      <c r="D256" s="5"/>
      <c r="E256" s="5"/>
      <c r="F256" s="8"/>
      <c r="G256" s="5"/>
      <c r="H256" s="8" t="s">
        <v>8422</v>
      </c>
      <c r="I256" s="49" t="s">
        <v>7490</v>
      </c>
      <c r="J256" s="5" t="s">
        <v>8423</v>
      </c>
      <c r="K256" s="53"/>
      <c r="L256" s="51"/>
      <c r="M256" s="25" t="s">
        <v>8424</v>
      </c>
      <c r="N256" s="53"/>
      <c r="O256" s="53"/>
      <c r="P256" s="53"/>
      <c r="Q256" s="53"/>
      <c r="R256" s="53"/>
      <c r="S256" s="53"/>
      <c r="T256" s="53"/>
      <c r="U256" s="53"/>
      <c r="V256" s="53"/>
      <c r="W256" s="53"/>
      <c r="X256" s="53"/>
      <c r="Y256" s="53"/>
      <c r="Z256" s="53"/>
    </row>
    <row r="257" customFormat="false" ht="75" hidden="false" customHeight="true" outlineLevel="0" collapsed="false">
      <c r="A257" s="5" t="s">
        <v>8410</v>
      </c>
      <c r="B257" s="5" t="s">
        <v>8411</v>
      </c>
      <c r="C257" s="5"/>
      <c r="D257" s="5"/>
      <c r="E257" s="5"/>
      <c r="F257" s="8"/>
      <c r="G257" s="5"/>
      <c r="H257" s="8" t="s">
        <v>8425</v>
      </c>
      <c r="I257" s="49" t="s">
        <v>7490</v>
      </c>
      <c r="J257" s="5" t="s">
        <v>8426</v>
      </c>
      <c r="K257" s="53"/>
      <c r="L257" s="51"/>
      <c r="M257" s="25" t="s">
        <v>8427</v>
      </c>
      <c r="N257" s="53"/>
      <c r="O257" s="53"/>
      <c r="P257" s="53"/>
      <c r="Q257" s="53"/>
      <c r="R257" s="53"/>
      <c r="S257" s="53"/>
      <c r="T257" s="53"/>
      <c r="U257" s="53"/>
      <c r="V257" s="53"/>
      <c r="W257" s="53"/>
      <c r="X257" s="53"/>
      <c r="Y257" s="53"/>
      <c r="Z257" s="53"/>
    </row>
    <row r="258" customFormat="false" ht="75" hidden="false" customHeight="true" outlineLevel="0" collapsed="false">
      <c r="A258" s="5" t="s">
        <v>8410</v>
      </c>
      <c r="B258" s="5" t="s">
        <v>8411</v>
      </c>
      <c r="C258" s="5"/>
      <c r="D258" s="5"/>
      <c r="E258" s="5"/>
      <c r="F258" s="8"/>
      <c r="G258" s="5"/>
      <c r="H258" s="8" t="s">
        <v>8428</v>
      </c>
      <c r="I258" s="49" t="s">
        <v>7490</v>
      </c>
      <c r="J258" s="5" t="s">
        <v>8429</v>
      </c>
      <c r="K258" s="53"/>
      <c r="L258" s="51"/>
      <c r="M258" s="25" t="s">
        <v>8430</v>
      </c>
      <c r="N258" s="53"/>
      <c r="O258" s="53"/>
      <c r="P258" s="53"/>
      <c r="Q258" s="53"/>
      <c r="R258" s="53"/>
      <c r="S258" s="53"/>
      <c r="T258" s="53"/>
      <c r="U258" s="53"/>
      <c r="V258" s="53"/>
      <c r="W258" s="53"/>
      <c r="X258" s="53"/>
      <c r="Y258" s="53"/>
      <c r="Z258" s="53"/>
    </row>
    <row r="259" customFormat="false" ht="75" hidden="false" customHeight="true" outlineLevel="0" collapsed="false">
      <c r="A259" s="5" t="s">
        <v>8410</v>
      </c>
      <c r="B259" s="5" t="s">
        <v>8411</v>
      </c>
      <c r="C259" s="5"/>
      <c r="D259" s="5"/>
      <c r="E259" s="5"/>
      <c r="F259" s="8"/>
      <c r="G259" s="5"/>
      <c r="H259" s="8" t="s">
        <v>8431</v>
      </c>
      <c r="I259" s="49" t="s">
        <v>7490</v>
      </c>
      <c r="J259" s="5" t="s">
        <v>8432</v>
      </c>
      <c r="K259" s="53"/>
      <c r="L259" s="51"/>
      <c r="M259" s="25" t="s">
        <v>8433</v>
      </c>
      <c r="N259" s="53"/>
      <c r="O259" s="53"/>
      <c r="P259" s="53"/>
      <c r="Q259" s="53"/>
      <c r="R259" s="53"/>
      <c r="S259" s="53"/>
      <c r="T259" s="53"/>
      <c r="U259" s="53"/>
      <c r="V259" s="53"/>
      <c r="W259" s="53"/>
      <c r="X259" s="53"/>
      <c r="Y259" s="53"/>
      <c r="Z259" s="53"/>
    </row>
    <row r="260" customFormat="false" ht="75" hidden="false" customHeight="true" outlineLevel="0" collapsed="false">
      <c r="A260" s="5" t="s">
        <v>8410</v>
      </c>
      <c r="B260" s="5" t="s">
        <v>8411</v>
      </c>
      <c r="C260" s="5"/>
      <c r="D260" s="5"/>
      <c r="E260" s="5"/>
      <c r="F260" s="8"/>
      <c r="G260" s="5"/>
      <c r="H260" s="8" t="s">
        <v>8434</v>
      </c>
      <c r="I260" s="49" t="s">
        <v>7490</v>
      </c>
      <c r="J260" s="5" t="s">
        <v>8435</v>
      </c>
      <c r="K260" s="53"/>
      <c r="L260" s="51"/>
      <c r="M260" s="25" t="s">
        <v>8436</v>
      </c>
      <c r="N260" s="53"/>
      <c r="O260" s="53"/>
      <c r="P260" s="53"/>
      <c r="Q260" s="53"/>
      <c r="R260" s="53"/>
      <c r="S260" s="53"/>
      <c r="T260" s="53"/>
      <c r="U260" s="53"/>
      <c r="V260" s="53"/>
      <c r="W260" s="53"/>
      <c r="X260" s="53"/>
      <c r="Y260" s="53"/>
      <c r="Z260" s="53"/>
    </row>
    <row r="261" customFormat="false" ht="90" hidden="false" customHeight="true" outlineLevel="0" collapsed="false">
      <c r="A261" s="5" t="s">
        <v>8437</v>
      </c>
      <c r="B261" s="5" t="s">
        <v>8438</v>
      </c>
      <c r="C261" s="5"/>
      <c r="D261" s="5"/>
      <c r="E261" s="5"/>
      <c r="F261" s="8"/>
      <c r="G261" s="5"/>
      <c r="H261" s="8" t="s">
        <v>8439</v>
      </c>
      <c r="I261" s="49" t="s">
        <v>7490</v>
      </c>
      <c r="J261" s="5" t="s">
        <v>8440</v>
      </c>
      <c r="K261" s="53"/>
      <c r="L261" s="51" t="s">
        <v>8441</v>
      </c>
      <c r="M261" s="25" t="s">
        <v>8442</v>
      </c>
      <c r="N261" s="53"/>
      <c r="O261" s="53"/>
      <c r="P261" s="53"/>
      <c r="Q261" s="53"/>
      <c r="R261" s="53"/>
      <c r="S261" s="53"/>
      <c r="T261" s="53"/>
      <c r="U261" s="53"/>
      <c r="V261" s="53"/>
      <c r="W261" s="53"/>
      <c r="X261" s="53"/>
      <c r="Y261" s="53"/>
      <c r="Z261" s="53"/>
    </row>
    <row r="262" customFormat="false" ht="75" hidden="false" customHeight="true" outlineLevel="0" collapsed="false">
      <c r="A262" s="5" t="s">
        <v>8437</v>
      </c>
      <c r="B262" s="5" t="s">
        <v>8438</v>
      </c>
      <c r="C262" s="5"/>
      <c r="D262" s="5"/>
      <c r="E262" s="5"/>
      <c r="F262" s="8"/>
      <c r="G262" s="5"/>
      <c r="H262" s="8" t="s">
        <v>8443</v>
      </c>
      <c r="I262" s="49" t="s">
        <v>7490</v>
      </c>
      <c r="J262" s="5" t="s">
        <v>8444</v>
      </c>
      <c r="K262" s="53"/>
      <c r="L262" s="51"/>
      <c r="M262" s="25" t="s">
        <v>8445</v>
      </c>
      <c r="N262" s="53"/>
      <c r="O262" s="53"/>
      <c r="P262" s="53"/>
      <c r="Q262" s="53"/>
      <c r="R262" s="53"/>
      <c r="S262" s="53"/>
      <c r="T262" s="53"/>
      <c r="U262" s="53"/>
      <c r="V262" s="53"/>
      <c r="W262" s="53"/>
      <c r="X262" s="53"/>
      <c r="Y262" s="53"/>
      <c r="Z262" s="53"/>
    </row>
    <row r="263" customFormat="false" ht="75" hidden="false" customHeight="true" outlineLevel="0" collapsed="false">
      <c r="A263" s="5" t="s">
        <v>8437</v>
      </c>
      <c r="B263" s="5" t="s">
        <v>8438</v>
      </c>
      <c r="C263" s="5"/>
      <c r="D263" s="5"/>
      <c r="E263" s="5"/>
      <c r="F263" s="8"/>
      <c r="G263" s="5"/>
      <c r="H263" s="8" t="s">
        <v>8446</v>
      </c>
      <c r="I263" s="49" t="s">
        <v>7490</v>
      </c>
      <c r="J263" s="5" t="s">
        <v>8447</v>
      </c>
      <c r="K263" s="53"/>
      <c r="L263" s="51"/>
      <c r="M263" s="25" t="s">
        <v>8448</v>
      </c>
      <c r="N263" s="53"/>
      <c r="O263" s="53"/>
      <c r="P263" s="53"/>
      <c r="Q263" s="53"/>
      <c r="R263" s="53"/>
      <c r="S263" s="53"/>
      <c r="T263" s="53"/>
      <c r="U263" s="53"/>
      <c r="V263" s="53"/>
      <c r="W263" s="53"/>
      <c r="X263" s="53"/>
      <c r="Y263" s="53"/>
      <c r="Z263" s="53"/>
    </row>
    <row r="264" customFormat="false" ht="75" hidden="false" customHeight="true" outlineLevel="0" collapsed="false">
      <c r="A264" s="5" t="s">
        <v>8437</v>
      </c>
      <c r="B264" s="5" t="s">
        <v>8438</v>
      </c>
      <c r="C264" s="5"/>
      <c r="D264" s="5"/>
      <c r="E264" s="5"/>
      <c r="F264" s="8"/>
      <c r="G264" s="5"/>
      <c r="H264" s="8" t="s">
        <v>8449</v>
      </c>
      <c r="I264" s="49" t="s">
        <v>7490</v>
      </c>
      <c r="J264" s="5" t="s">
        <v>8450</v>
      </c>
      <c r="K264" s="53"/>
      <c r="L264" s="51"/>
      <c r="M264" s="25" t="s">
        <v>8451</v>
      </c>
      <c r="N264" s="53"/>
      <c r="O264" s="53"/>
      <c r="P264" s="53"/>
      <c r="Q264" s="53"/>
      <c r="R264" s="53"/>
      <c r="S264" s="53"/>
      <c r="T264" s="53"/>
      <c r="U264" s="53"/>
      <c r="V264" s="53"/>
      <c r="W264" s="53"/>
      <c r="X264" s="53"/>
      <c r="Y264" s="53"/>
      <c r="Z264" s="53"/>
    </row>
    <row r="265" customFormat="false" ht="75" hidden="false" customHeight="true" outlineLevel="0" collapsed="false">
      <c r="A265" s="5" t="s">
        <v>8437</v>
      </c>
      <c r="B265" s="5" t="s">
        <v>8438</v>
      </c>
      <c r="C265" s="5"/>
      <c r="D265" s="5"/>
      <c r="E265" s="5"/>
      <c r="F265" s="8"/>
      <c r="G265" s="5"/>
      <c r="H265" s="8" t="s">
        <v>8452</v>
      </c>
      <c r="I265" s="49" t="s">
        <v>7490</v>
      </c>
      <c r="J265" s="5" t="s">
        <v>8453</v>
      </c>
      <c r="K265" s="53"/>
      <c r="L265" s="51"/>
      <c r="M265" s="25" t="s">
        <v>8454</v>
      </c>
      <c r="N265" s="53"/>
      <c r="O265" s="53"/>
      <c r="P265" s="53"/>
      <c r="Q265" s="53"/>
      <c r="R265" s="53"/>
      <c r="S265" s="53"/>
      <c r="T265" s="53"/>
      <c r="U265" s="53"/>
      <c r="V265" s="53"/>
      <c r="W265" s="53"/>
      <c r="X265" s="53"/>
      <c r="Y265" s="53"/>
      <c r="Z265" s="53"/>
    </row>
    <row r="266" customFormat="false" ht="75" hidden="false" customHeight="true" outlineLevel="0" collapsed="false">
      <c r="A266" s="5" t="s">
        <v>8437</v>
      </c>
      <c r="B266" s="5" t="s">
        <v>8438</v>
      </c>
      <c r="C266" s="5"/>
      <c r="D266" s="5"/>
      <c r="E266" s="5"/>
      <c r="F266" s="8"/>
      <c r="G266" s="5"/>
      <c r="H266" s="8" t="s">
        <v>8455</v>
      </c>
      <c r="I266" s="49" t="s">
        <v>7490</v>
      </c>
      <c r="J266" s="5" t="s">
        <v>8456</v>
      </c>
      <c r="K266" s="53"/>
      <c r="L266" s="51"/>
      <c r="M266" s="25" t="s">
        <v>8457</v>
      </c>
      <c r="N266" s="53"/>
      <c r="O266" s="53"/>
      <c r="P266" s="53"/>
      <c r="Q266" s="53"/>
      <c r="R266" s="53"/>
      <c r="S266" s="53"/>
      <c r="T266" s="53"/>
      <c r="U266" s="53"/>
      <c r="V266" s="53"/>
      <c r="W266" s="53"/>
      <c r="X266" s="53"/>
      <c r="Y266" s="53"/>
      <c r="Z266" s="53"/>
    </row>
    <row r="267" customFormat="false" ht="75" hidden="false" customHeight="true" outlineLevel="0" collapsed="false">
      <c r="A267" s="5" t="s">
        <v>8458</v>
      </c>
      <c r="B267" s="5" t="s">
        <v>8459</v>
      </c>
      <c r="C267" s="5"/>
      <c r="D267" s="5"/>
      <c r="E267" s="5"/>
      <c r="F267" s="8"/>
      <c r="G267" s="5"/>
      <c r="H267" s="25" t="s">
        <v>8460</v>
      </c>
      <c r="I267" s="49" t="s">
        <v>7490</v>
      </c>
      <c r="J267" s="5" t="s">
        <v>8461</v>
      </c>
      <c r="K267" s="53"/>
      <c r="L267" s="51"/>
      <c r="M267" s="25" t="s">
        <v>8462</v>
      </c>
      <c r="N267" s="53"/>
      <c r="O267" s="53"/>
      <c r="P267" s="53"/>
      <c r="Q267" s="53"/>
      <c r="R267" s="53"/>
      <c r="S267" s="53"/>
      <c r="T267" s="53"/>
      <c r="U267" s="53"/>
      <c r="V267" s="53"/>
      <c r="W267" s="53"/>
      <c r="X267" s="53"/>
      <c r="Y267" s="53"/>
      <c r="Z267" s="53"/>
    </row>
    <row r="268" customFormat="false" ht="75" hidden="false" customHeight="true" outlineLevel="0" collapsed="false">
      <c r="A268" s="5" t="s">
        <v>8463</v>
      </c>
      <c r="B268" s="5" t="s">
        <v>8459</v>
      </c>
      <c r="C268" s="5"/>
      <c r="D268" s="5"/>
      <c r="E268" s="5"/>
      <c r="F268" s="8"/>
      <c r="G268" s="5"/>
      <c r="H268" s="8" t="s">
        <v>8464</v>
      </c>
      <c r="I268" s="49" t="s">
        <v>7490</v>
      </c>
      <c r="J268" s="5" t="s">
        <v>8465</v>
      </c>
      <c r="K268" s="53"/>
      <c r="L268" s="51"/>
      <c r="M268" s="25" t="s">
        <v>8466</v>
      </c>
      <c r="N268" s="53"/>
      <c r="O268" s="53"/>
      <c r="P268" s="53"/>
      <c r="Q268" s="53"/>
      <c r="R268" s="53"/>
      <c r="S268" s="53"/>
      <c r="T268" s="53"/>
      <c r="U268" s="53"/>
      <c r="V268" s="53"/>
      <c r="W268" s="53"/>
      <c r="X268" s="53"/>
      <c r="Y268" s="53"/>
      <c r="Z268" s="53"/>
    </row>
    <row r="269" customFormat="false" ht="75" hidden="false" customHeight="true" outlineLevel="0" collapsed="false">
      <c r="A269" s="5" t="s">
        <v>8463</v>
      </c>
      <c r="B269" s="5" t="s">
        <v>8459</v>
      </c>
      <c r="C269" s="5"/>
      <c r="D269" s="5"/>
      <c r="E269" s="5"/>
      <c r="F269" s="8"/>
      <c r="G269" s="5"/>
      <c r="H269" s="8" t="s">
        <v>8464</v>
      </c>
      <c r="I269" s="49" t="s">
        <v>7490</v>
      </c>
      <c r="J269" s="5" t="s">
        <v>8467</v>
      </c>
      <c r="K269" s="53"/>
      <c r="L269" s="51"/>
      <c r="M269" s="25" t="s">
        <v>8468</v>
      </c>
      <c r="N269" s="53"/>
      <c r="O269" s="53"/>
      <c r="P269" s="53"/>
      <c r="Q269" s="53"/>
      <c r="R269" s="53"/>
      <c r="S269" s="53"/>
      <c r="T269" s="53"/>
      <c r="U269" s="53"/>
      <c r="V269" s="53"/>
      <c r="W269" s="53"/>
      <c r="X269" s="53"/>
      <c r="Y269" s="53"/>
      <c r="Z269" s="53"/>
    </row>
    <row r="270" customFormat="false" ht="75" hidden="false" customHeight="true" outlineLevel="0" collapsed="false">
      <c r="A270" s="5" t="s">
        <v>8463</v>
      </c>
      <c r="B270" s="5" t="s">
        <v>8459</v>
      </c>
      <c r="C270" s="5"/>
      <c r="D270" s="5"/>
      <c r="E270" s="5"/>
      <c r="F270" s="8"/>
      <c r="G270" s="5"/>
      <c r="H270" s="8" t="s">
        <v>8464</v>
      </c>
      <c r="I270" s="49" t="s">
        <v>7490</v>
      </c>
      <c r="J270" s="5" t="s">
        <v>8469</v>
      </c>
      <c r="K270" s="53"/>
      <c r="L270" s="51"/>
      <c r="M270" s="25" t="s">
        <v>8470</v>
      </c>
      <c r="N270" s="53"/>
      <c r="O270" s="53"/>
      <c r="P270" s="53"/>
      <c r="Q270" s="53"/>
      <c r="R270" s="53"/>
      <c r="S270" s="53"/>
      <c r="T270" s="53"/>
      <c r="U270" s="53"/>
      <c r="V270" s="53"/>
      <c r="W270" s="53"/>
      <c r="X270" s="53"/>
      <c r="Y270" s="53"/>
      <c r="Z270" s="53"/>
    </row>
    <row r="271" customFormat="false" ht="105" hidden="false" customHeight="true" outlineLevel="0" collapsed="false">
      <c r="A271" s="5" t="s">
        <v>8471</v>
      </c>
      <c r="B271" s="5" t="s">
        <v>8472</v>
      </c>
      <c r="C271" s="5"/>
      <c r="D271" s="5"/>
      <c r="E271" s="5"/>
      <c r="F271" s="8"/>
      <c r="G271" s="5" t="s">
        <v>8473</v>
      </c>
      <c r="H271" s="8" t="s">
        <v>8474</v>
      </c>
      <c r="I271" s="49" t="s">
        <v>7490</v>
      </c>
      <c r="J271" s="5" t="s">
        <v>8475</v>
      </c>
      <c r="K271" s="53"/>
      <c r="L271" s="51"/>
      <c r="M271" s="25" t="s">
        <v>8476</v>
      </c>
      <c r="N271" s="53"/>
      <c r="O271" s="53"/>
      <c r="P271" s="53"/>
      <c r="Q271" s="53"/>
      <c r="R271" s="53"/>
      <c r="S271" s="53"/>
      <c r="T271" s="53"/>
      <c r="U271" s="53"/>
      <c r="V271" s="53"/>
      <c r="W271" s="53"/>
      <c r="X271" s="53"/>
      <c r="Y271" s="53"/>
      <c r="Z271" s="53"/>
    </row>
    <row r="272" customFormat="false" ht="75" hidden="false" customHeight="true" outlineLevel="0" collapsed="false">
      <c r="A272" s="5" t="s">
        <v>8471</v>
      </c>
      <c r="B272" s="5" t="s">
        <v>8472</v>
      </c>
      <c r="C272" s="5"/>
      <c r="D272" s="5"/>
      <c r="E272" s="5"/>
      <c r="F272" s="8"/>
      <c r="G272" s="5" t="s">
        <v>8473</v>
      </c>
      <c r="H272" s="8" t="s">
        <v>8477</v>
      </c>
      <c r="I272" s="49" t="s">
        <v>7490</v>
      </c>
      <c r="J272" s="5" t="s">
        <v>8478</v>
      </c>
      <c r="K272" s="53"/>
      <c r="L272" s="51"/>
      <c r="M272" s="52" t="s">
        <v>8479</v>
      </c>
      <c r="N272" s="53"/>
      <c r="O272" s="53"/>
      <c r="P272" s="53"/>
      <c r="Q272" s="53"/>
      <c r="R272" s="53"/>
      <c r="S272" s="53"/>
      <c r="T272" s="53"/>
      <c r="U272" s="53"/>
      <c r="V272" s="53"/>
      <c r="W272" s="53"/>
      <c r="X272" s="53"/>
      <c r="Y272" s="53"/>
      <c r="Z272" s="53"/>
    </row>
    <row r="273" customFormat="false" ht="75" hidden="false" customHeight="true" outlineLevel="0" collapsed="false">
      <c r="A273" s="5" t="s">
        <v>8471</v>
      </c>
      <c r="B273" s="5" t="s">
        <v>8472</v>
      </c>
      <c r="C273" s="5"/>
      <c r="D273" s="5"/>
      <c r="E273" s="5"/>
      <c r="F273" s="8"/>
      <c r="G273" s="5" t="s">
        <v>8473</v>
      </c>
      <c r="H273" s="8" t="s">
        <v>8480</v>
      </c>
      <c r="I273" s="49" t="s">
        <v>7490</v>
      </c>
      <c r="J273" s="5" t="s">
        <v>8481</v>
      </c>
      <c r="K273" s="53"/>
      <c r="L273" s="51"/>
      <c r="M273" s="52" t="s">
        <v>8482</v>
      </c>
      <c r="N273" s="53"/>
      <c r="O273" s="53"/>
      <c r="P273" s="53"/>
      <c r="Q273" s="53"/>
      <c r="R273" s="53"/>
      <c r="S273" s="53"/>
      <c r="T273" s="53"/>
      <c r="U273" s="53"/>
      <c r="V273" s="53"/>
      <c r="W273" s="53"/>
      <c r="X273" s="53"/>
      <c r="Y273" s="53"/>
      <c r="Z273" s="53"/>
    </row>
    <row r="274" customFormat="false" ht="75" hidden="false" customHeight="true" outlineLevel="0" collapsed="false">
      <c r="A274" s="5" t="s">
        <v>8483</v>
      </c>
      <c r="B274" s="5" t="s">
        <v>8484</v>
      </c>
      <c r="C274" s="5"/>
      <c r="D274" s="5"/>
      <c r="E274" s="5"/>
      <c r="F274" s="8"/>
      <c r="G274" s="5"/>
      <c r="H274" s="25" t="s">
        <v>8485</v>
      </c>
      <c r="I274" s="49" t="s">
        <v>7490</v>
      </c>
      <c r="J274" s="5" t="s">
        <v>8486</v>
      </c>
      <c r="K274" s="53"/>
      <c r="L274" s="6" t="s">
        <v>8487</v>
      </c>
      <c r="M274" s="52" t="s">
        <v>8488</v>
      </c>
      <c r="N274" s="53"/>
      <c r="O274" s="53"/>
      <c r="P274" s="53"/>
      <c r="Q274" s="53"/>
      <c r="R274" s="6"/>
      <c r="S274" s="53"/>
      <c r="T274" s="53"/>
      <c r="U274" s="53"/>
      <c r="V274" s="53"/>
      <c r="W274" s="53"/>
      <c r="X274" s="53"/>
      <c r="Y274" s="53"/>
      <c r="Z274" s="53"/>
    </row>
    <row r="275" customFormat="false" ht="75" hidden="false" customHeight="true" outlineLevel="0" collapsed="false">
      <c r="A275" s="5" t="s">
        <v>8489</v>
      </c>
      <c r="B275" s="5" t="s">
        <v>8484</v>
      </c>
      <c r="C275" s="5"/>
      <c r="D275" s="5"/>
      <c r="E275" s="5"/>
      <c r="F275" s="8"/>
      <c r="G275" s="5"/>
      <c r="H275" s="25" t="s">
        <v>8490</v>
      </c>
      <c r="I275" s="49" t="s">
        <v>7490</v>
      </c>
      <c r="J275" s="5" t="s">
        <v>8491</v>
      </c>
      <c r="K275" s="53"/>
      <c r="L275" s="6" t="s">
        <v>8487</v>
      </c>
      <c r="M275" s="25" t="s">
        <v>8492</v>
      </c>
      <c r="N275" s="53"/>
      <c r="O275" s="53"/>
      <c r="P275" s="53"/>
      <c r="Q275" s="53"/>
      <c r="R275" s="6"/>
      <c r="S275" s="53"/>
      <c r="T275" s="53"/>
      <c r="U275" s="53"/>
      <c r="V275" s="53"/>
      <c r="W275" s="53"/>
      <c r="X275" s="53"/>
      <c r="Y275" s="53"/>
      <c r="Z275" s="53"/>
    </row>
    <row r="276" customFormat="false" ht="75" hidden="false" customHeight="true" outlineLevel="0" collapsed="false">
      <c r="A276" s="5" t="s">
        <v>8493</v>
      </c>
      <c r="B276" s="5" t="s">
        <v>8484</v>
      </c>
      <c r="C276" s="5"/>
      <c r="D276" s="5"/>
      <c r="E276" s="5"/>
      <c r="F276" s="8"/>
      <c r="G276" s="5"/>
      <c r="H276" s="25" t="s">
        <v>8494</v>
      </c>
      <c r="I276" s="49" t="s">
        <v>7490</v>
      </c>
      <c r="J276" s="5" t="s">
        <v>8495</v>
      </c>
      <c r="K276" s="53"/>
      <c r="L276" s="6" t="s">
        <v>8487</v>
      </c>
      <c r="M276" s="25" t="s">
        <v>8496</v>
      </c>
      <c r="N276" s="53"/>
      <c r="O276" s="53"/>
      <c r="P276" s="53"/>
      <c r="Q276" s="53"/>
      <c r="R276" s="6"/>
      <c r="S276" s="53"/>
      <c r="T276" s="53"/>
      <c r="U276" s="53"/>
      <c r="V276" s="53"/>
      <c r="W276" s="53"/>
      <c r="X276" s="53"/>
      <c r="Y276" s="53"/>
      <c r="Z276" s="53"/>
    </row>
    <row r="277" customFormat="false" ht="75" hidden="false" customHeight="true" outlineLevel="0" collapsed="false">
      <c r="A277" s="5" t="s">
        <v>8497</v>
      </c>
      <c r="B277" s="5" t="s">
        <v>8473</v>
      </c>
      <c r="C277" s="5"/>
      <c r="D277" s="5"/>
      <c r="E277" s="5"/>
      <c r="F277" s="8"/>
      <c r="G277" s="5"/>
      <c r="H277" s="8" t="s">
        <v>8498</v>
      </c>
      <c r="I277" s="49" t="s">
        <v>7490</v>
      </c>
      <c r="J277" s="5" t="s">
        <v>8499</v>
      </c>
      <c r="K277" s="53"/>
      <c r="L277" s="51"/>
      <c r="M277" s="25" t="s">
        <v>8500</v>
      </c>
      <c r="N277" s="53"/>
      <c r="O277" s="53"/>
      <c r="P277" s="53"/>
      <c r="Q277" s="53"/>
      <c r="R277" s="53"/>
      <c r="S277" s="53"/>
      <c r="T277" s="53"/>
      <c r="U277" s="53"/>
      <c r="V277" s="53"/>
      <c r="W277" s="53"/>
      <c r="X277" s="53"/>
      <c r="Y277" s="53"/>
      <c r="Z277" s="53"/>
    </row>
    <row r="278" customFormat="false" ht="75" hidden="false" customHeight="true" outlineLevel="0" collapsed="false">
      <c r="A278" s="5" t="s">
        <v>8497</v>
      </c>
      <c r="B278" s="5" t="s">
        <v>8473</v>
      </c>
      <c r="C278" s="5"/>
      <c r="D278" s="5"/>
      <c r="E278" s="5"/>
      <c r="F278" s="8"/>
      <c r="G278" s="5"/>
      <c r="H278" s="8" t="s">
        <v>8501</v>
      </c>
      <c r="I278" s="49" t="s">
        <v>7490</v>
      </c>
      <c r="J278" s="5" t="s">
        <v>8502</v>
      </c>
      <c r="K278" s="53"/>
      <c r="L278" s="51"/>
      <c r="M278" s="25" t="s">
        <v>8503</v>
      </c>
      <c r="N278" s="53"/>
      <c r="O278" s="53"/>
      <c r="P278" s="53"/>
      <c r="Q278" s="53"/>
      <c r="R278" s="53"/>
      <c r="S278" s="53"/>
      <c r="T278" s="53"/>
      <c r="U278" s="53"/>
      <c r="V278" s="53"/>
      <c r="W278" s="53"/>
      <c r="X278" s="53"/>
      <c r="Y278" s="53"/>
      <c r="Z278" s="53"/>
    </row>
    <row r="279" customFormat="false" ht="75" hidden="false" customHeight="true" outlineLevel="0" collapsed="false">
      <c r="A279" s="5" t="s">
        <v>8497</v>
      </c>
      <c r="B279" s="5" t="s">
        <v>8473</v>
      </c>
      <c r="C279" s="5"/>
      <c r="D279" s="5"/>
      <c r="E279" s="5"/>
      <c r="F279" s="8"/>
      <c r="G279" s="5"/>
      <c r="H279" s="8" t="s">
        <v>8504</v>
      </c>
      <c r="I279" s="49" t="s">
        <v>7490</v>
      </c>
      <c r="J279" s="5" t="s">
        <v>8505</v>
      </c>
      <c r="K279" s="53"/>
      <c r="L279" s="51"/>
      <c r="M279" s="25" t="s">
        <v>8506</v>
      </c>
      <c r="N279" s="53"/>
      <c r="O279" s="53"/>
      <c r="P279" s="53"/>
      <c r="Q279" s="53"/>
      <c r="R279" s="53"/>
      <c r="S279" s="53"/>
      <c r="T279" s="53"/>
      <c r="U279" s="53"/>
      <c r="V279" s="53"/>
      <c r="W279" s="53"/>
      <c r="X279" s="53"/>
      <c r="Y279" s="53"/>
      <c r="Z279" s="53"/>
    </row>
    <row r="280" customFormat="false" ht="75" hidden="false" customHeight="true" outlineLevel="0" collapsed="false">
      <c r="A280" s="5" t="s">
        <v>8497</v>
      </c>
      <c r="B280" s="5" t="s">
        <v>8473</v>
      </c>
      <c r="C280" s="5"/>
      <c r="D280" s="5"/>
      <c r="E280" s="5"/>
      <c r="F280" s="8"/>
      <c r="G280" s="5"/>
      <c r="H280" s="8" t="s">
        <v>8507</v>
      </c>
      <c r="I280" s="49" t="s">
        <v>7490</v>
      </c>
      <c r="J280" s="5" t="s">
        <v>8508</v>
      </c>
      <c r="K280" s="53"/>
      <c r="L280" s="51"/>
      <c r="M280" s="25" t="s">
        <v>8509</v>
      </c>
      <c r="N280" s="53"/>
      <c r="O280" s="53"/>
      <c r="P280" s="53"/>
      <c r="Q280" s="53"/>
      <c r="R280" s="53"/>
      <c r="S280" s="53"/>
      <c r="T280" s="53"/>
      <c r="U280" s="53"/>
      <c r="V280" s="53"/>
      <c r="W280" s="53"/>
      <c r="X280" s="53"/>
      <c r="Y280" s="53"/>
      <c r="Z280" s="53"/>
    </row>
    <row r="281" customFormat="false" ht="75" hidden="false" customHeight="true" outlineLevel="0" collapsed="false">
      <c r="A281" s="5" t="s">
        <v>8497</v>
      </c>
      <c r="B281" s="5" t="s">
        <v>8473</v>
      </c>
      <c r="C281" s="5"/>
      <c r="D281" s="5"/>
      <c r="E281" s="5"/>
      <c r="F281" s="8"/>
      <c r="G281" s="5"/>
      <c r="H281" s="8" t="s">
        <v>8510</v>
      </c>
      <c r="I281" s="49" t="s">
        <v>7490</v>
      </c>
      <c r="J281" s="5" t="s">
        <v>8511</v>
      </c>
      <c r="K281" s="53"/>
      <c r="L281" s="51"/>
      <c r="M281" s="25" t="s">
        <v>8512</v>
      </c>
      <c r="N281" s="53"/>
      <c r="O281" s="53"/>
      <c r="P281" s="53"/>
      <c r="Q281" s="53"/>
      <c r="R281" s="53"/>
      <c r="S281" s="53"/>
      <c r="T281" s="53"/>
      <c r="U281" s="53"/>
      <c r="V281" s="53"/>
      <c r="W281" s="53"/>
      <c r="X281" s="53"/>
      <c r="Y281" s="53"/>
      <c r="Z281" s="53"/>
    </row>
    <row r="282" customFormat="false" ht="75" hidden="false" customHeight="true" outlineLevel="0" collapsed="false">
      <c r="A282" s="5" t="s">
        <v>8497</v>
      </c>
      <c r="B282" s="5" t="s">
        <v>8473</v>
      </c>
      <c r="C282" s="5"/>
      <c r="D282" s="5"/>
      <c r="E282" s="5"/>
      <c r="F282" s="8"/>
      <c r="G282" s="5"/>
      <c r="H282" s="8" t="s">
        <v>8513</v>
      </c>
      <c r="I282" s="49" t="s">
        <v>7490</v>
      </c>
      <c r="J282" s="5" t="s">
        <v>8514</v>
      </c>
      <c r="K282" s="53"/>
      <c r="L282" s="51"/>
      <c r="M282" s="25" t="s">
        <v>8515</v>
      </c>
      <c r="N282" s="53"/>
      <c r="O282" s="53"/>
      <c r="P282" s="53"/>
      <c r="Q282" s="53"/>
      <c r="R282" s="53"/>
      <c r="S282" s="53"/>
      <c r="T282" s="53"/>
      <c r="U282" s="53"/>
      <c r="V282" s="53"/>
      <c r="W282" s="53"/>
      <c r="X282" s="53"/>
      <c r="Y282" s="53"/>
      <c r="Z282" s="53"/>
    </row>
    <row r="283" customFormat="false" ht="116.25" hidden="false" customHeight="true" outlineLevel="0" collapsed="false">
      <c r="A283" s="5" t="s">
        <v>8516</v>
      </c>
      <c r="B283" s="5" t="s">
        <v>8517</v>
      </c>
      <c r="C283" s="5"/>
      <c r="D283" s="5"/>
      <c r="E283" s="5"/>
      <c r="F283" s="8"/>
      <c r="G283" s="5"/>
      <c r="H283" s="25" t="s">
        <v>8518</v>
      </c>
      <c r="I283" s="49" t="s">
        <v>7490</v>
      </c>
      <c r="J283" s="5" t="s">
        <v>8519</v>
      </c>
      <c r="K283" s="53"/>
      <c r="L283" s="51"/>
      <c r="M283" s="25" t="s">
        <v>8520</v>
      </c>
      <c r="N283" s="53"/>
      <c r="O283" s="53"/>
      <c r="P283" s="53"/>
      <c r="Q283" s="53"/>
      <c r="R283" s="53"/>
      <c r="S283" s="53"/>
      <c r="T283" s="53"/>
      <c r="U283" s="53"/>
      <c r="V283" s="53"/>
      <c r="W283" s="53"/>
      <c r="X283" s="53"/>
      <c r="Y283" s="53"/>
      <c r="Z283" s="53"/>
    </row>
    <row r="284" customFormat="false" ht="75" hidden="false" customHeight="true" outlineLevel="0" collapsed="false">
      <c r="A284" s="5" t="s">
        <v>8516</v>
      </c>
      <c r="B284" s="5" t="s">
        <v>8517</v>
      </c>
      <c r="C284" s="5"/>
      <c r="D284" s="5"/>
      <c r="E284" s="5"/>
      <c r="F284" s="8"/>
      <c r="G284" s="5"/>
      <c r="H284" s="40" t="s">
        <v>8521</v>
      </c>
      <c r="I284" s="49" t="s">
        <v>7490</v>
      </c>
      <c r="J284" s="5" t="s">
        <v>8522</v>
      </c>
      <c r="K284" s="53"/>
      <c r="L284" s="51"/>
      <c r="M284" s="25" t="s">
        <v>8523</v>
      </c>
      <c r="N284" s="53"/>
      <c r="O284" s="53"/>
      <c r="P284" s="53"/>
      <c r="Q284" s="53"/>
      <c r="R284" s="53"/>
      <c r="S284" s="53"/>
      <c r="T284" s="53"/>
      <c r="U284" s="53"/>
      <c r="V284" s="53"/>
      <c r="W284" s="53"/>
      <c r="X284" s="53"/>
      <c r="Y284" s="53"/>
      <c r="Z284" s="53"/>
    </row>
    <row r="285" customFormat="false" ht="75" hidden="false" customHeight="true" outlineLevel="0" collapsed="false">
      <c r="A285" s="5" t="s">
        <v>8516</v>
      </c>
      <c r="B285" s="5" t="s">
        <v>8517</v>
      </c>
      <c r="C285" s="5"/>
      <c r="D285" s="5"/>
      <c r="E285" s="5"/>
      <c r="F285" s="8"/>
      <c r="G285" s="5"/>
      <c r="H285" s="8" t="s">
        <v>8524</v>
      </c>
      <c r="I285" s="49" t="s">
        <v>7490</v>
      </c>
      <c r="J285" s="5" t="s">
        <v>8525</v>
      </c>
      <c r="K285" s="53"/>
      <c r="L285" s="51"/>
      <c r="M285" s="25" t="s">
        <v>8526</v>
      </c>
      <c r="N285" s="53"/>
      <c r="O285" s="53"/>
      <c r="P285" s="53"/>
      <c r="Q285" s="53"/>
      <c r="R285" s="53"/>
      <c r="S285" s="53"/>
      <c r="T285" s="53"/>
      <c r="U285" s="53"/>
      <c r="V285" s="53"/>
      <c r="W285" s="53"/>
      <c r="X285" s="53"/>
      <c r="Y285" s="53"/>
      <c r="Z285" s="53"/>
    </row>
    <row r="286" customFormat="false" ht="75" hidden="false" customHeight="true" outlineLevel="0" collapsed="false">
      <c r="A286" s="5" t="s">
        <v>8516</v>
      </c>
      <c r="B286" s="5" t="s">
        <v>8517</v>
      </c>
      <c r="C286" s="5"/>
      <c r="D286" s="5"/>
      <c r="E286" s="5"/>
      <c r="F286" s="8"/>
      <c r="G286" s="5"/>
      <c r="H286" s="8" t="s">
        <v>8527</v>
      </c>
      <c r="I286" s="49" t="s">
        <v>7490</v>
      </c>
      <c r="J286" s="5" t="s">
        <v>8528</v>
      </c>
      <c r="K286" s="53"/>
      <c r="L286" s="51"/>
      <c r="M286" s="25" t="s">
        <v>8529</v>
      </c>
      <c r="N286" s="53"/>
      <c r="O286" s="53"/>
      <c r="P286" s="53"/>
      <c r="Q286" s="53"/>
      <c r="R286" s="53"/>
      <c r="S286" s="53"/>
      <c r="T286" s="53"/>
      <c r="U286" s="53"/>
      <c r="V286" s="53"/>
      <c r="W286" s="53"/>
      <c r="X286" s="53"/>
      <c r="Y286" s="53"/>
      <c r="Z286" s="53"/>
    </row>
    <row r="287" customFormat="false" ht="75" hidden="false" customHeight="true" outlineLevel="0" collapsed="false">
      <c r="A287" s="5" t="s">
        <v>8516</v>
      </c>
      <c r="B287" s="5" t="s">
        <v>8517</v>
      </c>
      <c r="C287" s="5"/>
      <c r="D287" s="5"/>
      <c r="E287" s="5"/>
      <c r="F287" s="8"/>
      <c r="G287" s="5"/>
      <c r="H287" s="8" t="s">
        <v>8530</v>
      </c>
      <c r="I287" s="49" t="s">
        <v>7490</v>
      </c>
      <c r="J287" s="5" t="s">
        <v>8531</v>
      </c>
      <c r="K287" s="53"/>
      <c r="L287" s="51"/>
      <c r="M287" s="25" t="s">
        <v>8532</v>
      </c>
      <c r="N287" s="53"/>
      <c r="O287" s="53"/>
      <c r="P287" s="53"/>
      <c r="Q287" s="53"/>
      <c r="R287" s="53"/>
      <c r="S287" s="53"/>
      <c r="T287" s="53"/>
      <c r="U287" s="53"/>
      <c r="V287" s="53"/>
      <c r="W287" s="53"/>
      <c r="X287" s="53"/>
      <c r="Y287" s="53"/>
      <c r="Z287" s="53"/>
    </row>
    <row r="288" customFormat="false" ht="75" hidden="false" customHeight="true" outlineLevel="0" collapsed="false">
      <c r="A288" s="5" t="s">
        <v>8516</v>
      </c>
      <c r="B288" s="5" t="s">
        <v>8517</v>
      </c>
      <c r="C288" s="5"/>
      <c r="D288" s="5"/>
      <c r="E288" s="5"/>
      <c r="F288" s="8"/>
      <c r="G288" s="5"/>
      <c r="H288" s="59" t="s">
        <v>8533</v>
      </c>
      <c r="I288" s="49" t="s">
        <v>7490</v>
      </c>
      <c r="J288" s="5" t="s">
        <v>8534</v>
      </c>
      <c r="K288" s="53"/>
      <c r="L288" s="51"/>
      <c r="M288" s="25" t="s">
        <v>8535</v>
      </c>
      <c r="N288" s="53"/>
      <c r="O288" s="53"/>
      <c r="P288" s="53"/>
      <c r="Q288" s="53"/>
      <c r="R288" s="53"/>
      <c r="S288" s="53"/>
      <c r="T288" s="53"/>
      <c r="U288" s="53"/>
      <c r="V288" s="53"/>
      <c r="W288" s="53"/>
      <c r="X288" s="53"/>
      <c r="Y288" s="53"/>
      <c r="Z288" s="53"/>
    </row>
    <row r="289" customFormat="false" ht="75" hidden="false" customHeight="true" outlineLevel="0" collapsed="false">
      <c r="A289" s="5" t="s">
        <v>8516</v>
      </c>
      <c r="B289" s="5" t="s">
        <v>8517</v>
      </c>
      <c r="C289" s="5"/>
      <c r="D289" s="5"/>
      <c r="E289" s="5"/>
      <c r="F289" s="8"/>
      <c r="G289" s="5"/>
      <c r="H289" s="59" t="s">
        <v>8536</v>
      </c>
      <c r="I289" s="49" t="s">
        <v>7490</v>
      </c>
      <c r="J289" s="5" t="s">
        <v>8537</v>
      </c>
      <c r="K289" s="53"/>
      <c r="L289" s="51"/>
      <c r="M289" s="25" t="s">
        <v>8538</v>
      </c>
      <c r="N289" s="53"/>
      <c r="O289" s="53"/>
      <c r="P289" s="53"/>
      <c r="Q289" s="53"/>
      <c r="R289" s="53"/>
      <c r="S289" s="53"/>
      <c r="T289" s="53"/>
      <c r="U289" s="53"/>
      <c r="V289" s="53"/>
      <c r="W289" s="53"/>
      <c r="X289" s="53"/>
      <c r="Y289" s="53"/>
      <c r="Z289" s="53"/>
    </row>
    <row r="290" customFormat="false" ht="75" hidden="false" customHeight="true" outlineLevel="0" collapsed="false">
      <c r="A290" s="5" t="s">
        <v>8516</v>
      </c>
      <c r="B290" s="5" t="s">
        <v>8517</v>
      </c>
      <c r="C290" s="5"/>
      <c r="D290" s="5"/>
      <c r="E290" s="5"/>
      <c r="F290" s="8"/>
      <c r="G290" s="5"/>
      <c r="H290" s="59" t="s">
        <v>8539</v>
      </c>
      <c r="I290" s="49" t="s">
        <v>7490</v>
      </c>
      <c r="J290" s="5" t="s">
        <v>8540</v>
      </c>
      <c r="K290" s="53"/>
      <c r="L290" s="51"/>
      <c r="M290" s="25" t="s">
        <v>8541</v>
      </c>
      <c r="N290" s="53"/>
      <c r="O290" s="53"/>
      <c r="P290" s="53"/>
      <c r="Q290" s="53"/>
      <c r="R290" s="53"/>
      <c r="S290" s="53"/>
      <c r="T290" s="53"/>
      <c r="U290" s="53"/>
      <c r="V290" s="53"/>
      <c r="W290" s="53"/>
      <c r="X290" s="53"/>
      <c r="Y290" s="53"/>
      <c r="Z290" s="53"/>
    </row>
    <row r="291" customFormat="false" ht="75" hidden="false" customHeight="true" outlineLevel="0" collapsed="false">
      <c r="A291" s="5" t="s">
        <v>8516</v>
      </c>
      <c r="B291" s="5" t="s">
        <v>8517</v>
      </c>
      <c r="C291" s="5"/>
      <c r="D291" s="5"/>
      <c r="E291" s="5"/>
      <c r="F291" s="8"/>
      <c r="G291" s="5"/>
      <c r="H291" s="59" t="s">
        <v>8542</v>
      </c>
      <c r="I291" s="49" t="s">
        <v>7490</v>
      </c>
      <c r="J291" s="5" t="s">
        <v>8543</v>
      </c>
      <c r="K291" s="53"/>
      <c r="L291" s="51"/>
      <c r="M291" s="25" t="s">
        <v>8544</v>
      </c>
      <c r="N291" s="53"/>
      <c r="O291" s="53"/>
      <c r="P291" s="53"/>
      <c r="Q291" s="53"/>
      <c r="R291" s="53"/>
      <c r="S291" s="53"/>
      <c r="T291" s="53"/>
      <c r="U291" s="53"/>
      <c r="V291" s="53"/>
      <c r="W291" s="53"/>
      <c r="X291" s="53"/>
      <c r="Y291" s="53"/>
      <c r="Z291" s="53"/>
    </row>
    <row r="292" customFormat="false" ht="75" hidden="false" customHeight="true" outlineLevel="0" collapsed="false">
      <c r="A292" s="5" t="s">
        <v>8516</v>
      </c>
      <c r="B292" s="5" t="s">
        <v>8517</v>
      </c>
      <c r="C292" s="5"/>
      <c r="D292" s="5"/>
      <c r="E292" s="5"/>
      <c r="F292" s="8"/>
      <c r="G292" s="5"/>
      <c r="H292" s="59" t="s">
        <v>8533</v>
      </c>
      <c r="I292" s="49" t="s">
        <v>7490</v>
      </c>
      <c r="J292" s="5" t="s">
        <v>8545</v>
      </c>
      <c r="K292" s="53"/>
      <c r="L292" s="51"/>
      <c r="M292" s="25" t="s">
        <v>8546</v>
      </c>
      <c r="N292" s="53"/>
      <c r="O292" s="53"/>
      <c r="P292" s="53"/>
      <c r="Q292" s="53"/>
      <c r="R292" s="53"/>
      <c r="S292" s="53"/>
      <c r="T292" s="53"/>
      <c r="U292" s="53"/>
      <c r="V292" s="53"/>
      <c r="W292" s="53"/>
      <c r="X292" s="53"/>
      <c r="Y292" s="53"/>
      <c r="Z292" s="53"/>
    </row>
    <row r="293" customFormat="false" ht="75" hidden="false" customHeight="true" outlineLevel="0" collapsed="false">
      <c r="A293" s="5" t="s">
        <v>8327</v>
      </c>
      <c r="B293" s="5" t="s">
        <v>8547</v>
      </c>
      <c r="C293" s="5"/>
      <c r="D293" s="5"/>
      <c r="E293" s="5"/>
      <c r="F293" s="8"/>
      <c r="G293" s="5"/>
      <c r="H293" s="25" t="s">
        <v>8548</v>
      </c>
      <c r="I293" s="49" t="s">
        <v>7490</v>
      </c>
      <c r="J293" s="5" t="s">
        <v>8549</v>
      </c>
      <c r="K293" s="53"/>
      <c r="L293" s="51" t="s">
        <v>8550</v>
      </c>
      <c r="M293" s="25" t="s">
        <v>8551</v>
      </c>
      <c r="N293" s="53"/>
      <c r="O293" s="53"/>
      <c r="P293" s="53"/>
      <c r="Q293" s="53"/>
      <c r="R293" s="53"/>
      <c r="S293" s="53"/>
      <c r="T293" s="53"/>
      <c r="U293" s="53"/>
      <c r="V293" s="53"/>
      <c r="W293" s="53"/>
      <c r="X293" s="53"/>
      <c r="Y293" s="53"/>
      <c r="Z293" s="53"/>
    </row>
    <row r="294" customFormat="false" ht="116.25" hidden="false" customHeight="true" outlineLevel="0" collapsed="false">
      <c r="A294" s="5" t="s">
        <v>8327</v>
      </c>
      <c r="B294" s="5" t="s">
        <v>8547</v>
      </c>
      <c r="C294" s="5"/>
      <c r="D294" s="5"/>
      <c r="E294" s="5"/>
      <c r="F294" s="8"/>
      <c r="G294" s="5"/>
      <c r="H294" s="8" t="s">
        <v>8552</v>
      </c>
      <c r="I294" s="49" t="s">
        <v>7490</v>
      </c>
      <c r="J294" s="5" t="s">
        <v>8553</v>
      </c>
      <c r="K294" s="53"/>
      <c r="L294" s="51"/>
      <c r="M294" s="25" t="s">
        <v>8554</v>
      </c>
      <c r="N294" s="53"/>
      <c r="O294" s="53"/>
      <c r="P294" s="53"/>
      <c r="Q294" s="53"/>
      <c r="R294" s="53"/>
      <c r="S294" s="53"/>
      <c r="T294" s="53"/>
      <c r="U294" s="53"/>
      <c r="V294" s="53"/>
      <c r="W294" s="53"/>
      <c r="X294" s="53"/>
      <c r="Y294" s="53"/>
      <c r="Z294" s="53"/>
    </row>
    <row r="295" customFormat="false" ht="116.25" hidden="false" customHeight="true" outlineLevel="0" collapsed="false">
      <c r="A295" s="5" t="s">
        <v>8327</v>
      </c>
      <c r="B295" s="5" t="s">
        <v>8547</v>
      </c>
      <c r="C295" s="5"/>
      <c r="D295" s="5"/>
      <c r="E295" s="5"/>
      <c r="F295" s="8"/>
      <c r="G295" s="5"/>
      <c r="H295" s="8" t="s">
        <v>8555</v>
      </c>
      <c r="I295" s="49" t="s">
        <v>7490</v>
      </c>
      <c r="J295" s="5" t="s">
        <v>8556</v>
      </c>
      <c r="K295" s="53"/>
      <c r="L295" s="51"/>
      <c r="M295" s="25" t="s">
        <v>8557</v>
      </c>
      <c r="N295" s="53"/>
      <c r="O295" s="53"/>
      <c r="P295" s="53"/>
      <c r="Q295" s="53"/>
      <c r="R295" s="53"/>
      <c r="S295" s="53"/>
      <c r="T295" s="53"/>
      <c r="U295" s="53"/>
      <c r="V295" s="53"/>
      <c r="W295" s="53"/>
      <c r="X295" s="53"/>
      <c r="Y295" s="53"/>
      <c r="Z295" s="53"/>
    </row>
    <row r="296" customFormat="false" ht="116.25" hidden="false" customHeight="true" outlineLevel="0" collapsed="false">
      <c r="A296" s="5" t="s">
        <v>8327</v>
      </c>
      <c r="B296" s="5" t="s">
        <v>8558</v>
      </c>
      <c r="C296" s="5"/>
      <c r="D296" s="5"/>
      <c r="E296" s="5"/>
      <c r="F296" s="8"/>
      <c r="G296" s="5"/>
      <c r="H296" s="55" t="s">
        <v>8559</v>
      </c>
      <c r="I296" s="49" t="s">
        <v>7490</v>
      </c>
      <c r="J296" s="5" t="s">
        <v>8560</v>
      </c>
      <c r="K296" s="53"/>
      <c r="L296" s="54" t="s">
        <v>8561</v>
      </c>
      <c r="M296" s="25" t="s">
        <v>8562</v>
      </c>
      <c r="N296" s="53"/>
      <c r="O296" s="53"/>
      <c r="P296" s="53"/>
      <c r="Q296" s="53"/>
      <c r="R296" s="53"/>
      <c r="S296" s="53"/>
      <c r="T296" s="53"/>
      <c r="U296" s="53"/>
      <c r="V296" s="53"/>
      <c r="W296" s="53"/>
      <c r="X296" s="53"/>
      <c r="Y296" s="53"/>
      <c r="Z296" s="53"/>
    </row>
    <row r="297" customFormat="false" ht="15.75" hidden="false" customHeight="false" outlineLevel="0" collapsed="false">
      <c r="A297" s="5" t="s">
        <v>8563</v>
      </c>
      <c r="B297" s="5" t="s">
        <v>8564</v>
      </c>
      <c r="C297" s="5"/>
      <c r="D297" s="5"/>
      <c r="E297" s="5"/>
      <c r="F297" s="8"/>
      <c r="G297" s="40" t="s">
        <v>8565</v>
      </c>
      <c r="H297" s="8" t="s">
        <v>8566</v>
      </c>
      <c r="I297" s="49" t="s">
        <v>7490</v>
      </c>
      <c r="J297" s="5" t="s">
        <v>8567</v>
      </c>
      <c r="K297" s="53"/>
      <c r="L297" s="51"/>
      <c r="M297" s="25" t="s">
        <v>8568</v>
      </c>
      <c r="N297" s="53"/>
      <c r="O297" s="53"/>
      <c r="P297" s="53"/>
      <c r="Q297" s="53"/>
      <c r="R297" s="53"/>
      <c r="S297" s="53"/>
      <c r="T297" s="53"/>
      <c r="U297" s="53"/>
      <c r="V297" s="53"/>
      <c r="W297" s="53"/>
      <c r="X297" s="53"/>
      <c r="Y297" s="53"/>
      <c r="Z297" s="53"/>
    </row>
    <row r="298" customFormat="false" ht="75" hidden="false" customHeight="true" outlineLevel="0" collapsed="false">
      <c r="A298" s="5" t="s">
        <v>8569</v>
      </c>
      <c r="B298" s="5" t="s">
        <v>8570</v>
      </c>
      <c r="C298" s="5"/>
      <c r="D298" s="5"/>
      <c r="E298" s="5"/>
      <c r="F298" s="8"/>
      <c r="G298" s="5" t="s">
        <v>8571</v>
      </c>
      <c r="H298" s="8" t="s">
        <v>8572</v>
      </c>
      <c r="I298" s="49" t="s">
        <v>7490</v>
      </c>
      <c r="J298" s="5" t="s">
        <v>8573</v>
      </c>
      <c r="K298" s="53"/>
      <c r="L298" s="51" t="s">
        <v>8574</v>
      </c>
      <c r="M298" s="25" t="s">
        <v>8575</v>
      </c>
      <c r="N298" s="53"/>
      <c r="O298" s="53"/>
      <c r="P298" s="53"/>
      <c r="Q298" s="53"/>
      <c r="R298" s="53"/>
      <c r="S298" s="53"/>
      <c r="T298" s="53"/>
      <c r="U298" s="53"/>
      <c r="V298" s="53"/>
      <c r="W298" s="53"/>
      <c r="X298" s="53"/>
      <c r="Y298" s="53"/>
      <c r="Z298" s="53"/>
    </row>
    <row r="299" customFormat="false" ht="75" hidden="false" customHeight="true" outlineLevel="0" collapsed="false">
      <c r="A299" s="5" t="s">
        <v>8569</v>
      </c>
      <c r="B299" s="5" t="s">
        <v>8570</v>
      </c>
      <c r="C299" s="5"/>
      <c r="D299" s="5"/>
      <c r="E299" s="5"/>
      <c r="F299" s="8"/>
      <c r="G299" s="5"/>
      <c r="H299" s="8" t="s">
        <v>8576</v>
      </c>
      <c r="I299" s="49" t="s">
        <v>7490</v>
      </c>
      <c r="J299" s="5" t="s">
        <v>8577</v>
      </c>
      <c r="K299" s="53"/>
      <c r="L299" s="51"/>
      <c r="M299" s="52" t="s">
        <v>8578</v>
      </c>
      <c r="N299" s="53"/>
      <c r="O299" s="53"/>
      <c r="P299" s="53"/>
      <c r="Q299" s="53"/>
      <c r="R299" s="53"/>
      <c r="S299" s="53"/>
      <c r="T299" s="53"/>
      <c r="U299" s="53"/>
      <c r="V299" s="53"/>
      <c r="W299" s="53"/>
      <c r="X299" s="53"/>
      <c r="Y299" s="53"/>
      <c r="Z299" s="53"/>
    </row>
    <row r="300" customFormat="false" ht="75" hidden="false" customHeight="true" outlineLevel="0" collapsed="false">
      <c r="A300" s="5" t="s">
        <v>8569</v>
      </c>
      <c r="B300" s="5" t="s">
        <v>8570</v>
      </c>
      <c r="C300" s="5"/>
      <c r="D300" s="5"/>
      <c r="E300" s="5"/>
      <c r="F300" s="8"/>
      <c r="G300" s="5"/>
      <c r="H300" s="8" t="s">
        <v>8579</v>
      </c>
      <c r="I300" s="49" t="s">
        <v>7490</v>
      </c>
      <c r="J300" s="5" t="s">
        <v>8580</v>
      </c>
      <c r="K300" s="53"/>
      <c r="L300" s="51"/>
      <c r="M300" s="52" t="s">
        <v>8581</v>
      </c>
      <c r="N300" s="53"/>
      <c r="O300" s="53"/>
      <c r="P300" s="53"/>
      <c r="Q300" s="53"/>
      <c r="R300" s="53"/>
      <c r="S300" s="53"/>
      <c r="T300" s="53"/>
      <c r="U300" s="53"/>
      <c r="V300" s="53"/>
      <c r="W300" s="53"/>
      <c r="X300" s="53"/>
      <c r="Y300" s="53"/>
      <c r="Z300" s="53"/>
    </row>
    <row r="301" customFormat="false" ht="75" hidden="false" customHeight="true" outlineLevel="0" collapsed="false">
      <c r="A301" s="5" t="s">
        <v>8569</v>
      </c>
      <c r="B301" s="5" t="s">
        <v>8570</v>
      </c>
      <c r="C301" s="5"/>
      <c r="D301" s="5"/>
      <c r="E301" s="5"/>
      <c r="F301" s="8"/>
      <c r="G301" s="5"/>
      <c r="H301" s="8" t="s">
        <v>8582</v>
      </c>
      <c r="I301" s="49" t="s">
        <v>7490</v>
      </c>
      <c r="J301" s="5" t="s">
        <v>8583</v>
      </c>
      <c r="K301" s="53"/>
      <c r="L301" s="51"/>
      <c r="M301" s="52" t="s">
        <v>8584</v>
      </c>
      <c r="N301" s="53"/>
      <c r="O301" s="53"/>
      <c r="P301" s="53"/>
      <c r="Q301" s="53"/>
      <c r="R301" s="53"/>
      <c r="S301" s="53"/>
      <c r="T301" s="53"/>
      <c r="U301" s="53"/>
      <c r="V301" s="53"/>
      <c r="W301" s="53"/>
      <c r="X301" s="53"/>
      <c r="Y301" s="53"/>
      <c r="Z301" s="53"/>
    </row>
    <row r="302" customFormat="false" ht="75" hidden="false" customHeight="true" outlineLevel="0" collapsed="false">
      <c r="A302" s="5" t="s">
        <v>8569</v>
      </c>
      <c r="B302" s="5" t="s">
        <v>8570</v>
      </c>
      <c r="C302" s="5"/>
      <c r="D302" s="5"/>
      <c r="E302" s="5"/>
      <c r="F302" s="8"/>
      <c r="G302" s="5"/>
      <c r="H302" s="8" t="s">
        <v>8585</v>
      </c>
      <c r="I302" s="49" t="s">
        <v>7490</v>
      </c>
      <c r="J302" s="5" t="s">
        <v>8586</v>
      </c>
      <c r="K302" s="53"/>
      <c r="L302" s="51"/>
      <c r="M302" s="52" t="s">
        <v>8587</v>
      </c>
      <c r="N302" s="53"/>
      <c r="O302" s="53"/>
      <c r="P302" s="53"/>
      <c r="Q302" s="53"/>
      <c r="R302" s="53"/>
      <c r="S302" s="53"/>
      <c r="T302" s="53"/>
      <c r="U302" s="53"/>
      <c r="V302" s="53"/>
      <c r="W302" s="53"/>
      <c r="X302" s="53"/>
      <c r="Y302" s="53"/>
      <c r="Z302" s="53"/>
    </row>
    <row r="303" customFormat="false" ht="75" hidden="false" customHeight="true" outlineLevel="0" collapsed="false">
      <c r="A303" s="5" t="s">
        <v>8569</v>
      </c>
      <c r="B303" s="5" t="s">
        <v>8570</v>
      </c>
      <c r="C303" s="5"/>
      <c r="D303" s="5"/>
      <c r="E303" s="5"/>
      <c r="F303" s="8"/>
      <c r="G303" s="5"/>
      <c r="H303" s="8" t="s">
        <v>8588</v>
      </c>
      <c r="I303" s="49" t="s">
        <v>7490</v>
      </c>
      <c r="J303" s="5" t="s">
        <v>8589</v>
      </c>
      <c r="K303" s="53"/>
      <c r="L303" s="51"/>
      <c r="M303" s="52" t="s">
        <v>8590</v>
      </c>
      <c r="N303" s="53"/>
      <c r="O303" s="53"/>
      <c r="P303" s="53"/>
      <c r="Q303" s="53"/>
      <c r="R303" s="53"/>
      <c r="S303" s="53"/>
      <c r="T303" s="53"/>
      <c r="U303" s="53"/>
      <c r="V303" s="53"/>
      <c r="W303" s="53"/>
      <c r="X303" s="53"/>
      <c r="Y303" s="53"/>
      <c r="Z303" s="53"/>
    </row>
    <row r="304" customFormat="false" ht="75" hidden="false" customHeight="true" outlineLevel="0" collapsed="false">
      <c r="A304" s="5" t="s">
        <v>8591</v>
      </c>
      <c r="B304" s="5" t="s">
        <v>8592</v>
      </c>
      <c r="C304" s="5"/>
      <c r="D304" s="5"/>
      <c r="E304" s="5"/>
      <c r="F304" s="8"/>
      <c r="G304" s="5" t="s">
        <v>8593</v>
      </c>
      <c r="H304" s="8" t="s">
        <v>8594</v>
      </c>
      <c r="I304" s="49" t="s">
        <v>7490</v>
      </c>
      <c r="J304" s="5" t="s">
        <v>8595</v>
      </c>
      <c r="K304" s="53"/>
      <c r="L304" s="51" t="s">
        <v>8596</v>
      </c>
      <c r="M304" s="52" t="s">
        <v>8597</v>
      </c>
      <c r="N304" s="53"/>
      <c r="O304" s="53"/>
      <c r="P304" s="53"/>
      <c r="Q304" s="53"/>
      <c r="R304" s="53"/>
      <c r="S304" s="53"/>
      <c r="T304" s="53"/>
      <c r="U304" s="53"/>
      <c r="V304" s="53"/>
      <c r="W304" s="53"/>
      <c r="X304" s="53"/>
      <c r="Y304" s="53"/>
      <c r="Z304" s="53"/>
    </row>
    <row r="305" customFormat="false" ht="75" hidden="false" customHeight="true" outlineLevel="0" collapsed="false">
      <c r="A305" s="5" t="s">
        <v>8591</v>
      </c>
      <c r="B305" s="5" t="s">
        <v>8592</v>
      </c>
      <c r="C305" s="5"/>
      <c r="D305" s="5"/>
      <c r="E305" s="5"/>
      <c r="F305" s="8"/>
      <c r="G305" s="5"/>
      <c r="H305" s="8" t="s">
        <v>8598</v>
      </c>
      <c r="I305" s="49" t="s">
        <v>7490</v>
      </c>
      <c r="J305" s="5" t="s">
        <v>8599</v>
      </c>
      <c r="K305" s="53"/>
      <c r="L305" s="51"/>
      <c r="M305" s="52" t="s">
        <v>8600</v>
      </c>
      <c r="N305" s="53"/>
      <c r="O305" s="53"/>
      <c r="P305" s="53"/>
      <c r="Q305" s="53"/>
      <c r="R305" s="53"/>
      <c r="S305" s="53"/>
      <c r="T305" s="53"/>
      <c r="U305" s="53"/>
      <c r="V305" s="53"/>
      <c r="W305" s="53"/>
      <c r="X305" s="53"/>
      <c r="Y305" s="53"/>
      <c r="Z305" s="53"/>
    </row>
    <row r="306" customFormat="false" ht="75" hidden="false" customHeight="true" outlineLevel="0" collapsed="false">
      <c r="A306" s="5" t="s">
        <v>8591</v>
      </c>
      <c r="B306" s="5" t="s">
        <v>8592</v>
      </c>
      <c r="C306" s="5"/>
      <c r="D306" s="5"/>
      <c r="E306" s="5"/>
      <c r="F306" s="8"/>
      <c r="G306" s="5"/>
      <c r="H306" s="8" t="s">
        <v>8601</v>
      </c>
      <c r="I306" s="49" t="s">
        <v>7490</v>
      </c>
      <c r="J306" s="5" t="s">
        <v>8602</v>
      </c>
      <c r="K306" s="53"/>
      <c r="L306" s="51"/>
      <c r="M306" s="52" t="s">
        <v>8603</v>
      </c>
      <c r="N306" s="53"/>
      <c r="O306" s="53"/>
      <c r="P306" s="53"/>
      <c r="Q306" s="53"/>
      <c r="R306" s="53"/>
      <c r="S306" s="53"/>
      <c r="T306" s="53"/>
      <c r="U306" s="53"/>
      <c r="V306" s="53"/>
      <c r="W306" s="53"/>
      <c r="X306" s="53"/>
      <c r="Y306" s="53"/>
      <c r="Z306" s="53"/>
    </row>
    <row r="307" customFormat="false" ht="75" hidden="false" customHeight="true" outlineLevel="0" collapsed="false">
      <c r="A307" s="5" t="s">
        <v>8591</v>
      </c>
      <c r="B307" s="5" t="s">
        <v>8604</v>
      </c>
      <c r="C307" s="5"/>
      <c r="D307" s="5"/>
      <c r="E307" s="5"/>
      <c r="F307" s="8"/>
      <c r="G307" s="5" t="s">
        <v>8605</v>
      </c>
      <c r="H307" s="8" t="s">
        <v>8606</v>
      </c>
      <c r="I307" s="49" t="s">
        <v>7490</v>
      </c>
      <c r="J307" s="5" t="s">
        <v>8607</v>
      </c>
      <c r="K307" s="53"/>
      <c r="L307" s="51" t="s">
        <v>8608</v>
      </c>
      <c r="M307" s="52" t="s">
        <v>8609</v>
      </c>
      <c r="N307" s="53"/>
      <c r="O307" s="53"/>
      <c r="P307" s="53"/>
      <c r="Q307" s="53"/>
      <c r="R307" s="53"/>
      <c r="S307" s="53"/>
      <c r="T307" s="53"/>
      <c r="U307" s="53"/>
      <c r="V307" s="53"/>
      <c r="W307" s="53"/>
      <c r="X307" s="53"/>
      <c r="Y307" s="53"/>
      <c r="Z307" s="53"/>
    </row>
    <row r="308" customFormat="false" ht="75" hidden="false" customHeight="true" outlineLevel="0" collapsed="false">
      <c r="A308" s="5" t="s">
        <v>8591</v>
      </c>
      <c r="B308" s="5" t="s">
        <v>8604</v>
      </c>
      <c r="C308" s="5"/>
      <c r="D308" s="5"/>
      <c r="E308" s="5"/>
      <c r="F308" s="8"/>
      <c r="G308" s="5" t="s">
        <v>8605</v>
      </c>
      <c r="H308" s="8" t="s">
        <v>8610</v>
      </c>
      <c r="I308" s="49" t="s">
        <v>7490</v>
      </c>
      <c r="J308" s="5" t="s">
        <v>8611</v>
      </c>
      <c r="K308" s="53"/>
      <c r="L308" s="51"/>
      <c r="M308" s="52" t="s">
        <v>8612</v>
      </c>
      <c r="N308" s="53"/>
      <c r="O308" s="53"/>
      <c r="P308" s="53"/>
      <c r="Q308" s="53"/>
      <c r="R308" s="53"/>
      <c r="S308" s="53"/>
      <c r="T308" s="53"/>
      <c r="U308" s="53"/>
      <c r="V308" s="53"/>
      <c r="W308" s="53"/>
      <c r="X308" s="53"/>
      <c r="Y308" s="53"/>
      <c r="Z308" s="53"/>
    </row>
    <row r="309" customFormat="false" ht="75" hidden="false" customHeight="true" outlineLevel="0" collapsed="false">
      <c r="A309" s="5" t="s">
        <v>8591</v>
      </c>
      <c r="B309" s="5" t="s">
        <v>8604</v>
      </c>
      <c r="C309" s="5"/>
      <c r="D309" s="5"/>
      <c r="E309" s="5"/>
      <c r="F309" s="8"/>
      <c r="G309" s="5" t="s">
        <v>8605</v>
      </c>
      <c r="H309" s="8" t="s">
        <v>8613</v>
      </c>
      <c r="I309" s="49" t="s">
        <v>7490</v>
      </c>
      <c r="J309" s="5" t="s">
        <v>8614</v>
      </c>
      <c r="K309" s="53"/>
      <c r="L309" s="51"/>
      <c r="M309" s="52" t="s">
        <v>8615</v>
      </c>
      <c r="N309" s="53"/>
      <c r="O309" s="53"/>
      <c r="P309" s="53"/>
      <c r="Q309" s="53"/>
      <c r="R309" s="53"/>
      <c r="S309" s="53"/>
      <c r="T309" s="53"/>
      <c r="U309" s="53"/>
      <c r="V309" s="53"/>
      <c r="W309" s="53"/>
      <c r="X309" s="53"/>
      <c r="Y309" s="53"/>
      <c r="Z309" s="53"/>
    </row>
    <row r="310" customFormat="false" ht="75" hidden="false" customHeight="true" outlineLevel="0" collapsed="false">
      <c r="A310" s="5" t="s">
        <v>8591</v>
      </c>
      <c r="B310" s="5" t="s">
        <v>8616</v>
      </c>
      <c r="C310" s="5"/>
      <c r="D310" s="5"/>
      <c r="E310" s="5"/>
      <c r="F310" s="8"/>
      <c r="G310" s="5" t="s">
        <v>8617</v>
      </c>
      <c r="H310" s="8" t="s">
        <v>8618</v>
      </c>
      <c r="I310" s="49" t="s">
        <v>7490</v>
      </c>
      <c r="J310" s="5" t="s">
        <v>8619</v>
      </c>
      <c r="K310" s="53"/>
      <c r="L310" s="51" t="s">
        <v>8620</v>
      </c>
      <c r="M310" s="52" t="s">
        <v>8621</v>
      </c>
      <c r="N310" s="53"/>
      <c r="O310" s="53"/>
      <c r="P310" s="53"/>
      <c r="Q310" s="53"/>
      <c r="R310" s="53"/>
      <c r="S310" s="53"/>
      <c r="T310" s="53"/>
      <c r="U310" s="53"/>
      <c r="V310" s="53"/>
      <c r="W310" s="53"/>
      <c r="X310" s="53"/>
      <c r="Y310" s="53"/>
      <c r="Z310" s="53"/>
    </row>
    <row r="311" customFormat="false" ht="75" hidden="false" customHeight="true" outlineLevel="0" collapsed="false">
      <c r="A311" s="5" t="s">
        <v>8591</v>
      </c>
      <c r="B311" s="5" t="s">
        <v>8616</v>
      </c>
      <c r="C311" s="5"/>
      <c r="D311" s="5"/>
      <c r="E311" s="5"/>
      <c r="F311" s="8"/>
      <c r="G311" s="40" t="s">
        <v>8622</v>
      </c>
      <c r="H311" s="8" t="s">
        <v>8623</v>
      </c>
      <c r="I311" s="49" t="s">
        <v>7490</v>
      </c>
      <c r="J311" s="5" t="s">
        <v>8624</v>
      </c>
      <c r="K311" s="53"/>
      <c r="L311" s="51"/>
      <c r="M311" s="52" t="s">
        <v>8625</v>
      </c>
      <c r="N311" s="53"/>
      <c r="O311" s="53"/>
      <c r="P311" s="53"/>
      <c r="Q311" s="53"/>
      <c r="R311" s="53"/>
      <c r="S311" s="53"/>
      <c r="T311" s="53"/>
      <c r="U311" s="53"/>
      <c r="V311" s="53"/>
      <c r="W311" s="53"/>
      <c r="X311" s="53"/>
      <c r="Y311" s="53"/>
      <c r="Z311" s="53"/>
    </row>
    <row r="312" customFormat="false" ht="75" hidden="false" customHeight="true" outlineLevel="0" collapsed="false">
      <c r="A312" s="5" t="s">
        <v>8591</v>
      </c>
      <c r="B312" s="5" t="s">
        <v>8616</v>
      </c>
      <c r="C312" s="5"/>
      <c r="D312" s="5"/>
      <c r="E312" s="5"/>
      <c r="F312" s="8"/>
      <c r="G312" s="5"/>
      <c r="H312" s="8" t="s">
        <v>8626</v>
      </c>
      <c r="I312" s="49" t="s">
        <v>7490</v>
      </c>
      <c r="J312" s="5" t="s">
        <v>8627</v>
      </c>
      <c r="K312" s="53"/>
      <c r="L312" s="51"/>
      <c r="M312" s="52" t="s">
        <v>8628</v>
      </c>
      <c r="N312" s="53"/>
      <c r="O312" s="53"/>
      <c r="P312" s="53"/>
      <c r="Q312" s="53"/>
      <c r="R312" s="53"/>
      <c r="S312" s="53"/>
      <c r="T312" s="53"/>
      <c r="U312" s="53"/>
      <c r="V312" s="53"/>
      <c r="W312" s="53"/>
      <c r="X312" s="53"/>
      <c r="Y312" s="53"/>
      <c r="Z312" s="53"/>
    </row>
    <row r="313" customFormat="false" ht="75" hidden="false" customHeight="true" outlineLevel="0" collapsed="false">
      <c r="A313" s="5" t="s">
        <v>8591</v>
      </c>
      <c r="B313" s="5" t="s">
        <v>8616</v>
      </c>
      <c r="C313" s="5"/>
      <c r="D313" s="5"/>
      <c r="E313" s="5"/>
      <c r="F313" s="8"/>
      <c r="G313" s="40" t="s">
        <v>8629</v>
      </c>
      <c r="H313" s="8" t="s">
        <v>8630</v>
      </c>
      <c r="I313" s="49" t="s">
        <v>7490</v>
      </c>
      <c r="J313" s="5" t="s">
        <v>8631</v>
      </c>
      <c r="K313" s="53"/>
      <c r="L313" s="51"/>
      <c r="M313" s="52" t="s">
        <v>8632</v>
      </c>
      <c r="N313" s="53"/>
      <c r="O313" s="53"/>
      <c r="P313" s="53"/>
      <c r="Q313" s="53"/>
      <c r="R313" s="53"/>
      <c r="S313" s="53"/>
      <c r="T313" s="53"/>
      <c r="U313" s="53"/>
      <c r="V313" s="53"/>
      <c r="W313" s="53"/>
      <c r="X313" s="53"/>
      <c r="Y313" s="53"/>
      <c r="Z313" s="53"/>
    </row>
    <row r="314" customFormat="false" ht="75" hidden="false" customHeight="true" outlineLevel="0" collapsed="false">
      <c r="A314" s="5" t="s">
        <v>8591</v>
      </c>
      <c r="B314" s="5" t="s">
        <v>8616</v>
      </c>
      <c r="C314" s="5"/>
      <c r="D314" s="5"/>
      <c r="E314" s="5"/>
      <c r="F314" s="8"/>
      <c r="G314" s="5"/>
      <c r="H314" s="8" t="s">
        <v>8633</v>
      </c>
      <c r="I314" s="49" t="s">
        <v>7490</v>
      </c>
      <c r="J314" s="5" t="s">
        <v>8634</v>
      </c>
      <c r="K314" s="53"/>
      <c r="L314" s="51"/>
      <c r="M314" s="52" t="s">
        <v>8635</v>
      </c>
      <c r="N314" s="53"/>
      <c r="O314" s="53"/>
      <c r="P314" s="53"/>
      <c r="Q314" s="53"/>
      <c r="R314" s="53"/>
      <c r="S314" s="53"/>
      <c r="T314" s="53"/>
      <c r="U314" s="53"/>
      <c r="V314" s="53"/>
      <c r="W314" s="53"/>
      <c r="X314" s="53"/>
      <c r="Y314" s="53"/>
      <c r="Z314" s="53"/>
    </row>
    <row r="315" customFormat="false" ht="75" hidden="false" customHeight="true" outlineLevel="0" collapsed="false">
      <c r="A315" s="5" t="s">
        <v>8591</v>
      </c>
      <c r="B315" s="5" t="s">
        <v>8616</v>
      </c>
      <c r="C315" s="5"/>
      <c r="D315" s="5"/>
      <c r="E315" s="5"/>
      <c r="F315" s="8"/>
      <c r="G315" s="40" t="s">
        <v>8636</v>
      </c>
      <c r="H315" s="8" t="s">
        <v>8637</v>
      </c>
      <c r="I315" s="49" t="s">
        <v>7490</v>
      </c>
      <c r="J315" s="5" t="s">
        <v>8638</v>
      </c>
      <c r="K315" s="53"/>
      <c r="L315" s="51"/>
      <c r="M315" s="52" t="s">
        <v>8639</v>
      </c>
      <c r="N315" s="53"/>
      <c r="O315" s="53"/>
      <c r="P315" s="53"/>
      <c r="Q315" s="53"/>
      <c r="R315" s="53"/>
      <c r="S315" s="53"/>
      <c r="T315" s="53"/>
      <c r="U315" s="53"/>
      <c r="V315" s="53"/>
      <c r="W315" s="53"/>
      <c r="X315" s="53"/>
      <c r="Y315" s="53"/>
      <c r="Z315" s="53"/>
    </row>
    <row r="316" customFormat="false" ht="75" hidden="false" customHeight="true" outlineLevel="0" collapsed="false">
      <c r="A316" s="5" t="s">
        <v>8640</v>
      </c>
      <c r="B316" s="5" t="s">
        <v>8641</v>
      </c>
      <c r="C316" s="5"/>
      <c r="D316" s="5"/>
      <c r="E316" s="5"/>
      <c r="F316" s="8"/>
      <c r="G316" s="5"/>
      <c r="H316" s="8" t="s">
        <v>8642</v>
      </c>
      <c r="I316" s="49" t="s">
        <v>7490</v>
      </c>
      <c r="J316" s="5" t="s">
        <v>8643</v>
      </c>
      <c r="K316" s="53"/>
      <c r="L316" s="51"/>
      <c r="M316" s="25" t="s">
        <v>8644</v>
      </c>
      <c r="N316" s="53"/>
      <c r="O316" s="53"/>
      <c r="P316" s="53"/>
      <c r="Q316" s="53"/>
      <c r="R316" s="53"/>
      <c r="S316" s="53"/>
      <c r="T316" s="53"/>
      <c r="U316" s="53"/>
      <c r="V316" s="53"/>
      <c r="W316" s="53"/>
      <c r="X316" s="53"/>
      <c r="Y316" s="53"/>
      <c r="Z316" s="53"/>
    </row>
    <row r="317" customFormat="false" ht="111.75" hidden="false" customHeight="true" outlineLevel="0" collapsed="false">
      <c r="A317" s="5" t="s">
        <v>8640</v>
      </c>
      <c r="B317" s="5" t="s">
        <v>8641</v>
      </c>
      <c r="C317" s="5"/>
      <c r="D317" s="5"/>
      <c r="E317" s="5"/>
      <c r="F317" s="8"/>
      <c r="G317" s="5"/>
      <c r="H317" s="8" t="s">
        <v>8645</v>
      </c>
      <c r="I317" s="49" t="s">
        <v>7490</v>
      </c>
      <c r="J317" s="5" t="s">
        <v>8646</v>
      </c>
      <c r="K317" s="53"/>
      <c r="L317" s="51"/>
      <c r="M317" s="25" t="s">
        <v>8647</v>
      </c>
      <c r="N317" s="53"/>
      <c r="O317" s="53"/>
      <c r="P317" s="53"/>
      <c r="Q317" s="53"/>
      <c r="R317" s="53"/>
      <c r="S317" s="53"/>
      <c r="T317" s="53"/>
      <c r="U317" s="53"/>
      <c r="V317" s="53"/>
      <c r="W317" s="53"/>
      <c r="X317" s="53"/>
      <c r="Y317" s="53"/>
      <c r="Z317" s="53"/>
    </row>
    <row r="318" customFormat="false" ht="111.75" hidden="false" customHeight="true" outlineLevel="0" collapsed="false">
      <c r="A318" s="5" t="s">
        <v>8640</v>
      </c>
      <c r="B318" s="5" t="s">
        <v>8641</v>
      </c>
      <c r="C318" s="5"/>
      <c r="D318" s="5"/>
      <c r="E318" s="5"/>
      <c r="F318" s="8"/>
      <c r="G318" s="5"/>
      <c r="H318" s="8" t="s">
        <v>8648</v>
      </c>
      <c r="I318" s="49" t="s">
        <v>7490</v>
      </c>
      <c r="J318" s="5" t="s">
        <v>8649</v>
      </c>
      <c r="K318" s="53"/>
      <c r="L318" s="51"/>
      <c r="M318" s="25" t="s">
        <v>8650</v>
      </c>
      <c r="N318" s="53"/>
      <c r="O318" s="53"/>
      <c r="P318" s="53"/>
      <c r="Q318" s="53"/>
      <c r="R318" s="53"/>
      <c r="S318" s="53"/>
      <c r="T318" s="53"/>
      <c r="U318" s="53"/>
      <c r="V318" s="53"/>
      <c r="W318" s="53"/>
      <c r="X318" s="53"/>
      <c r="Y318" s="53"/>
      <c r="Z318" s="53"/>
    </row>
    <row r="319" customFormat="false" ht="111.75" hidden="false" customHeight="true" outlineLevel="0" collapsed="false">
      <c r="A319" s="5" t="s">
        <v>8640</v>
      </c>
      <c r="B319" s="5" t="s">
        <v>8641</v>
      </c>
      <c r="C319" s="5"/>
      <c r="D319" s="5"/>
      <c r="E319" s="5"/>
      <c r="F319" s="8"/>
      <c r="G319" s="5"/>
      <c r="H319" s="8" t="s">
        <v>8651</v>
      </c>
      <c r="I319" s="49" t="s">
        <v>7490</v>
      </c>
      <c r="J319" s="5" t="s">
        <v>8652</v>
      </c>
      <c r="K319" s="53"/>
      <c r="L319" s="51"/>
      <c r="M319" s="25" t="s">
        <v>8653</v>
      </c>
      <c r="N319" s="53"/>
      <c r="O319" s="53"/>
      <c r="P319" s="53"/>
      <c r="Q319" s="53"/>
      <c r="R319" s="53"/>
      <c r="S319" s="53"/>
      <c r="T319" s="53"/>
      <c r="U319" s="53"/>
      <c r="V319" s="53"/>
      <c r="W319" s="53"/>
      <c r="X319" s="53"/>
      <c r="Y319" s="53"/>
      <c r="Z319" s="53"/>
    </row>
    <row r="320" customFormat="false" ht="111.75" hidden="false" customHeight="true" outlineLevel="0" collapsed="false">
      <c r="A320" s="5" t="s">
        <v>8640</v>
      </c>
      <c r="B320" s="5" t="s">
        <v>8641</v>
      </c>
      <c r="C320" s="5"/>
      <c r="D320" s="5"/>
      <c r="E320" s="5"/>
      <c r="F320" s="8"/>
      <c r="G320" s="5"/>
      <c r="H320" s="8" t="s">
        <v>8654</v>
      </c>
      <c r="I320" s="49" t="s">
        <v>7490</v>
      </c>
      <c r="J320" s="5" t="s">
        <v>8655</v>
      </c>
      <c r="K320" s="53"/>
      <c r="L320" s="51"/>
      <c r="M320" s="25" t="s">
        <v>8656</v>
      </c>
      <c r="N320" s="53"/>
      <c r="O320" s="53"/>
      <c r="P320" s="53"/>
      <c r="Q320" s="53"/>
      <c r="R320" s="53"/>
      <c r="S320" s="53"/>
      <c r="T320" s="53"/>
      <c r="U320" s="53"/>
      <c r="V320" s="53"/>
      <c r="W320" s="53"/>
      <c r="X320" s="53"/>
      <c r="Y320" s="53"/>
      <c r="Z320" s="53"/>
    </row>
    <row r="321" customFormat="false" ht="111.75" hidden="false" customHeight="true" outlineLevel="0" collapsed="false">
      <c r="A321" s="5" t="s">
        <v>8640</v>
      </c>
      <c r="B321" s="5" t="s">
        <v>8657</v>
      </c>
      <c r="C321" s="5"/>
      <c r="D321" s="5"/>
      <c r="E321" s="5"/>
      <c r="F321" s="8"/>
      <c r="G321" s="5" t="s">
        <v>8658</v>
      </c>
      <c r="H321" s="8" t="s">
        <v>8659</v>
      </c>
      <c r="I321" s="49" t="s">
        <v>7490</v>
      </c>
      <c r="J321" s="5" t="s">
        <v>8660</v>
      </c>
      <c r="K321" s="53"/>
      <c r="L321" s="51" t="s">
        <v>8661</v>
      </c>
      <c r="M321" s="25" t="s">
        <v>8662</v>
      </c>
      <c r="N321" s="53"/>
      <c r="O321" s="53"/>
      <c r="P321" s="53"/>
      <c r="Q321" s="53"/>
      <c r="R321" s="53"/>
      <c r="S321" s="53"/>
      <c r="T321" s="53"/>
      <c r="U321" s="53"/>
      <c r="V321" s="53"/>
      <c r="W321" s="53"/>
      <c r="X321" s="53"/>
      <c r="Y321" s="53"/>
      <c r="Z321" s="53"/>
    </row>
    <row r="322" customFormat="false" ht="111.75" hidden="false" customHeight="true" outlineLevel="0" collapsed="false">
      <c r="A322" s="5" t="s">
        <v>8640</v>
      </c>
      <c r="B322" s="5" t="s">
        <v>8657</v>
      </c>
      <c r="C322" s="5"/>
      <c r="D322" s="5"/>
      <c r="E322" s="5"/>
      <c r="F322" s="8"/>
      <c r="G322" s="5"/>
      <c r="H322" s="8" t="s">
        <v>8663</v>
      </c>
      <c r="I322" s="49" t="s">
        <v>7490</v>
      </c>
      <c r="J322" s="5" t="s">
        <v>8664</v>
      </c>
      <c r="K322" s="53"/>
      <c r="L322" s="51"/>
      <c r="M322" s="25" t="s">
        <v>8665</v>
      </c>
      <c r="N322" s="53"/>
      <c r="O322" s="53"/>
      <c r="P322" s="53"/>
      <c r="Q322" s="53"/>
      <c r="R322" s="53"/>
      <c r="S322" s="53"/>
      <c r="T322" s="53"/>
      <c r="U322" s="53"/>
      <c r="V322" s="53"/>
      <c r="W322" s="53"/>
      <c r="X322" s="53"/>
      <c r="Y322" s="53"/>
      <c r="Z322" s="53"/>
    </row>
    <row r="323" customFormat="false" ht="111.75" hidden="false" customHeight="true" outlineLevel="0" collapsed="false">
      <c r="A323" s="5" t="s">
        <v>8640</v>
      </c>
      <c r="B323" s="5" t="s">
        <v>8657</v>
      </c>
      <c r="C323" s="5"/>
      <c r="D323" s="5"/>
      <c r="E323" s="5"/>
      <c r="F323" s="8"/>
      <c r="G323" s="5"/>
      <c r="H323" s="8" t="s">
        <v>8666</v>
      </c>
      <c r="I323" s="49" t="s">
        <v>7490</v>
      </c>
      <c r="J323" s="5" t="s">
        <v>8667</v>
      </c>
      <c r="K323" s="53"/>
      <c r="L323" s="51"/>
      <c r="M323" s="25" t="s">
        <v>8668</v>
      </c>
      <c r="N323" s="53"/>
      <c r="O323" s="53"/>
      <c r="P323" s="53"/>
      <c r="Q323" s="53"/>
      <c r="R323" s="53"/>
      <c r="S323" s="53"/>
      <c r="T323" s="53"/>
      <c r="U323" s="53"/>
      <c r="V323" s="53"/>
      <c r="W323" s="53"/>
      <c r="X323" s="53"/>
      <c r="Y323" s="53"/>
      <c r="Z323" s="53"/>
    </row>
    <row r="324" customFormat="false" ht="111.75" hidden="false" customHeight="true" outlineLevel="0" collapsed="false">
      <c r="A324" s="5" t="s">
        <v>8640</v>
      </c>
      <c r="B324" s="5" t="s">
        <v>8657</v>
      </c>
      <c r="C324" s="5"/>
      <c r="D324" s="5"/>
      <c r="E324" s="5"/>
      <c r="F324" s="8"/>
      <c r="G324" s="5"/>
      <c r="H324" s="8" t="s">
        <v>8669</v>
      </c>
      <c r="I324" s="49" t="s">
        <v>7490</v>
      </c>
      <c r="J324" s="5" t="s">
        <v>8670</v>
      </c>
      <c r="K324" s="53"/>
      <c r="L324" s="51"/>
      <c r="M324" s="25" t="s">
        <v>8671</v>
      </c>
      <c r="N324" s="53"/>
      <c r="O324" s="53"/>
      <c r="P324" s="53"/>
      <c r="Q324" s="53"/>
      <c r="R324" s="53"/>
      <c r="S324" s="53"/>
      <c r="T324" s="53"/>
      <c r="U324" s="53"/>
      <c r="V324" s="53"/>
      <c r="W324" s="53"/>
      <c r="X324" s="53"/>
      <c r="Y324" s="53"/>
      <c r="Z324" s="53"/>
    </row>
    <row r="325" customFormat="false" ht="111.75" hidden="false" customHeight="true" outlineLevel="0" collapsed="false">
      <c r="A325" s="5" t="s">
        <v>8640</v>
      </c>
      <c r="B325" s="5" t="s">
        <v>8657</v>
      </c>
      <c r="C325" s="5"/>
      <c r="D325" s="5"/>
      <c r="E325" s="5"/>
      <c r="F325" s="8"/>
      <c r="G325" s="5"/>
      <c r="H325" s="8" t="s">
        <v>8672</v>
      </c>
      <c r="I325" s="49" t="s">
        <v>7490</v>
      </c>
      <c r="J325" s="5" t="s">
        <v>8673</v>
      </c>
      <c r="K325" s="53"/>
      <c r="L325" s="51"/>
      <c r="M325" s="25" t="s">
        <v>8674</v>
      </c>
      <c r="N325" s="53"/>
      <c r="O325" s="53"/>
      <c r="P325" s="53"/>
      <c r="Q325" s="53"/>
      <c r="R325" s="53"/>
      <c r="S325" s="53"/>
      <c r="T325" s="53"/>
      <c r="U325" s="53"/>
      <c r="V325" s="53"/>
      <c r="W325" s="53"/>
      <c r="X325" s="53"/>
      <c r="Y325" s="53"/>
      <c r="Z325" s="53"/>
    </row>
    <row r="326" customFormat="false" ht="111.75" hidden="false" customHeight="true" outlineLevel="0" collapsed="false">
      <c r="A326" s="5" t="s">
        <v>8640</v>
      </c>
      <c r="B326" s="5" t="s">
        <v>8657</v>
      </c>
      <c r="C326" s="5"/>
      <c r="D326" s="5"/>
      <c r="E326" s="5"/>
      <c r="F326" s="8"/>
      <c r="G326" s="5"/>
      <c r="H326" s="8" t="s">
        <v>8675</v>
      </c>
      <c r="I326" s="49" t="s">
        <v>7490</v>
      </c>
      <c r="J326" s="5" t="s">
        <v>8676</v>
      </c>
      <c r="K326" s="53"/>
      <c r="L326" s="51"/>
      <c r="M326" s="25" t="s">
        <v>8677</v>
      </c>
      <c r="N326" s="53"/>
      <c r="O326" s="53"/>
      <c r="P326" s="53"/>
      <c r="Q326" s="53"/>
      <c r="R326" s="53"/>
      <c r="S326" s="53"/>
      <c r="T326" s="53"/>
      <c r="U326" s="53"/>
      <c r="V326" s="53"/>
      <c r="W326" s="53"/>
      <c r="X326" s="53"/>
      <c r="Y326" s="53"/>
      <c r="Z326" s="53"/>
    </row>
    <row r="327" customFormat="false" ht="75" hidden="false" customHeight="true" outlineLevel="0" collapsed="false">
      <c r="A327" s="5" t="s">
        <v>8678</v>
      </c>
      <c r="B327" s="5" t="s">
        <v>8679</v>
      </c>
      <c r="C327" s="5"/>
      <c r="D327" s="5"/>
      <c r="E327" s="5"/>
      <c r="F327" s="8"/>
      <c r="G327" s="5"/>
      <c r="H327" s="8" t="s">
        <v>8680</v>
      </c>
      <c r="I327" s="49" t="s">
        <v>7490</v>
      </c>
      <c r="J327" s="5" t="s">
        <v>8681</v>
      </c>
      <c r="K327" s="53"/>
      <c r="L327" s="51" t="s">
        <v>8682</v>
      </c>
      <c r="M327" s="52" t="s">
        <v>8683</v>
      </c>
      <c r="N327" s="53"/>
      <c r="O327" s="53"/>
      <c r="P327" s="53"/>
      <c r="Q327" s="53"/>
      <c r="R327" s="53"/>
      <c r="S327" s="53"/>
      <c r="T327" s="53"/>
      <c r="U327" s="53"/>
      <c r="V327" s="53"/>
      <c r="W327" s="53"/>
      <c r="X327" s="53"/>
      <c r="Y327" s="53"/>
      <c r="Z327" s="53"/>
    </row>
    <row r="328" customFormat="false" ht="75" hidden="false" customHeight="true" outlineLevel="0" collapsed="false">
      <c r="A328" s="5" t="s">
        <v>8678</v>
      </c>
      <c r="B328" s="5" t="s">
        <v>8679</v>
      </c>
      <c r="C328" s="5"/>
      <c r="D328" s="5"/>
      <c r="E328" s="5"/>
      <c r="F328" s="8"/>
      <c r="G328" s="5"/>
      <c r="H328" s="8" t="s">
        <v>8633</v>
      </c>
      <c r="I328" s="49" t="s">
        <v>7490</v>
      </c>
      <c r="J328" s="5" t="s">
        <v>8684</v>
      </c>
      <c r="K328" s="53"/>
      <c r="L328" s="51"/>
      <c r="M328" s="25" t="s">
        <v>8685</v>
      </c>
      <c r="N328" s="53"/>
      <c r="O328" s="53"/>
      <c r="P328" s="53"/>
      <c r="Q328" s="53"/>
      <c r="R328" s="53"/>
      <c r="S328" s="53"/>
      <c r="T328" s="53"/>
      <c r="U328" s="53"/>
      <c r="V328" s="53"/>
      <c r="W328" s="53"/>
      <c r="X328" s="53"/>
      <c r="Y328" s="53"/>
      <c r="Z328" s="53"/>
    </row>
    <row r="329" customFormat="false" ht="75" hidden="false" customHeight="true" outlineLevel="0" collapsed="false">
      <c r="A329" s="5" t="s">
        <v>8678</v>
      </c>
      <c r="B329" s="5" t="s">
        <v>8679</v>
      </c>
      <c r="C329" s="5"/>
      <c r="D329" s="5"/>
      <c r="E329" s="5"/>
      <c r="F329" s="8"/>
      <c r="G329" s="5"/>
      <c r="H329" s="8" t="s">
        <v>8686</v>
      </c>
      <c r="I329" s="49" t="s">
        <v>7490</v>
      </c>
      <c r="J329" s="5" t="s">
        <v>8687</v>
      </c>
      <c r="K329" s="53"/>
      <c r="L329" s="51"/>
      <c r="M329" s="25" t="s">
        <v>8688</v>
      </c>
      <c r="N329" s="53"/>
      <c r="O329" s="53"/>
      <c r="P329" s="53"/>
      <c r="Q329" s="53"/>
      <c r="R329" s="53"/>
      <c r="S329" s="53"/>
      <c r="T329" s="53"/>
      <c r="U329" s="53"/>
      <c r="V329" s="53"/>
      <c r="W329" s="53"/>
      <c r="X329" s="53"/>
      <c r="Y329" s="53"/>
      <c r="Z329" s="53"/>
    </row>
    <row r="330" customFormat="false" ht="75" hidden="false" customHeight="true" outlineLevel="0" collapsed="false">
      <c r="A330" s="5" t="s">
        <v>8678</v>
      </c>
      <c r="B330" s="5" t="s">
        <v>8679</v>
      </c>
      <c r="C330" s="5"/>
      <c r="D330" s="5"/>
      <c r="E330" s="5"/>
      <c r="F330" s="8"/>
      <c r="G330" s="5"/>
      <c r="H330" s="8" t="s">
        <v>8689</v>
      </c>
      <c r="I330" s="49" t="s">
        <v>7490</v>
      </c>
      <c r="J330" s="5" t="s">
        <v>8690</v>
      </c>
      <c r="K330" s="53"/>
      <c r="L330" s="51"/>
      <c r="M330" s="25" t="s">
        <v>8691</v>
      </c>
      <c r="N330" s="53"/>
      <c r="O330" s="53"/>
      <c r="P330" s="53"/>
      <c r="Q330" s="53"/>
      <c r="R330" s="53"/>
      <c r="S330" s="53"/>
      <c r="T330" s="53"/>
      <c r="U330" s="53"/>
      <c r="V330" s="53"/>
      <c r="W330" s="53"/>
      <c r="X330" s="53"/>
      <c r="Y330" s="53"/>
      <c r="Z330" s="53"/>
    </row>
    <row r="331" customFormat="false" ht="75" hidden="false" customHeight="true" outlineLevel="0" collapsed="false">
      <c r="A331" s="5" t="s">
        <v>8678</v>
      </c>
      <c r="B331" s="5" t="s">
        <v>8679</v>
      </c>
      <c r="C331" s="5"/>
      <c r="D331" s="5"/>
      <c r="E331" s="5"/>
      <c r="F331" s="8"/>
      <c r="G331" s="5"/>
      <c r="H331" s="8" t="s">
        <v>8692</v>
      </c>
      <c r="I331" s="49" t="s">
        <v>7490</v>
      </c>
      <c r="J331" s="5" t="s">
        <v>8693</v>
      </c>
      <c r="K331" s="53"/>
      <c r="L331" s="51"/>
      <c r="M331" s="25" t="s">
        <v>8694</v>
      </c>
      <c r="N331" s="53"/>
      <c r="O331" s="53"/>
      <c r="P331" s="53"/>
      <c r="Q331" s="53"/>
      <c r="R331" s="53"/>
      <c r="S331" s="53"/>
      <c r="T331" s="53"/>
      <c r="U331" s="53"/>
      <c r="V331" s="53"/>
      <c r="W331" s="53"/>
      <c r="X331" s="53"/>
      <c r="Y331" s="53"/>
      <c r="Z331" s="53"/>
    </row>
    <row r="332" customFormat="false" ht="75" hidden="false" customHeight="true" outlineLevel="0" collapsed="false">
      <c r="A332" s="5" t="s">
        <v>8695</v>
      </c>
      <c r="B332" s="5" t="s">
        <v>8696</v>
      </c>
      <c r="C332" s="5"/>
      <c r="D332" s="5"/>
      <c r="E332" s="5"/>
      <c r="F332" s="8"/>
      <c r="G332" s="5"/>
      <c r="H332" s="25" t="s">
        <v>8697</v>
      </c>
      <c r="I332" s="49" t="s">
        <v>7490</v>
      </c>
      <c r="J332" s="5" t="s">
        <v>8698</v>
      </c>
      <c r="K332" s="53"/>
      <c r="L332" s="51"/>
      <c r="M332" s="25" t="s">
        <v>8699</v>
      </c>
      <c r="N332" s="53"/>
      <c r="O332" s="53"/>
      <c r="P332" s="53"/>
      <c r="Q332" s="53"/>
      <c r="R332" s="53"/>
      <c r="S332" s="53"/>
      <c r="T332" s="53"/>
      <c r="U332" s="53"/>
      <c r="V332" s="53"/>
      <c r="W332" s="53"/>
      <c r="X332" s="53"/>
      <c r="Y332" s="53"/>
      <c r="Z332" s="53"/>
    </row>
    <row r="333" customFormat="false" ht="75" hidden="false" customHeight="true" outlineLevel="0" collapsed="false">
      <c r="A333" s="5" t="s">
        <v>8695</v>
      </c>
      <c r="B333" s="5" t="s">
        <v>8696</v>
      </c>
      <c r="C333" s="5"/>
      <c r="D333" s="5"/>
      <c r="E333" s="5"/>
      <c r="F333" s="8"/>
      <c r="G333" s="5"/>
      <c r="H333" s="8" t="s">
        <v>8700</v>
      </c>
      <c r="I333" s="49" t="s">
        <v>7490</v>
      </c>
      <c r="J333" s="5" t="s">
        <v>8701</v>
      </c>
      <c r="K333" s="53"/>
      <c r="L333" s="51"/>
      <c r="M333" s="25" t="s">
        <v>8702</v>
      </c>
      <c r="N333" s="53"/>
      <c r="O333" s="53"/>
      <c r="P333" s="53"/>
      <c r="Q333" s="53"/>
      <c r="R333" s="53"/>
      <c r="S333" s="53"/>
      <c r="T333" s="53"/>
      <c r="U333" s="53"/>
      <c r="V333" s="53"/>
      <c r="W333" s="53"/>
      <c r="X333" s="53"/>
      <c r="Y333" s="53"/>
      <c r="Z333" s="53"/>
    </row>
    <row r="334" customFormat="false" ht="75" hidden="false" customHeight="true" outlineLevel="0" collapsed="false">
      <c r="A334" s="5" t="s">
        <v>8695</v>
      </c>
      <c r="B334" s="5" t="s">
        <v>8696</v>
      </c>
      <c r="C334" s="5"/>
      <c r="D334" s="5"/>
      <c r="E334" s="5"/>
      <c r="F334" s="8"/>
      <c r="G334" s="5"/>
      <c r="H334" s="8" t="s">
        <v>8703</v>
      </c>
      <c r="I334" s="49" t="s">
        <v>7490</v>
      </c>
      <c r="J334" s="5" t="s">
        <v>8704</v>
      </c>
      <c r="K334" s="53"/>
      <c r="L334" s="51"/>
      <c r="M334" s="52" t="s">
        <v>8705</v>
      </c>
      <c r="N334" s="53"/>
      <c r="O334" s="53"/>
      <c r="P334" s="53"/>
      <c r="Q334" s="53"/>
      <c r="R334" s="53"/>
      <c r="S334" s="53"/>
      <c r="T334" s="53"/>
      <c r="U334" s="53"/>
      <c r="V334" s="53"/>
      <c r="W334" s="53"/>
      <c r="X334" s="53"/>
      <c r="Y334" s="53"/>
      <c r="Z334" s="53"/>
    </row>
    <row r="335" customFormat="false" ht="75" hidden="false" customHeight="true" outlineLevel="0" collapsed="false">
      <c r="A335" s="5" t="s">
        <v>8695</v>
      </c>
      <c r="B335" s="5" t="s">
        <v>8696</v>
      </c>
      <c r="C335" s="5"/>
      <c r="D335" s="5"/>
      <c r="E335" s="5"/>
      <c r="F335" s="8"/>
      <c r="G335" s="5"/>
      <c r="H335" s="8" t="s">
        <v>8706</v>
      </c>
      <c r="I335" s="49" t="s">
        <v>7490</v>
      </c>
      <c r="J335" s="5" t="s">
        <v>8707</v>
      </c>
      <c r="K335" s="53"/>
      <c r="L335" s="51"/>
      <c r="M335" s="52" t="s">
        <v>8708</v>
      </c>
      <c r="N335" s="53"/>
      <c r="O335" s="53"/>
      <c r="P335" s="53"/>
      <c r="Q335" s="53"/>
      <c r="R335" s="53"/>
      <c r="S335" s="53"/>
      <c r="T335" s="53"/>
      <c r="U335" s="53"/>
      <c r="V335" s="53"/>
      <c r="W335" s="53"/>
      <c r="X335" s="53"/>
      <c r="Y335" s="53"/>
      <c r="Z335" s="53"/>
    </row>
    <row r="336" customFormat="false" ht="75" hidden="false" customHeight="true" outlineLevel="0" collapsed="false">
      <c r="A336" s="5" t="s">
        <v>8695</v>
      </c>
      <c r="B336" s="5" t="s">
        <v>8696</v>
      </c>
      <c r="C336" s="5"/>
      <c r="D336" s="5"/>
      <c r="E336" s="5"/>
      <c r="F336" s="8"/>
      <c r="G336" s="5"/>
      <c r="H336" s="8" t="s">
        <v>8709</v>
      </c>
      <c r="I336" s="49" t="s">
        <v>7490</v>
      </c>
      <c r="J336" s="5" t="s">
        <v>8710</v>
      </c>
      <c r="K336" s="53"/>
      <c r="L336" s="51"/>
      <c r="M336" s="52" t="s">
        <v>8711</v>
      </c>
      <c r="N336" s="53"/>
      <c r="O336" s="53"/>
      <c r="P336" s="53"/>
      <c r="Q336" s="53"/>
      <c r="R336" s="53"/>
      <c r="S336" s="53"/>
      <c r="T336" s="53"/>
      <c r="U336" s="53"/>
      <c r="V336" s="53"/>
      <c r="W336" s="53"/>
      <c r="X336" s="53"/>
      <c r="Y336" s="53"/>
      <c r="Z336" s="53"/>
    </row>
    <row r="337" customFormat="false" ht="75" hidden="false" customHeight="true" outlineLevel="0" collapsed="false">
      <c r="A337" s="5" t="s">
        <v>8695</v>
      </c>
      <c r="B337" s="5" t="s">
        <v>8696</v>
      </c>
      <c r="C337" s="5"/>
      <c r="D337" s="5"/>
      <c r="E337" s="5"/>
      <c r="F337" s="8"/>
      <c r="G337" s="5"/>
      <c r="H337" s="8" t="s">
        <v>8712</v>
      </c>
      <c r="I337" s="49" t="s">
        <v>7490</v>
      </c>
      <c r="J337" s="5" t="s">
        <v>8713</v>
      </c>
      <c r="K337" s="53"/>
      <c r="L337" s="51"/>
      <c r="M337" s="52" t="s">
        <v>8714</v>
      </c>
      <c r="N337" s="53"/>
      <c r="O337" s="53"/>
      <c r="P337" s="53"/>
      <c r="Q337" s="53"/>
      <c r="R337" s="53"/>
      <c r="S337" s="53"/>
      <c r="T337" s="53"/>
      <c r="U337" s="53"/>
      <c r="V337" s="53"/>
      <c r="W337" s="53"/>
      <c r="X337" s="53"/>
      <c r="Y337" s="53"/>
      <c r="Z337" s="53"/>
    </row>
    <row r="338" customFormat="false" ht="75" hidden="false" customHeight="true" outlineLevel="0" collapsed="false">
      <c r="A338" s="5" t="s">
        <v>8715</v>
      </c>
      <c r="B338" s="5" t="s">
        <v>8716</v>
      </c>
      <c r="C338" s="5"/>
      <c r="D338" s="5"/>
      <c r="E338" s="5"/>
      <c r="F338" s="8"/>
      <c r="G338" s="5"/>
      <c r="H338" s="25" t="s">
        <v>8717</v>
      </c>
      <c r="I338" s="49" t="s">
        <v>7490</v>
      </c>
      <c r="J338" s="5" t="s">
        <v>8718</v>
      </c>
      <c r="K338" s="53"/>
      <c r="L338" s="54" t="s">
        <v>8719</v>
      </c>
      <c r="M338" s="52" t="s">
        <v>8720</v>
      </c>
      <c r="N338" s="53"/>
      <c r="O338" s="53"/>
      <c r="P338" s="53"/>
      <c r="Q338" s="53"/>
      <c r="R338" s="53"/>
      <c r="S338" s="53"/>
      <c r="T338" s="53"/>
      <c r="U338" s="53"/>
      <c r="V338" s="53"/>
      <c r="W338" s="53"/>
      <c r="X338" s="53"/>
      <c r="Y338" s="53"/>
      <c r="Z338" s="53"/>
    </row>
    <row r="339" customFormat="false" ht="75" hidden="false" customHeight="true" outlineLevel="0" collapsed="false">
      <c r="A339" s="5" t="s">
        <v>8715</v>
      </c>
      <c r="B339" s="5" t="s">
        <v>8716</v>
      </c>
      <c r="C339" s="5"/>
      <c r="D339" s="5"/>
      <c r="E339" s="5"/>
      <c r="F339" s="8"/>
      <c r="G339" s="5"/>
      <c r="H339" s="8" t="s">
        <v>8721</v>
      </c>
      <c r="I339" s="49" t="s">
        <v>7490</v>
      </c>
      <c r="J339" s="5" t="s">
        <v>8722</v>
      </c>
      <c r="K339" s="53"/>
      <c r="L339" s="51"/>
      <c r="M339" s="52" t="s">
        <v>8723</v>
      </c>
      <c r="N339" s="53"/>
      <c r="O339" s="53"/>
      <c r="P339" s="53"/>
      <c r="Q339" s="53"/>
      <c r="R339" s="53"/>
      <c r="S339" s="53"/>
      <c r="T339" s="53"/>
      <c r="U339" s="53"/>
      <c r="V339" s="53"/>
      <c r="W339" s="53"/>
      <c r="X339" s="53"/>
      <c r="Y339" s="53"/>
      <c r="Z339" s="53"/>
    </row>
    <row r="340" customFormat="false" ht="87.75" hidden="false" customHeight="true" outlineLevel="0" collapsed="false">
      <c r="A340" s="5" t="s">
        <v>8724</v>
      </c>
      <c r="B340" s="5" t="s">
        <v>8725</v>
      </c>
      <c r="C340" s="5"/>
      <c r="D340" s="5"/>
      <c r="E340" s="5"/>
      <c r="F340" s="8"/>
      <c r="G340" s="5"/>
      <c r="H340" s="8" t="s">
        <v>8726</v>
      </c>
      <c r="I340" s="49" t="s">
        <v>7490</v>
      </c>
      <c r="J340" s="5" t="s">
        <v>8727</v>
      </c>
      <c r="K340" s="53"/>
      <c r="L340" s="51"/>
      <c r="M340" s="25" t="s">
        <v>8728</v>
      </c>
      <c r="N340" s="53"/>
      <c r="O340" s="53"/>
      <c r="P340" s="53"/>
      <c r="Q340" s="53"/>
      <c r="R340" s="53"/>
      <c r="S340" s="53"/>
      <c r="T340" s="53"/>
      <c r="U340" s="53"/>
      <c r="V340" s="53"/>
      <c r="W340" s="53"/>
      <c r="X340" s="53"/>
      <c r="Y340" s="53"/>
      <c r="Z340" s="53"/>
    </row>
    <row r="341" customFormat="false" ht="87.75" hidden="false" customHeight="true" outlineLevel="0" collapsed="false">
      <c r="A341" s="5" t="s">
        <v>8729</v>
      </c>
      <c r="B341" s="5" t="s">
        <v>8725</v>
      </c>
      <c r="C341" s="5"/>
      <c r="D341" s="5"/>
      <c r="E341" s="5"/>
      <c r="F341" s="8"/>
      <c r="G341" s="5"/>
      <c r="H341" s="8" t="s">
        <v>8730</v>
      </c>
      <c r="I341" s="49" t="s">
        <v>7490</v>
      </c>
      <c r="J341" s="5" t="s">
        <v>8731</v>
      </c>
      <c r="K341" s="53"/>
      <c r="L341" s="51"/>
      <c r="M341" s="25" t="s">
        <v>8732</v>
      </c>
      <c r="N341" s="53"/>
      <c r="O341" s="53"/>
      <c r="P341" s="53"/>
      <c r="Q341" s="53"/>
      <c r="R341" s="53"/>
      <c r="S341" s="53"/>
      <c r="T341" s="53"/>
      <c r="U341" s="53"/>
      <c r="V341" s="53"/>
      <c r="W341" s="53"/>
      <c r="X341" s="53"/>
      <c r="Y341" s="53"/>
      <c r="Z341" s="53"/>
    </row>
    <row r="342" customFormat="false" ht="87.75" hidden="false" customHeight="true" outlineLevel="0" collapsed="false">
      <c r="A342" s="5" t="s">
        <v>8724</v>
      </c>
      <c r="B342" s="5" t="s">
        <v>8725</v>
      </c>
      <c r="C342" s="5"/>
      <c r="D342" s="5"/>
      <c r="E342" s="5"/>
      <c r="F342" s="8"/>
      <c r="G342" s="5"/>
      <c r="H342" s="8" t="s">
        <v>8733</v>
      </c>
      <c r="I342" s="49" t="s">
        <v>7490</v>
      </c>
      <c r="J342" s="5" t="s">
        <v>8734</v>
      </c>
      <c r="K342" s="53"/>
      <c r="L342" s="51"/>
      <c r="M342" s="25" t="s">
        <v>8735</v>
      </c>
      <c r="N342" s="53"/>
      <c r="O342" s="53"/>
      <c r="P342" s="53"/>
      <c r="Q342" s="53"/>
      <c r="R342" s="53"/>
      <c r="S342" s="53"/>
      <c r="T342" s="53"/>
      <c r="U342" s="53"/>
      <c r="V342" s="53"/>
      <c r="W342" s="53"/>
      <c r="X342" s="53"/>
      <c r="Y342" s="53"/>
      <c r="Z342" s="53"/>
    </row>
    <row r="343" customFormat="false" ht="87.75" hidden="false" customHeight="true" outlineLevel="0" collapsed="false">
      <c r="A343" s="5" t="s">
        <v>8729</v>
      </c>
      <c r="B343" s="5" t="s">
        <v>8725</v>
      </c>
      <c r="C343" s="5"/>
      <c r="D343" s="5"/>
      <c r="E343" s="5"/>
      <c r="F343" s="8"/>
      <c r="G343" s="5"/>
      <c r="H343" s="8" t="s">
        <v>8736</v>
      </c>
      <c r="I343" s="49" t="s">
        <v>7490</v>
      </c>
      <c r="J343" s="5" t="s">
        <v>8737</v>
      </c>
      <c r="K343" s="53"/>
      <c r="L343" s="51"/>
      <c r="M343" s="25" t="s">
        <v>8738</v>
      </c>
      <c r="N343" s="53"/>
      <c r="O343" s="53"/>
      <c r="P343" s="53"/>
      <c r="Q343" s="53"/>
      <c r="R343" s="53"/>
      <c r="S343" s="53"/>
      <c r="T343" s="53"/>
      <c r="U343" s="53"/>
      <c r="V343" s="53"/>
      <c r="W343" s="53"/>
      <c r="X343" s="53"/>
      <c r="Y343" s="53"/>
      <c r="Z343" s="53"/>
    </row>
    <row r="344" customFormat="false" ht="112.5" hidden="false" customHeight="true" outlineLevel="0" collapsed="false">
      <c r="A344" s="5" t="s">
        <v>8739</v>
      </c>
      <c r="B344" s="5" t="s">
        <v>8740</v>
      </c>
      <c r="C344" s="5"/>
      <c r="D344" s="5"/>
      <c r="E344" s="5" t="s">
        <v>8741</v>
      </c>
      <c r="F344" s="8"/>
      <c r="G344" s="5"/>
      <c r="H344" s="25" t="s">
        <v>8742</v>
      </c>
      <c r="I344" s="49" t="s">
        <v>7490</v>
      </c>
      <c r="J344" s="5" t="s">
        <v>8743</v>
      </c>
      <c r="K344" s="53"/>
      <c r="L344" s="51" t="s">
        <v>8744</v>
      </c>
      <c r="M344" s="25" t="s">
        <v>8745</v>
      </c>
      <c r="N344" s="53"/>
      <c r="O344" s="53"/>
      <c r="P344" s="53"/>
      <c r="Q344" s="53"/>
      <c r="R344" s="53"/>
      <c r="S344" s="53"/>
      <c r="T344" s="53"/>
      <c r="U344" s="53"/>
      <c r="V344" s="53"/>
      <c r="W344" s="53"/>
      <c r="X344" s="53"/>
      <c r="Y344" s="53"/>
      <c r="Z344" s="53"/>
    </row>
    <row r="345" customFormat="false" ht="82.5" hidden="false" customHeight="true" outlineLevel="0" collapsed="false">
      <c r="A345" s="5" t="s">
        <v>8746</v>
      </c>
      <c r="B345" s="5" t="s">
        <v>8747</v>
      </c>
      <c r="C345" s="5"/>
      <c r="D345" s="5"/>
      <c r="E345" s="5"/>
      <c r="F345" s="8"/>
      <c r="G345" s="5"/>
      <c r="H345" s="8" t="s">
        <v>8748</v>
      </c>
      <c r="I345" s="49" t="s">
        <v>7490</v>
      </c>
      <c r="J345" s="5" t="s">
        <v>8749</v>
      </c>
      <c r="K345" s="53"/>
      <c r="L345" s="51" t="s">
        <v>8750</v>
      </c>
      <c r="M345" s="52" t="s">
        <v>8751</v>
      </c>
      <c r="N345" s="53"/>
      <c r="O345" s="53"/>
      <c r="P345" s="53"/>
      <c r="Q345" s="53"/>
      <c r="R345" s="53"/>
      <c r="S345" s="53"/>
      <c r="T345" s="53"/>
      <c r="U345" s="53"/>
      <c r="V345" s="53"/>
      <c r="W345" s="53"/>
      <c r="X345" s="53"/>
      <c r="Y345" s="53"/>
      <c r="Z345" s="53"/>
    </row>
    <row r="346" customFormat="false" ht="96" hidden="false" customHeight="true" outlineLevel="0" collapsed="false">
      <c r="A346" s="5" t="s">
        <v>8746</v>
      </c>
      <c r="B346" s="5" t="s">
        <v>8747</v>
      </c>
      <c r="C346" s="5"/>
      <c r="D346" s="5"/>
      <c r="E346" s="5"/>
      <c r="F346" s="8"/>
      <c r="G346" s="5"/>
      <c r="H346" s="8" t="s">
        <v>8752</v>
      </c>
      <c r="I346" s="49" t="s">
        <v>7490</v>
      </c>
      <c r="J346" s="5" t="s">
        <v>8753</v>
      </c>
      <c r="K346" s="53"/>
      <c r="L346" s="51"/>
      <c r="M346" s="52" t="s">
        <v>8754</v>
      </c>
      <c r="N346" s="53"/>
      <c r="O346" s="53"/>
      <c r="P346" s="53"/>
      <c r="Q346" s="53"/>
      <c r="R346" s="53"/>
      <c r="S346" s="53"/>
      <c r="T346" s="53"/>
      <c r="U346" s="53"/>
      <c r="V346" s="53"/>
      <c r="W346" s="53"/>
      <c r="X346" s="53"/>
      <c r="Y346" s="53"/>
      <c r="Z346" s="53"/>
    </row>
    <row r="347" customFormat="false" ht="96" hidden="false" customHeight="true" outlineLevel="0" collapsed="false">
      <c r="A347" s="5" t="s">
        <v>8746</v>
      </c>
      <c r="B347" s="5" t="s">
        <v>8747</v>
      </c>
      <c r="C347" s="5"/>
      <c r="D347" s="5"/>
      <c r="E347" s="5"/>
      <c r="F347" s="8"/>
      <c r="G347" s="5"/>
      <c r="H347" s="8" t="s">
        <v>8755</v>
      </c>
      <c r="I347" s="49" t="s">
        <v>7490</v>
      </c>
      <c r="J347" s="5" t="s">
        <v>8756</v>
      </c>
      <c r="K347" s="53"/>
      <c r="L347" s="51"/>
      <c r="M347" s="52" t="s">
        <v>8757</v>
      </c>
      <c r="N347" s="53"/>
      <c r="O347" s="53"/>
      <c r="P347" s="53"/>
      <c r="Q347" s="53"/>
      <c r="R347" s="53"/>
      <c r="S347" s="53"/>
      <c r="T347" s="53"/>
      <c r="U347" s="53"/>
      <c r="V347" s="53"/>
      <c r="W347" s="53"/>
      <c r="X347" s="53"/>
      <c r="Y347" s="53"/>
      <c r="Z347" s="53"/>
    </row>
    <row r="348" customFormat="false" ht="96" hidden="false" customHeight="true" outlineLevel="0" collapsed="false">
      <c r="A348" s="5" t="s">
        <v>8746</v>
      </c>
      <c r="B348" s="5" t="s">
        <v>8747</v>
      </c>
      <c r="C348" s="5"/>
      <c r="D348" s="5"/>
      <c r="E348" s="5"/>
      <c r="F348" s="8"/>
      <c r="G348" s="5"/>
      <c r="H348" s="8" t="s">
        <v>8758</v>
      </c>
      <c r="I348" s="49" t="s">
        <v>7490</v>
      </c>
      <c r="J348" s="5" t="s">
        <v>8759</v>
      </c>
      <c r="K348" s="53"/>
      <c r="L348" s="51"/>
      <c r="M348" s="52" t="s">
        <v>8760</v>
      </c>
      <c r="N348" s="53"/>
      <c r="O348" s="53"/>
      <c r="P348" s="53"/>
      <c r="Q348" s="53"/>
      <c r="R348" s="53"/>
      <c r="S348" s="53"/>
      <c r="T348" s="53"/>
      <c r="U348" s="53"/>
      <c r="V348" s="53"/>
      <c r="W348" s="53"/>
      <c r="X348" s="53"/>
      <c r="Y348" s="53"/>
      <c r="Z348" s="53"/>
    </row>
    <row r="349" customFormat="false" ht="96" hidden="false" customHeight="true" outlineLevel="0" collapsed="false">
      <c r="A349" s="5" t="s">
        <v>8746</v>
      </c>
      <c r="B349" s="5" t="s">
        <v>8747</v>
      </c>
      <c r="C349" s="5"/>
      <c r="D349" s="5"/>
      <c r="E349" s="5"/>
      <c r="F349" s="8"/>
      <c r="G349" s="5"/>
      <c r="H349" s="8" t="s">
        <v>8761</v>
      </c>
      <c r="I349" s="49" t="s">
        <v>7490</v>
      </c>
      <c r="J349" s="5" t="s">
        <v>8762</v>
      </c>
      <c r="K349" s="53"/>
      <c r="L349" s="51"/>
      <c r="M349" s="52" t="s">
        <v>8763</v>
      </c>
      <c r="N349" s="53"/>
      <c r="O349" s="53"/>
      <c r="P349" s="53"/>
      <c r="Q349" s="53"/>
      <c r="R349" s="53"/>
      <c r="S349" s="53"/>
      <c r="T349" s="53"/>
      <c r="U349" s="53"/>
      <c r="V349" s="53"/>
      <c r="W349" s="53"/>
      <c r="X349" s="53"/>
      <c r="Y349" s="53"/>
      <c r="Z349" s="53"/>
    </row>
    <row r="350" customFormat="false" ht="96" hidden="false" customHeight="true" outlineLevel="0" collapsed="false">
      <c r="A350" s="5" t="s">
        <v>8746</v>
      </c>
      <c r="B350" s="5" t="s">
        <v>8747</v>
      </c>
      <c r="C350" s="5"/>
      <c r="D350" s="5"/>
      <c r="E350" s="5"/>
      <c r="F350" s="8"/>
      <c r="G350" s="5"/>
      <c r="H350" s="8" t="s">
        <v>8764</v>
      </c>
      <c r="I350" s="49" t="s">
        <v>7490</v>
      </c>
      <c r="J350" s="5" t="s">
        <v>8765</v>
      </c>
      <c r="K350" s="53"/>
      <c r="L350" s="51"/>
      <c r="M350" s="52" t="s">
        <v>8766</v>
      </c>
      <c r="N350" s="53"/>
      <c r="O350" s="53"/>
      <c r="P350" s="53"/>
      <c r="Q350" s="53"/>
      <c r="R350" s="53"/>
      <c r="S350" s="53"/>
      <c r="T350" s="53"/>
      <c r="U350" s="53"/>
      <c r="V350" s="53"/>
      <c r="W350" s="53"/>
      <c r="X350" s="53"/>
      <c r="Y350" s="53"/>
      <c r="Z350" s="53"/>
    </row>
    <row r="351" customFormat="false" ht="96" hidden="false" customHeight="true" outlineLevel="0" collapsed="false">
      <c r="A351" s="5" t="s">
        <v>8746</v>
      </c>
      <c r="B351" s="5" t="s">
        <v>8747</v>
      </c>
      <c r="C351" s="5"/>
      <c r="D351" s="5"/>
      <c r="E351" s="5"/>
      <c r="F351" s="8"/>
      <c r="G351" s="5"/>
      <c r="H351" s="8" t="s">
        <v>8767</v>
      </c>
      <c r="I351" s="49" t="s">
        <v>7490</v>
      </c>
      <c r="J351" s="5" t="s">
        <v>8768</v>
      </c>
      <c r="K351" s="53"/>
      <c r="L351" s="51"/>
      <c r="M351" s="52" t="s">
        <v>8769</v>
      </c>
      <c r="N351" s="53"/>
      <c r="O351" s="53"/>
      <c r="P351" s="53"/>
      <c r="Q351" s="53"/>
      <c r="R351" s="53"/>
      <c r="S351" s="53"/>
      <c r="T351" s="53"/>
      <c r="U351" s="53"/>
      <c r="V351" s="53"/>
      <c r="W351" s="53"/>
      <c r="X351" s="53"/>
      <c r="Y351" s="53"/>
      <c r="Z351" s="53"/>
    </row>
    <row r="352" customFormat="false" ht="96" hidden="false" customHeight="true" outlineLevel="0" collapsed="false">
      <c r="A352" s="5" t="s">
        <v>8746</v>
      </c>
      <c r="B352" s="5" t="s">
        <v>8747</v>
      </c>
      <c r="C352" s="5"/>
      <c r="D352" s="5"/>
      <c r="E352" s="5"/>
      <c r="F352" s="8"/>
      <c r="G352" s="5"/>
      <c r="H352" s="8" t="s">
        <v>8770</v>
      </c>
      <c r="I352" s="49" t="s">
        <v>7490</v>
      </c>
      <c r="J352" s="5" t="s">
        <v>8771</v>
      </c>
      <c r="K352" s="53"/>
      <c r="L352" s="51"/>
      <c r="M352" s="52" t="s">
        <v>8772</v>
      </c>
      <c r="N352" s="53"/>
      <c r="O352" s="53"/>
      <c r="P352" s="53"/>
      <c r="Q352" s="53"/>
      <c r="R352" s="53"/>
      <c r="S352" s="53"/>
      <c r="T352" s="53"/>
      <c r="U352" s="53"/>
      <c r="V352" s="53"/>
      <c r="W352" s="53"/>
      <c r="X352" s="53"/>
      <c r="Y352" s="53"/>
      <c r="Z352" s="53"/>
    </row>
    <row r="353" customFormat="false" ht="96" hidden="false" customHeight="true" outlineLevel="0" collapsed="false">
      <c r="A353" s="5" t="s">
        <v>8746</v>
      </c>
      <c r="B353" s="5" t="s">
        <v>8747</v>
      </c>
      <c r="C353" s="5"/>
      <c r="D353" s="5"/>
      <c r="E353" s="5"/>
      <c r="F353" s="8"/>
      <c r="G353" s="5"/>
      <c r="H353" s="8" t="s">
        <v>8773</v>
      </c>
      <c r="I353" s="49" t="s">
        <v>7490</v>
      </c>
      <c r="J353" s="5" t="s">
        <v>8774</v>
      </c>
      <c r="K353" s="53"/>
      <c r="L353" s="51"/>
      <c r="M353" s="52" t="s">
        <v>8775</v>
      </c>
      <c r="N353" s="53"/>
      <c r="O353" s="53"/>
      <c r="P353" s="53"/>
      <c r="Q353" s="53"/>
      <c r="R353" s="53"/>
      <c r="S353" s="53"/>
      <c r="T353" s="53"/>
      <c r="U353" s="53"/>
      <c r="V353" s="53"/>
      <c r="W353" s="53"/>
      <c r="X353" s="53"/>
      <c r="Y353" s="53"/>
      <c r="Z353" s="53"/>
    </row>
    <row r="354" customFormat="false" ht="96" hidden="false" customHeight="true" outlineLevel="0" collapsed="false">
      <c r="A354" s="5" t="s">
        <v>8746</v>
      </c>
      <c r="B354" s="5" t="s">
        <v>8747</v>
      </c>
      <c r="C354" s="5"/>
      <c r="D354" s="5"/>
      <c r="E354" s="5"/>
      <c r="F354" s="8"/>
      <c r="G354" s="5"/>
      <c r="H354" s="8" t="s">
        <v>8776</v>
      </c>
      <c r="I354" s="49" t="s">
        <v>7490</v>
      </c>
      <c r="J354" s="5" t="s">
        <v>8777</v>
      </c>
      <c r="K354" s="53"/>
      <c r="L354" s="51"/>
      <c r="M354" s="52" t="s">
        <v>8778</v>
      </c>
      <c r="N354" s="53"/>
      <c r="O354" s="53"/>
      <c r="P354" s="53"/>
      <c r="Q354" s="53"/>
      <c r="R354" s="53"/>
      <c r="S354" s="53"/>
      <c r="T354" s="53"/>
      <c r="U354" s="53"/>
      <c r="V354" s="53"/>
      <c r="W354" s="53"/>
      <c r="X354" s="53"/>
      <c r="Y354" s="53"/>
      <c r="Z354" s="53"/>
    </row>
    <row r="355" customFormat="false" ht="96" hidden="false" customHeight="true" outlineLevel="0" collapsed="false">
      <c r="A355" s="5" t="s">
        <v>8746</v>
      </c>
      <c r="B355" s="5" t="s">
        <v>8747</v>
      </c>
      <c r="C355" s="5"/>
      <c r="D355" s="5"/>
      <c r="E355" s="5"/>
      <c r="F355" s="8"/>
      <c r="G355" s="5"/>
      <c r="H355" s="8" t="s">
        <v>8779</v>
      </c>
      <c r="I355" s="49" t="s">
        <v>7490</v>
      </c>
      <c r="J355" s="5" t="s">
        <v>8780</v>
      </c>
      <c r="K355" s="53"/>
      <c r="L355" s="51"/>
      <c r="M355" s="52" t="s">
        <v>8781</v>
      </c>
      <c r="N355" s="53"/>
      <c r="O355" s="53"/>
      <c r="P355" s="53"/>
      <c r="Q355" s="53"/>
      <c r="R355" s="53"/>
      <c r="S355" s="53"/>
      <c r="T355" s="53"/>
      <c r="U355" s="53"/>
      <c r="V355" s="53"/>
      <c r="W355" s="53"/>
      <c r="X355" s="53"/>
      <c r="Y355" s="53"/>
      <c r="Z355" s="53"/>
    </row>
    <row r="356" customFormat="false" ht="96" hidden="false" customHeight="true" outlineLevel="0" collapsed="false">
      <c r="A356" s="5" t="s">
        <v>8746</v>
      </c>
      <c r="B356" s="5" t="s">
        <v>8747</v>
      </c>
      <c r="C356" s="5"/>
      <c r="D356" s="5"/>
      <c r="E356" s="5"/>
      <c r="F356" s="8"/>
      <c r="G356" s="5"/>
      <c r="H356" s="8" t="s">
        <v>8782</v>
      </c>
      <c r="I356" s="49" t="s">
        <v>7490</v>
      </c>
      <c r="J356" s="5" t="s">
        <v>8783</v>
      </c>
      <c r="K356" s="53"/>
      <c r="L356" s="51"/>
      <c r="M356" s="52" t="s">
        <v>8784</v>
      </c>
      <c r="N356" s="53"/>
      <c r="O356" s="53"/>
      <c r="P356" s="53"/>
      <c r="Q356" s="53"/>
      <c r="R356" s="53"/>
      <c r="S356" s="53"/>
      <c r="T356" s="53"/>
      <c r="U356" s="53"/>
      <c r="V356" s="53"/>
      <c r="W356" s="53"/>
      <c r="X356" s="53"/>
      <c r="Y356" s="53"/>
      <c r="Z356" s="53"/>
    </row>
    <row r="357" customFormat="false" ht="96" hidden="false" customHeight="true" outlineLevel="0" collapsed="false">
      <c r="A357" s="5" t="s">
        <v>8746</v>
      </c>
      <c r="B357" s="5" t="s">
        <v>8747</v>
      </c>
      <c r="C357" s="5"/>
      <c r="D357" s="5"/>
      <c r="E357" s="5"/>
      <c r="F357" s="8"/>
      <c r="G357" s="5"/>
      <c r="H357" s="8" t="s">
        <v>8785</v>
      </c>
      <c r="I357" s="49" t="s">
        <v>7490</v>
      </c>
      <c r="J357" s="5" t="s">
        <v>8786</v>
      </c>
      <c r="K357" s="53"/>
      <c r="L357" s="51"/>
      <c r="M357" s="52" t="s">
        <v>8787</v>
      </c>
      <c r="N357" s="53"/>
      <c r="O357" s="53"/>
      <c r="P357" s="53"/>
      <c r="Q357" s="53"/>
      <c r="R357" s="53"/>
      <c r="S357" s="53"/>
      <c r="T357" s="53"/>
      <c r="U357" s="53"/>
      <c r="V357" s="53"/>
      <c r="W357" s="53"/>
      <c r="X357" s="53"/>
      <c r="Y357" s="53"/>
      <c r="Z357" s="53"/>
    </row>
    <row r="358" customFormat="false" ht="96" hidden="false" customHeight="true" outlineLevel="0" collapsed="false">
      <c r="A358" s="5" t="s">
        <v>8746</v>
      </c>
      <c r="B358" s="5" t="s">
        <v>8747</v>
      </c>
      <c r="C358" s="5"/>
      <c r="D358" s="5"/>
      <c r="E358" s="5"/>
      <c r="F358" s="8"/>
      <c r="G358" s="5"/>
      <c r="H358" s="8" t="s">
        <v>8788</v>
      </c>
      <c r="I358" s="49" t="s">
        <v>7490</v>
      </c>
      <c r="J358" s="5" t="s">
        <v>8789</v>
      </c>
      <c r="K358" s="53"/>
      <c r="L358" s="51"/>
      <c r="M358" s="52" t="s">
        <v>8790</v>
      </c>
      <c r="N358" s="53"/>
      <c r="O358" s="53"/>
      <c r="P358" s="53"/>
      <c r="Q358" s="53"/>
      <c r="R358" s="53"/>
      <c r="S358" s="53"/>
      <c r="T358" s="53"/>
      <c r="U358" s="53"/>
      <c r="V358" s="53"/>
      <c r="W358" s="53"/>
      <c r="X358" s="53"/>
      <c r="Y358" s="53"/>
      <c r="Z358" s="53"/>
    </row>
    <row r="359" customFormat="false" ht="96" hidden="false" customHeight="true" outlineLevel="0" collapsed="false">
      <c r="A359" s="5" t="s">
        <v>8746</v>
      </c>
      <c r="B359" s="5" t="s">
        <v>8747</v>
      </c>
      <c r="C359" s="5"/>
      <c r="D359" s="5"/>
      <c r="E359" s="5"/>
      <c r="F359" s="8"/>
      <c r="G359" s="5"/>
      <c r="H359" s="8" t="s">
        <v>8791</v>
      </c>
      <c r="I359" s="49" t="s">
        <v>7490</v>
      </c>
      <c r="J359" s="5" t="s">
        <v>8792</v>
      </c>
      <c r="K359" s="53"/>
      <c r="L359" s="51"/>
      <c r="M359" s="52" t="s">
        <v>8793</v>
      </c>
      <c r="N359" s="53"/>
      <c r="O359" s="53"/>
      <c r="P359" s="53"/>
      <c r="Q359" s="53"/>
      <c r="R359" s="53"/>
      <c r="S359" s="53"/>
      <c r="T359" s="53"/>
      <c r="U359" s="53"/>
      <c r="V359" s="53"/>
      <c r="W359" s="53"/>
      <c r="X359" s="53"/>
      <c r="Y359" s="53"/>
      <c r="Z359" s="53"/>
    </row>
    <row r="360" customFormat="false" ht="96" hidden="false" customHeight="true" outlineLevel="0" collapsed="false">
      <c r="A360" s="5" t="s">
        <v>8746</v>
      </c>
      <c r="B360" s="5" t="s">
        <v>8747</v>
      </c>
      <c r="C360" s="5"/>
      <c r="D360" s="5"/>
      <c r="E360" s="5"/>
      <c r="F360" s="8"/>
      <c r="G360" s="5"/>
      <c r="H360" s="8" t="s">
        <v>8794</v>
      </c>
      <c r="I360" s="49" t="s">
        <v>7490</v>
      </c>
      <c r="J360" s="5" t="s">
        <v>8795</v>
      </c>
      <c r="K360" s="53"/>
      <c r="L360" s="51"/>
      <c r="M360" s="52" t="s">
        <v>8796</v>
      </c>
      <c r="N360" s="53"/>
      <c r="O360" s="53"/>
      <c r="P360" s="53"/>
      <c r="Q360" s="53"/>
      <c r="R360" s="53"/>
      <c r="S360" s="53"/>
      <c r="T360" s="53"/>
      <c r="U360" s="53"/>
      <c r="V360" s="53"/>
      <c r="W360" s="53"/>
      <c r="X360" s="53"/>
      <c r="Y360" s="53"/>
      <c r="Z360" s="53"/>
    </row>
    <row r="361" customFormat="false" ht="96" hidden="false" customHeight="true" outlineLevel="0" collapsed="false">
      <c r="A361" s="5" t="s">
        <v>8746</v>
      </c>
      <c r="B361" s="5" t="s">
        <v>8747</v>
      </c>
      <c r="C361" s="5"/>
      <c r="D361" s="5"/>
      <c r="E361" s="5"/>
      <c r="F361" s="8"/>
      <c r="G361" s="5"/>
      <c r="H361" s="8" t="s">
        <v>8797</v>
      </c>
      <c r="I361" s="49" t="s">
        <v>7490</v>
      </c>
      <c r="J361" s="5" t="s">
        <v>8798</v>
      </c>
      <c r="K361" s="53"/>
      <c r="L361" s="51"/>
      <c r="M361" s="52" t="s">
        <v>8799</v>
      </c>
      <c r="N361" s="53"/>
      <c r="O361" s="53"/>
      <c r="P361" s="53"/>
      <c r="Q361" s="53"/>
      <c r="R361" s="53"/>
      <c r="S361" s="53"/>
      <c r="T361" s="53"/>
      <c r="U361" s="53"/>
      <c r="V361" s="53"/>
      <c r="W361" s="53"/>
      <c r="X361" s="53"/>
      <c r="Y361" s="53"/>
      <c r="Z361" s="53"/>
    </row>
    <row r="362" customFormat="false" ht="96" hidden="false" customHeight="true" outlineLevel="0" collapsed="false">
      <c r="A362" s="5" t="s">
        <v>8746</v>
      </c>
      <c r="B362" s="5" t="s">
        <v>8747</v>
      </c>
      <c r="C362" s="5"/>
      <c r="D362" s="5"/>
      <c r="E362" s="5"/>
      <c r="F362" s="8"/>
      <c r="G362" s="5"/>
      <c r="H362" s="8" t="s">
        <v>8800</v>
      </c>
      <c r="I362" s="49" t="s">
        <v>7490</v>
      </c>
      <c r="J362" s="5" t="s">
        <v>8801</v>
      </c>
      <c r="K362" s="53"/>
      <c r="L362" s="51"/>
      <c r="M362" s="52" t="s">
        <v>8802</v>
      </c>
      <c r="N362" s="53"/>
      <c r="O362" s="53"/>
      <c r="P362" s="53"/>
      <c r="Q362" s="53"/>
      <c r="R362" s="53"/>
      <c r="S362" s="53"/>
      <c r="T362" s="53"/>
      <c r="U362" s="53"/>
      <c r="V362" s="53"/>
      <c r="W362" s="53"/>
      <c r="X362" s="53"/>
      <c r="Y362" s="53"/>
      <c r="Z362" s="53"/>
    </row>
    <row r="363" customFormat="false" ht="96" hidden="false" customHeight="true" outlineLevel="0" collapsed="false">
      <c r="A363" s="5" t="s">
        <v>8746</v>
      </c>
      <c r="B363" s="5" t="s">
        <v>8803</v>
      </c>
      <c r="C363" s="5"/>
      <c r="D363" s="5"/>
      <c r="E363" s="5"/>
      <c r="F363" s="8"/>
      <c r="G363" s="5"/>
      <c r="H363" s="8" t="s">
        <v>8804</v>
      </c>
      <c r="I363" s="49" t="s">
        <v>7490</v>
      </c>
      <c r="J363" s="5" t="s">
        <v>8805</v>
      </c>
      <c r="K363" s="53"/>
      <c r="L363" s="51" t="s">
        <v>8750</v>
      </c>
      <c r="M363" s="52" t="s">
        <v>8806</v>
      </c>
      <c r="N363" s="53"/>
      <c r="O363" s="53"/>
      <c r="P363" s="53"/>
      <c r="Q363" s="53"/>
      <c r="R363" s="53"/>
      <c r="S363" s="53"/>
      <c r="T363" s="53"/>
      <c r="U363" s="53"/>
      <c r="V363" s="53"/>
      <c r="W363" s="53"/>
      <c r="X363" s="53"/>
      <c r="Y363" s="53"/>
      <c r="Z363" s="53"/>
    </row>
    <row r="364" customFormat="false" ht="36.75" hidden="false" customHeight="true" outlineLevel="0" collapsed="false">
      <c r="A364" s="5" t="s">
        <v>8746</v>
      </c>
      <c r="B364" s="5" t="s">
        <v>8803</v>
      </c>
      <c r="C364" s="5"/>
      <c r="D364" s="5"/>
      <c r="E364" s="5"/>
      <c r="F364" s="8"/>
      <c r="G364" s="5"/>
      <c r="H364" s="58" t="s">
        <v>8807</v>
      </c>
      <c r="I364" s="49" t="s">
        <v>7490</v>
      </c>
      <c r="J364" s="5" t="s">
        <v>8808</v>
      </c>
      <c r="K364" s="53"/>
      <c r="L364" s="51"/>
      <c r="M364" s="52" t="s">
        <v>8809</v>
      </c>
      <c r="N364" s="53"/>
      <c r="O364" s="53"/>
      <c r="P364" s="53"/>
      <c r="Q364" s="53"/>
      <c r="R364" s="53"/>
      <c r="S364" s="53"/>
      <c r="T364" s="53"/>
      <c r="U364" s="53"/>
      <c r="V364" s="53"/>
      <c r="W364" s="53"/>
      <c r="X364" s="53"/>
      <c r="Y364" s="53"/>
      <c r="Z364" s="53"/>
    </row>
    <row r="365" customFormat="false" ht="36.75" hidden="false" customHeight="true" outlineLevel="0" collapsed="false">
      <c r="A365" s="5" t="s">
        <v>8746</v>
      </c>
      <c r="B365" s="5" t="s">
        <v>8803</v>
      </c>
      <c r="C365" s="5"/>
      <c r="D365" s="5"/>
      <c r="E365" s="5"/>
      <c r="F365" s="8"/>
      <c r="G365" s="5"/>
      <c r="H365" s="8" t="s">
        <v>8810</v>
      </c>
      <c r="I365" s="49" t="s">
        <v>7490</v>
      </c>
      <c r="J365" s="5" t="s">
        <v>8811</v>
      </c>
      <c r="K365" s="53"/>
      <c r="L365" s="51"/>
      <c r="M365" s="52" t="s">
        <v>8812</v>
      </c>
      <c r="N365" s="53"/>
      <c r="O365" s="53"/>
      <c r="P365" s="53"/>
      <c r="Q365" s="53"/>
      <c r="R365" s="53"/>
      <c r="S365" s="53"/>
      <c r="T365" s="53"/>
      <c r="U365" s="53"/>
      <c r="V365" s="53"/>
      <c r="W365" s="53"/>
      <c r="X365" s="53"/>
      <c r="Y365" s="53"/>
      <c r="Z365" s="53"/>
    </row>
    <row r="366" customFormat="false" ht="36.75" hidden="false" customHeight="true" outlineLevel="0" collapsed="false">
      <c r="A366" s="5" t="s">
        <v>8746</v>
      </c>
      <c r="B366" s="5" t="s">
        <v>8803</v>
      </c>
      <c r="C366" s="5"/>
      <c r="D366" s="5"/>
      <c r="E366" s="5"/>
      <c r="F366" s="8"/>
      <c r="G366" s="5"/>
      <c r="H366" s="8" t="s">
        <v>8813</v>
      </c>
      <c r="I366" s="49" t="s">
        <v>7490</v>
      </c>
      <c r="J366" s="5" t="s">
        <v>8814</v>
      </c>
      <c r="K366" s="53"/>
      <c r="L366" s="51"/>
      <c r="M366" s="52" t="s">
        <v>8815</v>
      </c>
      <c r="N366" s="53"/>
      <c r="O366" s="53"/>
      <c r="P366" s="53"/>
      <c r="Q366" s="53"/>
      <c r="R366" s="53"/>
      <c r="S366" s="53"/>
      <c r="T366" s="53"/>
      <c r="U366" s="53"/>
      <c r="V366" s="53"/>
      <c r="W366" s="53"/>
      <c r="X366" s="53"/>
      <c r="Y366" s="53"/>
      <c r="Z366" s="53"/>
    </row>
    <row r="367" customFormat="false" ht="36.75" hidden="false" customHeight="true" outlineLevel="0" collapsed="false">
      <c r="A367" s="5" t="s">
        <v>8746</v>
      </c>
      <c r="B367" s="5" t="s">
        <v>8803</v>
      </c>
      <c r="C367" s="5"/>
      <c r="D367" s="5"/>
      <c r="E367" s="5"/>
      <c r="F367" s="8"/>
      <c r="G367" s="5"/>
      <c r="H367" s="8" t="s">
        <v>8816</v>
      </c>
      <c r="I367" s="49" t="s">
        <v>7490</v>
      </c>
      <c r="J367" s="5" t="s">
        <v>8817</v>
      </c>
      <c r="K367" s="53"/>
      <c r="L367" s="51"/>
      <c r="M367" s="52" t="s">
        <v>8818</v>
      </c>
      <c r="N367" s="53"/>
      <c r="O367" s="53"/>
      <c r="P367" s="53"/>
      <c r="Q367" s="53"/>
      <c r="R367" s="53"/>
      <c r="S367" s="53"/>
      <c r="T367" s="53"/>
      <c r="U367" s="53"/>
      <c r="V367" s="53"/>
      <c r="W367" s="53"/>
      <c r="X367" s="53"/>
      <c r="Y367" s="53"/>
      <c r="Z367" s="53"/>
    </row>
    <row r="368" customFormat="false" ht="36.75" hidden="false" customHeight="true" outlineLevel="0" collapsed="false">
      <c r="A368" s="5" t="s">
        <v>8746</v>
      </c>
      <c r="B368" s="5" t="s">
        <v>8803</v>
      </c>
      <c r="C368" s="5"/>
      <c r="D368" s="5"/>
      <c r="E368" s="5"/>
      <c r="F368" s="8"/>
      <c r="G368" s="5"/>
      <c r="H368" s="8" t="s">
        <v>8819</v>
      </c>
      <c r="I368" s="49" t="s">
        <v>7490</v>
      </c>
      <c r="J368" s="5" t="s">
        <v>8820</v>
      </c>
      <c r="K368" s="53"/>
      <c r="L368" s="51"/>
      <c r="M368" s="52" t="s">
        <v>8821</v>
      </c>
      <c r="N368" s="53"/>
      <c r="O368" s="53"/>
      <c r="P368" s="53"/>
      <c r="Q368" s="53"/>
      <c r="R368" s="53"/>
      <c r="S368" s="53"/>
      <c r="T368" s="53"/>
      <c r="U368" s="53"/>
      <c r="V368" s="53"/>
      <c r="W368" s="53"/>
      <c r="X368" s="53"/>
      <c r="Y368" s="53"/>
      <c r="Z368" s="53"/>
    </row>
    <row r="369" customFormat="false" ht="36.75" hidden="false" customHeight="true" outlineLevel="0" collapsed="false">
      <c r="A369" s="5" t="s">
        <v>8746</v>
      </c>
      <c r="B369" s="5" t="s">
        <v>8803</v>
      </c>
      <c r="C369" s="5"/>
      <c r="D369" s="5"/>
      <c r="E369" s="5"/>
      <c r="F369" s="8"/>
      <c r="G369" s="5"/>
      <c r="H369" s="8" t="s">
        <v>8822</v>
      </c>
      <c r="I369" s="49" t="s">
        <v>7490</v>
      </c>
      <c r="J369" s="5" t="s">
        <v>8823</v>
      </c>
      <c r="K369" s="53"/>
      <c r="L369" s="51"/>
      <c r="M369" s="52" t="s">
        <v>8824</v>
      </c>
      <c r="N369" s="53"/>
      <c r="O369" s="53"/>
      <c r="P369" s="53"/>
      <c r="Q369" s="53"/>
      <c r="R369" s="53"/>
      <c r="S369" s="53"/>
      <c r="T369" s="53"/>
      <c r="U369" s="53"/>
      <c r="V369" s="53"/>
      <c r="W369" s="53"/>
      <c r="X369" s="53"/>
      <c r="Y369" s="53"/>
      <c r="Z369" s="53"/>
    </row>
    <row r="370" customFormat="false" ht="36.75" hidden="false" customHeight="true" outlineLevel="0" collapsed="false">
      <c r="A370" s="5" t="s">
        <v>8746</v>
      </c>
      <c r="B370" s="5" t="s">
        <v>8803</v>
      </c>
      <c r="C370" s="5"/>
      <c r="D370" s="5"/>
      <c r="E370" s="5"/>
      <c r="F370" s="8"/>
      <c r="G370" s="5"/>
      <c r="H370" s="8" t="s">
        <v>8825</v>
      </c>
      <c r="I370" s="49" t="s">
        <v>7490</v>
      </c>
      <c r="J370" s="5" t="s">
        <v>8826</v>
      </c>
      <c r="K370" s="53"/>
      <c r="L370" s="51"/>
      <c r="M370" s="52" t="s">
        <v>8827</v>
      </c>
      <c r="N370" s="53"/>
      <c r="O370" s="53"/>
      <c r="P370" s="53"/>
      <c r="Q370" s="53"/>
      <c r="R370" s="53"/>
      <c r="S370" s="53"/>
      <c r="T370" s="53"/>
      <c r="U370" s="53"/>
      <c r="V370" s="53"/>
      <c r="W370" s="53"/>
      <c r="X370" s="53"/>
      <c r="Y370" s="53"/>
      <c r="Z370" s="53"/>
    </row>
    <row r="371" customFormat="false" ht="36.75" hidden="false" customHeight="true" outlineLevel="0" collapsed="false">
      <c r="A371" s="5" t="s">
        <v>8746</v>
      </c>
      <c r="B371" s="5" t="s">
        <v>8803</v>
      </c>
      <c r="C371" s="5"/>
      <c r="D371" s="5"/>
      <c r="E371" s="5"/>
      <c r="F371" s="8"/>
      <c r="G371" s="5"/>
      <c r="H371" s="8" t="s">
        <v>8828</v>
      </c>
      <c r="I371" s="49" t="s">
        <v>7490</v>
      </c>
      <c r="J371" s="5" t="s">
        <v>8829</v>
      </c>
      <c r="K371" s="53"/>
      <c r="L371" s="51"/>
      <c r="M371" s="52" t="s">
        <v>8830</v>
      </c>
      <c r="N371" s="53"/>
      <c r="O371" s="53"/>
      <c r="P371" s="53"/>
      <c r="Q371" s="53"/>
      <c r="R371" s="53"/>
      <c r="S371" s="53"/>
      <c r="T371" s="53"/>
      <c r="U371" s="53"/>
      <c r="V371" s="53"/>
      <c r="W371" s="53"/>
      <c r="X371" s="53"/>
      <c r="Y371" s="53"/>
      <c r="Z371" s="53"/>
    </row>
    <row r="372" customFormat="false" ht="112.5" hidden="false" customHeight="true" outlineLevel="0" collapsed="false">
      <c r="A372" s="5" t="s">
        <v>8831</v>
      </c>
      <c r="B372" s="5" t="s">
        <v>8832</v>
      </c>
      <c r="C372" s="5"/>
      <c r="D372" s="5"/>
      <c r="E372" s="5"/>
      <c r="F372" s="8"/>
      <c r="G372" s="5"/>
      <c r="H372" s="25" t="s">
        <v>8833</v>
      </c>
      <c r="I372" s="49" t="s">
        <v>7490</v>
      </c>
      <c r="J372" s="5" t="s">
        <v>8834</v>
      </c>
      <c r="K372" s="53"/>
      <c r="L372" s="51" t="s">
        <v>8835</v>
      </c>
      <c r="M372" s="25" t="s">
        <v>8836</v>
      </c>
      <c r="N372" s="53"/>
      <c r="O372" s="53"/>
      <c r="P372" s="53"/>
      <c r="Q372" s="53"/>
      <c r="R372" s="53"/>
      <c r="S372" s="53"/>
      <c r="T372" s="53"/>
      <c r="U372" s="53"/>
      <c r="V372" s="53"/>
      <c r="W372" s="53"/>
      <c r="X372" s="53"/>
      <c r="Y372" s="53"/>
      <c r="Z372" s="53"/>
    </row>
    <row r="373" customFormat="false" ht="112.5" hidden="false" customHeight="true" outlineLevel="0" collapsed="false">
      <c r="A373" s="5" t="s">
        <v>8831</v>
      </c>
      <c r="B373" s="5" t="s">
        <v>8832</v>
      </c>
      <c r="C373" s="5"/>
      <c r="D373" s="5"/>
      <c r="E373" s="5"/>
      <c r="F373" s="8"/>
      <c r="G373" s="5"/>
      <c r="H373" s="51" t="s">
        <v>8837</v>
      </c>
      <c r="I373" s="49" t="s">
        <v>7490</v>
      </c>
      <c r="J373" s="5" t="s">
        <v>8838</v>
      </c>
      <c r="K373" s="53"/>
      <c r="L373" s="51"/>
      <c r="M373" s="25" t="s">
        <v>8839</v>
      </c>
      <c r="N373" s="53"/>
      <c r="O373" s="53"/>
      <c r="P373" s="53"/>
      <c r="Q373" s="53"/>
      <c r="R373" s="53"/>
      <c r="S373" s="53"/>
      <c r="T373" s="53"/>
      <c r="U373" s="53"/>
      <c r="V373" s="53"/>
      <c r="W373" s="53"/>
      <c r="X373" s="53"/>
      <c r="Y373" s="53"/>
      <c r="Z373" s="53"/>
    </row>
    <row r="374" customFormat="false" ht="112.5" hidden="false" customHeight="true" outlineLevel="0" collapsed="false">
      <c r="A374" s="5" t="s">
        <v>8831</v>
      </c>
      <c r="B374" s="5" t="s">
        <v>8832</v>
      </c>
      <c r="C374" s="5"/>
      <c r="D374" s="5"/>
      <c r="E374" s="5"/>
      <c r="F374" s="8"/>
      <c r="G374" s="5"/>
      <c r="H374" s="51" t="s">
        <v>8840</v>
      </c>
      <c r="I374" s="49" t="s">
        <v>7490</v>
      </c>
      <c r="J374" s="5" t="s">
        <v>8841</v>
      </c>
      <c r="K374" s="53"/>
      <c r="L374" s="51"/>
      <c r="M374" s="25" t="s">
        <v>8842</v>
      </c>
      <c r="N374" s="53"/>
      <c r="O374" s="53"/>
      <c r="P374" s="53"/>
      <c r="Q374" s="53"/>
      <c r="R374" s="53"/>
      <c r="S374" s="53"/>
      <c r="T374" s="53"/>
      <c r="U374" s="53"/>
      <c r="V374" s="53"/>
      <c r="W374" s="53"/>
      <c r="X374" s="53"/>
      <c r="Y374" s="53"/>
      <c r="Z374" s="53"/>
    </row>
    <row r="375" customFormat="false" ht="112.5" hidden="false" customHeight="true" outlineLevel="0" collapsed="false">
      <c r="A375" s="5" t="s">
        <v>8831</v>
      </c>
      <c r="B375" s="5" t="s">
        <v>8832</v>
      </c>
      <c r="C375" s="5"/>
      <c r="D375" s="5"/>
      <c r="E375" s="5"/>
      <c r="F375" s="8"/>
      <c r="G375" s="5"/>
      <c r="H375" s="51" t="s">
        <v>8843</v>
      </c>
      <c r="I375" s="49" t="s">
        <v>7490</v>
      </c>
      <c r="J375" s="5" t="s">
        <v>8844</v>
      </c>
      <c r="K375" s="53"/>
      <c r="L375" s="51"/>
      <c r="M375" s="25" t="s">
        <v>8845</v>
      </c>
      <c r="N375" s="53"/>
      <c r="O375" s="53"/>
      <c r="P375" s="53"/>
      <c r="Q375" s="53"/>
      <c r="R375" s="53"/>
      <c r="S375" s="53"/>
      <c r="T375" s="53"/>
      <c r="U375" s="53"/>
      <c r="V375" s="53"/>
      <c r="W375" s="53"/>
      <c r="X375" s="53"/>
      <c r="Y375" s="53"/>
      <c r="Z375" s="53"/>
    </row>
    <row r="376" customFormat="false" ht="112.5" hidden="false" customHeight="true" outlineLevel="0" collapsed="false">
      <c r="A376" s="5" t="s">
        <v>8831</v>
      </c>
      <c r="B376" s="5" t="s">
        <v>8832</v>
      </c>
      <c r="C376" s="5"/>
      <c r="D376" s="5"/>
      <c r="E376" s="5"/>
      <c r="F376" s="8"/>
      <c r="G376" s="5"/>
      <c r="H376" s="51" t="s">
        <v>8846</v>
      </c>
      <c r="I376" s="49" t="s">
        <v>7490</v>
      </c>
      <c r="J376" s="5" t="s">
        <v>8847</v>
      </c>
      <c r="K376" s="53"/>
      <c r="L376" s="51"/>
      <c r="M376" s="25" t="s">
        <v>8848</v>
      </c>
      <c r="N376" s="53"/>
      <c r="O376" s="53"/>
      <c r="P376" s="53"/>
      <c r="Q376" s="53"/>
      <c r="R376" s="53"/>
      <c r="S376" s="53"/>
      <c r="T376" s="53"/>
      <c r="U376" s="53"/>
      <c r="V376" s="53"/>
      <c r="W376" s="53"/>
      <c r="X376" s="53"/>
      <c r="Y376" s="53"/>
      <c r="Z376" s="53"/>
    </row>
    <row r="377" customFormat="false" ht="112.5" hidden="false" customHeight="true" outlineLevel="0" collapsed="false">
      <c r="A377" s="5" t="s">
        <v>8831</v>
      </c>
      <c r="B377" s="5" t="s">
        <v>8832</v>
      </c>
      <c r="C377" s="5"/>
      <c r="D377" s="5"/>
      <c r="E377" s="5"/>
      <c r="F377" s="8"/>
      <c r="G377" s="5"/>
      <c r="H377" s="51" t="s">
        <v>8849</v>
      </c>
      <c r="I377" s="49" t="s">
        <v>7490</v>
      </c>
      <c r="J377" s="5" t="s">
        <v>8850</v>
      </c>
      <c r="K377" s="53"/>
      <c r="L377" s="51"/>
      <c r="M377" s="25" t="s">
        <v>8851</v>
      </c>
      <c r="N377" s="53"/>
      <c r="O377" s="53"/>
      <c r="P377" s="53"/>
      <c r="Q377" s="53"/>
      <c r="R377" s="53"/>
      <c r="S377" s="53"/>
      <c r="T377" s="53"/>
      <c r="U377" s="53"/>
      <c r="V377" s="53"/>
      <c r="W377" s="53"/>
      <c r="X377" s="53"/>
      <c r="Y377" s="53"/>
      <c r="Z377" s="53"/>
    </row>
    <row r="378" customFormat="false" ht="112.5" hidden="false" customHeight="true" outlineLevel="0" collapsed="false">
      <c r="A378" s="5" t="s">
        <v>8831</v>
      </c>
      <c r="B378" s="5" t="s">
        <v>8852</v>
      </c>
      <c r="C378" s="5"/>
      <c r="D378" s="5"/>
      <c r="E378" s="5"/>
      <c r="F378" s="8"/>
      <c r="G378" s="5"/>
      <c r="H378" s="8" t="s">
        <v>8853</v>
      </c>
      <c r="I378" s="49" t="s">
        <v>7490</v>
      </c>
      <c r="J378" s="5" t="s">
        <v>8854</v>
      </c>
      <c r="K378" s="53"/>
      <c r="L378" s="51" t="s">
        <v>8835</v>
      </c>
      <c r="M378" s="25" t="s">
        <v>8855</v>
      </c>
      <c r="N378" s="53"/>
      <c r="O378" s="53"/>
      <c r="P378" s="53"/>
      <c r="Q378" s="53"/>
      <c r="R378" s="53"/>
      <c r="S378" s="53"/>
      <c r="T378" s="53"/>
      <c r="U378" s="53"/>
      <c r="V378" s="53"/>
      <c r="W378" s="53"/>
      <c r="X378" s="53"/>
      <c r="Y378" s="53"/>
      <c r="Z378" s="53"/>
    </row>
    <row r="379" customFormat="false" ht="112.5" hidden="false" customHeight="true" outlineLevel="0" collapsed="false">
      <c r="A379" s="5" t="s">
        <v>8831</v>
      </c>
      <c r="B379" s="5" t="s">
        <v>8852</v>
      </c>
      <c r="C379" s="5"/>
      <c r="D379" s="5"/>
      <c r="E379" s="5"/>
      <c r="F379" s="8"/>
      <c r="G379" s="5"/>
      <c r="H379" s="8" t="s">
        <v>8856</v>
      </c>
      <c r="I379" s="49" t="s">
        <v>7490</v>
      </c>
      <c r="J379" s="5" t="s">
        <v>8857</v>
      </c>
      <c r="K379" s="53"/>
      <c r="L379" s="51"/>
      <c r="M379" s="25" t="s">
        <v>8858</v>
      </c>
      <c r="N379" s="53"/>
      <c r="O379" s="53"/>
      <c r="P379" s="53"/>
      <c r="Q379" s="53"/>
      <c r="R379" s="53"/>
      <c r="S379" s="53"/>
      <c r="T379" s="53"/>
      <c r="U379" s="53"/>
      <c r="V379" s="53"/>
      <c r="W379" s="53"/>
      <c r="X379" s="53"/>
      <c r="Y379" s="53"/>
      <c r="Z379" s="53"/>
    </row>
    <row r="380" customFormat="false" ht="112.5" hidden="false" customHeight="true" outlineLevel="0" collapsed="false">
      <c r="A380" s="5" t="s">
        <v>8831</v>
      </c>
      <c r="B380" s="5" t="s">
        <v>8852</v>
      </c>
      <c r="C380" s="5"/>
      <c r="D380" s="5"/>
      <c r="E380" s="5"/>
      <c r="F380" s="8"/>
      <c r="G380" s="5"/>
      <c r="H380" s="8" t="s">
        <v>8859</v>
      </c>
      <c r="I380" s="49" t="s">
        <v>7490</v>
      </c>
      <c r="J380" s="5" t="s">
        <v>8860</v>
      </c>
      <c r="K380" s="53"/>
      <c r="L380" s="51"/>
      <c r="M380" s="25" t="s">
        <v>8861</v>
      </c>
      <c r="N380" s="53"/>
      <c r="O380" s="53"/>
      <c r="P380" s="53"/>
      <c r="Q380" s="53"/>
      <c r="R380" s="53"/>
      <c r="S380" s="53"/>
      <c r="T380" s="53"/>
      <c r="U380" s="53"/>
      <c r="V380" s="53"/>
      <c r="W380" s="53"/>
      <c r="X380" s="53"/>
      <c r="Y380" s="53"/>
      <c r="Z380" s="53"/>
    </row>
    <row r="381" customFormat="false" ht="15.75" hidden="false" customHeight="false" outlineLevel="0" collapsed="false">
      <c r="A381" s="5" t="s">
        <v>8862</v>
      </c>
      <c r="B381" s="11" t="s">
        <v>8863</v>
      </c>
      <c r="C381" s="5"/>
      <c r="D381" s="5"/>
      <c r="E381" s="5"/>
      <c r="F381" s="8"/>
      <c r="G381" s="5"/>
      <c r="H381" s="8" t="s">
        <v>8864</v>
      </c>
      <c r="I381" s="49" t="s">
        <v>7490</v>
      </c>
      <c r="J381" s="5" t="s">
        <v>8865</v>
      </c>
      <c r="K381" s="53"/>
      <c r="L381" s="51"/>
      <c r="M381" s="25" t="s">
        <v>8866</v>
      </c>
      <c r="N381" s="53"/>
      <c r="O381" s="53"/>
      <c r="P381" s="53"/>
      <c r="Q381" s="53"/>
      <c r="R381" s="53"/>
      <c r="S381" s="53"/>
      <c r="T381" s="53"/>
      <c r="U381" s="53"/>
      <c r="V381" s="53"/>
      <c r="W381" s="53"/>
      <c r="X381" s="53"/>
      <c r="Y381" s="53"/>
      <c r="Z381" s="53"/>
    </row>
    <row r="382" customFormat="false" ht="108" hidden="false" customHeight="true" outlineLevel="0" collapsed="false">
      <c r="A382" s="5" t="s">
        <v>8862</v>
      </c>
      <c r="B382" s="11" t="s">
        <v>8863</v>
      </c>
      <c r="C382" s="5"/>
      <c r="D382" s="5"/>
      <c r="E382" s="5"/>
      <c r="F382" s="8"/>
      <c r="G382" s="5"/>
      <c r="H382" s="8" t="s">
        <v>8867</v>
      </c>
      <c r="I382" s="49" t="s">
        <v>7490</v>
      </c>
      <c r="J382" s="5" t="s">
        <v>8868</v>
      </c>
      <c r="K382" s="53"/>
      <c r="L382" s="51"/>
      <c r="M382" s="25" t="s">
        <v>8869</v>
      </c>
      <c r="N382" s="53"/>
      <c r="O382" s="53"/>
      <c r="P382" s="53"/>
      <c r="Q382" s="53"/>
      <c r="R382" s="53"/>
      <c r="S382" s="53"/>
      <c r="T382" s="53"/>
      <c r="U382" s="53"/>
      <c r="V382" s="53"/>
      <c r="W382" s="53"/>
      <c r="X382" s="53"/>
      <c r="Y382" s="53"/>
      <c r="Z382" s="53"/>
    </row>
    <row r="383" customFormat="false" ht="108" hidden="false" customHeight="true" outlineLevel="0" collapsed="false">
      <c r="A383" s="5" t="s">
        <v>8862</v>
      </c>
      <c r="B383" s="11" t="s">
        <v>8863</v>
      </c>
      <c r="C383" s="5"/>
      <c r="D383" s="5"/>
      <c r="E383" s="5"/>
      <c r="F383" s="8"/>
      <c r="G383" s="5"/>
      <c r="H383" s="8" t="s">
        <v>8870</v>
      </c>
      <c r="I383" s="49" t="s">
        <v>7490</v>
      </c>
      <c r="J383" s="5" t="s">
        <v>8871</v>
      </c>
      <c r="K383" s="53"/>
      <c r="L383" s="51"/>
      <c r="M383" s="25" t="s">
        <v>8872</v>
      </c>
      <c r="N383" s="53"/>
      <c r="O383" s="53"/>
      <c r="P383" s="53"/>
      <c r="Q383" s="53"/>
      <c r="R383" s="53"/>
      <c r="S383" s="53"/>
      <c r="T383" s="53"/>
      <c r="U383" s="53"/>
      <c r="V383" s="53"/>
      <c r="W383" s="53"/>
      <c r="X383" s="53"/>
      <c r="Y383" s="53"/>
      <c r="Z383" s="53"/>
    </row>
    <row r="384" customFormat="false" ht="108" hidden="false" customHeight="true" outlineLevel="0" collapsed="false">
      <c r="A384" s="5" t="s">
        <v>8862</v>
      </c>
      <c r="B384" s="11" t="s">
        <v>8863</v>
      </c>
      <c r="C384" s="5"/>
      <c r="D384" s="5"/>
      <c r="E384" s="5"/>
      <c r="F384" s="8"/>
      <c r="G384" s="5"/>
      <c r="H384" s="8" t="s">
        <v>8873</v>
      </c>
      <c r="I384" s="49" t="s">
        <v>7490</v>
      </c>
      <c r="J384" s="5" t="s">
        <v>8874</v>
      </c>
      <c r="K384" s="53"/>
      <c r="L384" s="51"/>
      <c r="M384" s="25" t="s">
        <v>8875</v>
      </c>
      <c r="N384" s="53"/>
      <c r="O384" s="53"/>
      <c r="P384" s="53"/>
      <c r="Q384" s="53"/>
      <c r="R384" s="53"/>
      <c r="S384" s="53"/>
      <c r="T384" s="53"/>
      <c r="U384" s="53"/>
      <c r="V384" s="53"/>
      <c r="W384" s="53"/>
      <c r="X384" s="53"/>
      <c r="Y384" s="53"/>
      <c r="Z384" s="53"/>
    </row>
    <row r="385" customFormat="false" ht="108" hidden="false" customHeight="true" outlineLevel="0" collapsed="false">
      <c r="A385" s="5" t="s">
        <v>8862</v>
      </c>
      <c r="B385" s="11" t="s">
        <v>8863</v>
      </c>
      <c r="C385" s="5"/>
      <c r="D385" s="5"/>
      <c r="E385" s="5"/>
      <c r="F385" s="8"/>
      <c r="G385" s="5"/>
      <c r="H385" s="8" t="s">
        <v>8876</v>
      </c>
      <c r="I385" s="49" t="s">
        <v>7490</v>
      </c>
      <c r="J385" s="5" t="s">
        <v>8877</v>
      </c>
      <c r="K385" s="53"/>
      <c r="L385" s="51"/>
      <c r="M385" s="25" t="s">
        <v>8878</v>
      </c>
      <c r="N385" s="53"/>
      <c r="O385" s="53"/>
      <c r="P385" s="53"/>
      <c r="Q385" s="53"/>
      <c r="R385" s="53"/>
      <c r="S385" s="53"/>
      <c r="T385" s="53"/>
      <c r="U385" s="53"/>
      <c r="V385" s="53"/>
      <c r="W385" s="53"/>
      <c r="X385" s="53"/>
      <c r="Y385" s="53"/>
      <c r="Z385" s="53"/>
    </row>
    <row r="386" customFormat="false" ht="108" hidden="false" customHeight="true" outlineLevel="0" collapsed="false">
      <c r="A386" s="5" t="s">
        <v>8862</v>
      </c>
      <c r="B386" s="11" t="s">
        <v>8863</v>
      </c>
      <c r="C386" s="5"/>
      <c r="D386" s="5"/>
      <c r="E386" s="5"/>
      <c r="F386" s="8"/>
      <c r="G386" s="5"/>
      <c r="H386" s="8" t="s">
        <v>8879</v>
      </c>
      <c r="I386" s="49" t="s">
        <v>7490</v>
      </c>
      <c r="J386" s="5" t="s">
        <v>8880</v>
      </c>
      <c r="K386" s="53"/>
      <c r="L386" s="51"/>
      <c r="M386" s="25" t="s">
        <v>8881</v>
      </c>
      <c r="N386" s="53"/>
      <c r="O386" s="53"/>
      <c r="P386" s="53"/>
      <c r="Q386" s="53"/>
      <c r="R386" s="53"/>
      <c r="S386" s="53"/>
      <c r="T386" s="53"/>
      <c r="U386" s="53"/>
      <c r="V386" s="53"/>
      <c r="W386" s="53"/>
      <c r="X386" s="53"/>
      <c r="Y386" s="53"/>
      <c r="Z386" s="53"/>
    </row>
    <row r="387" customFormat="false" ht="108" hidden="false" customHeight="true" outlineLevel="0" collapsed="false">
      <c r="A387" s="5" t="s">
        <v>8862</v>
      </c>
      <c r="B387" s="11" t="s">
        <v>8863</v>
      </c>
      <c r="C387" s="5"/>
      <c r="D387" s="5"/>
      <c r="E387" s="5"/>
      <c r="F387" s="8"/>
      <c r="G387" s="5"/>
      <c r="H387" s="8" t="s">
        <v>7818</v>
      </c>
      <c r="I387" s="49" t="s">
        <v>7490</v>
      </c>
      <c r="J387" s="5" t="s">
        <v>8882</v>
      </c>
      <c r="K387" s="53"/>
      <c r="L387" s="51"/>
      <c r="M387" s="25" t="s">
        <v>8883</v>
      </c>
      <c r="N387" s="53"/>
      <c r="O387" s="53"/>
      <c r="P387" s="53"/>
      <c r="Q387" s="53"/>
      <c r="R387" s="53"/>
      <c r="S387" s="53"/>
      <c r="T387" s="53"/>
      <c r="U387" s="53"/>
      <c r="V387" s="53"/>
      <c r="W387" s="53"/>
      <c r="X387" s="53"/>
      <c r="Y387" s="53"/>
      <c r="Z387" s="53"/>
    </row>
    <row r="388" customFormat="false" ht="108" hidden="false" customHeight="true" outlineLevel="0" collapsed="false">
      <c r="A388" s="5" t="s">
        <v>8862</v>
      </c>
      <c r="B388" s="11" t="s">
        <v>8863</v>
      </c>
      <c r="C388" s="5"/>
      <c r="D388" s="5"/>
      <c r="E388" s="5"/>
      <c r="F388" s="8"/>
      <c r="G388" s="5"/>
      <c r="H388" s="8" t="s">
        <v>8884</v>
      </c>
      <c r="I388" s="49" t="s">
        <v>7490</v>
      </c>
      <c r="J388" s="5" t="s">
        <v>8885</v>
      </c>
      <c r="K388" s="53"/>
      <c r="L388" s="51"/>
      <c r="M388" s="25" t="s">
        <v>8886</v>
      </c>
      <c r="N388" s="53"/>
      <c r="O388" s="53"/>
      <c r="P388" s="53"/>
      <c r="Q388" s="53"/>
      <c r="R388" s="53"/>
      <c r="S388" s="53"/>
      <c r="T388" s="53"/>
      <c r="U388" s="53"/>
      <c r="V388" s="53"/>
      <c r="W388" s="53"/>
      <c r="X388" s="53"/>
      <c r="Y388" s="53"/>
      <c r="Z388" s="53"/>
    </row>
    <row r="389" customFormat="false" ht="108" hidden="false" customHeight="true" outlineLevel="0" collapsed="false">
      <c r="A389" s="5" t="s">
        <v>8862</v>
      </c>
      <c r="B389" s="11" t="s">
        <v>8863</v>
      </c>
      <c r="C389" s="5"/>
      <c r="D389" s="5"/>
      <c r="E389" s="5"/>
      <c r="F389" s="8"/>
      <c r="G389" s="5"/>
      <c r="H389" s="8" t="s">
        <v>8887</v>
      </c>
      <c r="I389" s="49" t="s">
        <v>7490</v>
      </c>
      <c r="J389" s="5" t="s">
        <v>8888</v>
      </c>
      <c r="K389" s="53"/>
      <c r="L389" s="51"/>
      <c r="M389" s="25" t="s">
        <v>8889</v>
      </c>
      <c r="N389" s="53"/>
      <c r="O389" s="53"/>
      <c r="P389" s="53"/>
      <c r="Q389" s="53"/>
      <c r="R389" s="53"/>
      <c r="S389" s="53"/>
      <c r="T389" s="53"/>
      <c r="U389" s="53"/>
      <c r="V389" s="53"/>
      <c r="W389" s="53"/>
      <c r="X389" s="53"/>
      <c r="Y389" s="53"/>
      <c r="Z389" s="53"/>
    </row>
    <row r="390" customFormat="false" ht="108" hidden="false" customHeight="true" outlineLevel="0" collapsed="false">
      <c r="A390" s="5" t="s">
        <v>8862</v>
      </c>
      <c r="B390" s="11" t="s">
        <v>8863</v>
      </c>
      <c r="C390" s="5"/>
      <c r="D390" s="5"/>
      <c r="E390" s="5"/>
      <c r="F390" s="8"/>
      <c r="G390" s="5"/>
      <c r="H390" s="8" t="s">
        <v>8890</v>
      </c>
      <c r="I390" s="49" t="s">
        <v>7490</v>
      </c>
      <c r="J390" s="5" t="s">
        <v>8891</v>
      </c>
      <c r="K390" s="53"/>
      <c r="L390" s="51"/>
      <c r="M390" s="25" t="s">
        <v>8892</v>
      </c>
      <c r="N390" s="53"/>
      <c r="O390" s="53"/>
      <c r="P390" s="53"/>
      <c r="Q390" s="53"/>
      <c r="R390" s="53"/>
      <c r="S390" s="53"/>
      <c r="T390" s="53"/>
      <c r="U390" s="53"/>
      <c r="V390" s="53"/>
      <c r="W390" s="53"/>
      <c r="X390" s="53"/>
      <c r="Y390" s="53"/>
      <c r="Z390" s="53"/>
    </row>
    <row r="391" customFormat="false" ht="108" hidden="false" customHeight="true" outlineLevel="0" collapsed="false">
      <c r="A391" s="5" t="s">
        <v>8862</v>
      </c>
      <c r="B391" s="36" t="s">
        <v>1739</v>
      </c>
      <c r="C391" s="5"/>
      <c r="D391" s="5"/>
      <c r="E391" s="5"/>
      <c r="F391" s="8"/>
      <c r="G391" s="5"/>
      <c r="H391" s="8" t="s">
        <v>8893</v>
      </c>
      <c r="I391" s="49" t="s">
        <v>7490</v>
      </c>
      <c r="J391" s="5" t="s">
        <v>8894</v>
      </c>
      <c r="K391" s="53"/>
      <c r="L391" s="51"/>
      <c r="M391" s="25" t="s">
        <v>8895</v>
      </c>
      <c r="N391" s="53"/>
      <c r="O391" s="53"/>
      <c r="P391" s="53"/>
      <c r="Q391" s="53"/>
      <c r="R391" s="53"/>
      <c r="S391" s="53"/>
      <c r="T391" s="53"/>
      <c r="U391" s="53"/>
      <c r="V391" s="53"/>
      <c r="W391" s="53"/>
      <c r="X391" s="53"/>
      <c r="Y391" s="53"/>
      <c r="Z391" s="53"/>
    </row>
    <row r="392" customFormat="false" ht="108" hidden="false" customHeight="true" outlineLevel="0" collapsed="false">
      <c r="A392" s="5" t="s">
        <v>8862</v>
      </c>
      <c r="B392" s="36" t="s">
        <v>1739</v>
      </c>
      <c r="C392" s="5"/>
      <c r="D392" s="5"/>
      <c r="E392" s="5"/>
      <c r="F392" s="8"/>
      <c r="G392" s="5"/>
      <c r="H392" s="8" t="s">
        <v>8896</v>
      </c>
      <c r="I392" s="49" t="s">
        <v>7490</v>
      </c>
      <c r="J392" s="5" t="s">
        <v>8897</v>
      </c>
      <c r="K392" s="53"/>
      <c r="L392" s="51"/>
      <c r="M392" s="25" t="s">
        <v>8898</v>
      </c>
      <c r="N392" s="53"/>
      <c r="O392" s="53"/>
      <c r="P392" s="53"/>
      <c r="Q392" s="53"/>
      <c r="R392" s="53"/>
      <c r="S392" s="53"/>
      <c r="T392" s="53"/>
      <c r="U392" s="53"/>
      <c r="V392" s="53"/>
      <c r="W392" s="53"/>
      <c r="X392" s="53"/>
      <c r="Y392" s="53"/>
      <c r="Z392" s="53"/>
    </row>
    <row r="393" customFormat="false" ht="15.75" hidden="false" customHeight="false" outlineLevel="0" collapsed="false">
      <c r="A393" s="5" t="s">
        <v>8899</v>
      </c>
      <c r="B393" s="5" t="s">
        <v>8900</v>
      </c>
      <c r="C393" s="5"/>
      <c r="D393" s="5"/>
      <c r="E393" s="5"/>
      <c r="F393" s="8"/>
      <c r="G393" s="5"/>
      <c r="H393" s="25" t="s">
        <v>8901</v>
      </c>
      <c r="I393" s="49" t="s">
        <v>7490</v>
      </c>
      <c r="J393" s="5" t="s">
        <v>8902</v>
      </c>
      <c r="K393" s="53"/>
      <c r="L393" s="51" t="s">
        <v>8903</v>
      </c>
      <c r="M393" s="25" t="s">
        <v>8904</v>
      </c>
      <c r="N393" s="53"/>
      <c r="O393" s="53"/>
      <c r="P393" s="53"/>
      <c r="Q393" s="53"/>
      <c r="R393" s="53"/>
      <c r="S393" s="53"/>
      <c r="T393" s="53"/>
      <c r="U393" s="53"/>
      <c r="V393" s="53"/>
      <c r="W393" s="53"/>
      <c r="X393" s="53"/>
      <c r="Y393" s="53"/>
      <c r="Z393" s="53"/>
    </row>
    <row r="394" customFormat="false" ht="15.75" hidden="false" customHeight="false" outlineLevel="0" collapsed="false">
      <c r="A394" s="5" t="s">
        <v>8899</v>
      </c>
      <c r="B394" s="5"/>
      <c r="C394" s="5"/>
      <c r="D394" s="5"/>
      <c r="E394" s="5"/>
      <c r="F394" s="8"/>
      <c r="G394" s="40" t="s">
        <v>8905</v>
      </c>
      <c r="H394" s="25" t="s">
        <v>8906</v>
      </c>
      <c r="I394" s="49" t="s">
        <v>7490</v>
      </c>
      <c r="J394" s="5" t="s">
        <v>8907</v>
      </c>
      <c r="K394" s="53"/>
      <c r="L394" s="51"/>
      <c r="M394" s="25" t="s">
        <v>8908</v>
      </c>
      <c r="N394" s="53"/>
      <c r="O394" s="53"/>
      <c r="P394" s="53"/>
      <c r="Q394" s="53"/>
      <c r="R394" s="53"/>
      <c r="S394" s="53"/>
      <c r="T394" s="53"/>
      <c r="U394" s="53"/>
      <c r="V394" s="53"/>
      <c r="W394" s="53"/>
      <c r="X394" s="53"/>
      <c r="Y394" s="53"/>
      <c r="Z394" s="53"/>
    </row>
    <row r="395" customFormat="false" ht="15.75" hidden="false" customHeight="false" outlineLevel="0" collapsed="false">
      <c r="A395" s="5" t="s">
        <v>8909</v>
      </c>
      <c r="B395" s="5" t="s">
        <v>8910</v>
      </c>
      <c r="C395" s="5"/>
      <c r="D395" s="5"/>
      <c r="E395" s="5"/>
      <c r="F395" s="8"/>
      <c r="G395" s="5"/>
      <c r="H395" s="25" t="s">
        <v>8911</v>
      </c>
      <c r="I395" s="49" t="s">
        <v>7490</v>
      </c>
      <c r="J395" s="5" t="s">
        <v>8912</v>
      </c>
      <c r="K395" s="53"/>
      <c r="L395" s="51" t="s">
        <v>8913</v>
      </c>
      <c r="M395" s="25" t="s">
        <v>8914</v>
      </c>
      <c r="N395" s="53"/>
      <c r="O395" s="53"/>
      <c r="P395" s="53"/>
      <c r="Q395" s="53"/>
      <c r="R395" s="53"/>
      <c r="S395" s="53"/>
      <c r="T395" s="53"/>
      <c r="U395" s="53"/>
      <c r="V395" s="53"/>
      <c r="W395" s="53"/>
      <c r="X395" s="53"/>
      <c r="Y395" s="53"/>
      <c r="Z395" s="53"/>
    </row>
    <row r="396" customFormat="false" ht="15.75" hidden="false" customHeight="false" outlineLevel="0" collapsed="false">
      <c r="A396" s="5" t="s">
        <v>8915</v>
      </c>
      <c r="B396" s="5" t="s">
        <v>8916</v>
      </c>
      <c r="C396" s="5"/>
      <c r="D396" s="5"/>
      <c r="E396" s="5"/>
      <c r="F396" s="8"/>
      <c r="G396" s="5" t="s">
        <v>8910</v>
      </c>
      <c r="H396" s="8" t="s">
        <v>8917</v>
      </c>
      <c r="I396" s="49" t="s">
        <v>7490</v>
      </c>
      <c r="J396" s="5" t="s">
        <v>8918</v>
      </c>
      <c r="K396" s="53"/>
      <c r="L396" s="51"/>
      <c r="M396" s="25" t="s">
        <v>8919</v>
      </c>
      <c r="N396" s="53"/>
      <c r="O396" s="53"/>
      <c r="P396" s="53"/>
      <c r="Q396" s="53"/>
      <c r="R396" s="53"/>
      <c r="S396" s="53"/>
      <c r="T396" s="53"/>
      <c r="U396" s="53"/>
      <c r="V396" s="53"/>
      <c r="W396" s="53"/>
      <c r="X396" s="53"/>
      <c r="Y396" s="53"/>
      <c r="Z396" s="53"/>
    </row>
    <row r="397" customFormat="false" ht="15.75" hidden="false" customHeight="false" outlineLevel="0" collapsed="false">
      <c r="A397" s="5" t="s">
        <v>8915</v>
      </c>
      <c r="B397" s="5" t="s">
        <v>8916</v>
      </c>
      <c r="C397" s="5"/>
      <c r="D397" s="5"/>
      <c r="E397" s="5"/>
      <c r="F397" s="8"/>
      <c r="G397" s="5" t="s">
        <v>8910</v>
      </c>
      <c r="H397" s="8" t="s">
        <v>8920</v>
      </c>
      <c r="I397" s="49" t="s">
        <v>7490</v>
      </c>
      <c r="J397" s="5" t="s">
        <v>8921</v>
      </c>
      <c r="K397" s="53"/>
      <c r="L397" s="51"/>
      <c r="M397" s="25" t="s">
        <v>8922</v>
      </c>
      <c r="N397" s="53"/>
      <c r="O397" s="53"/>
      <c r="P397" s="53"/>
      <c r="Q397" s="53"/>
      <c r="R397" s="53"/>
      <c r="S397" s="53"/>
      <c r="T397" s="53"/>
      <c r="U397" s="53"/>
      <c r="V397" s="53"/>
      <c r="W397" s="53"/>
      <c r="X397" s="53"/>
      <c r="Y397" s="53"/>
      <c r="Z397" s="53"/>
    </row>
    <row r="398" customFormat="false" ht="15.75" hidden="false" customHeight="false" outlineLevel="0" collapsed="false">
      <c r="A398" s="5" t="s">
        <v>8915</v>
      </c>
      <c r="B398" s="5" t="s">
        <v>8916</v>
      </c>
      <c r="C398" s="5"/>
      <c r="D398" s="5"/>
      <c r="E398" s="5"/>
      <c r="F398" s="8"/>
      <c r="G398" s="5" t="s">
        <v>8910</v>
      </c>
      <c r="H398" s="8" t="s">
        <v>8923</v>
      </c>
      <c r="I398" s="49" t="s">
        <v>7490</v>
      </c>
      <c r="J398" s="5" t="s">
        <v>8924</v>
      </c>
      <c r="K398" s="53"/>
      <c r="L398" s="51"/>
      <c r="M398" s="25" t="s">
        <v>8925</v>
      </c>
      <c r="N398" s="53"/>
      <c r="O398" s="53"/>
      <c r="P398" s="53"/>
      <c r="Q398" s="53"/>
      <c r="R398" s="53"/>
      <c r="S398" s="53"/>
      <c r="T398" s="53"/>
      <c r="U398" s="53"/>
      <c r="V398" s="53"/>
      <c r="W398" s="53"/>
      <c r="X398" s="53"/>
      <c r="Y398" s="53"/>
      <c r="Z398" s="53"/>
    </row>
    <row r="399" customFormat="false" ht="86.25" hidden="false" customHeight="true" outlineLevel="0" collapsed="false">
      <c r="A399" s="60" t="n">
        <v>44683</v>
      </c>
      <c r="B399" s="5" t="s">
        <v>8926</v>
      </c>
      <c r="C399" s="5"/>
      <c r="D399" s="5"/>
      <c r="E399" s="5"/>
      <c r="F399" s="8"/>
      <c r="G399" s="5"/>
      <c r="H399" s="25" t="s">
        <v>8927</v>
      </c>
      <c r="I399" s="49" t="s">
        <v>7490</v>
      </c>
      <c r="J399" s="5" t="s">
        <v>8928</v>
      </c>
      <c r="K399" s="53"/>
      <c r="L399" s="51"/>
      <c r="M399" s="25" t="s">
        <v>8929</v>
      </c>
      <c r="N399" s="53"/>
      <c r="O399" s="53"/>
      <c r="P399" s="53"/>
      <c r="Q399" s="53"/>
      <c r="R399" s="53"/>
      <c r="S399" s="53"/>
      <c r="T399" s="53"/>
      <c r="U399" s="53"/>
      <c r="V399" s="53"/>
      <c r="W399" s="53"/>
      <c r="X399" s="53"/>
      <c r="Y399" s="53"/>
      <c r="Z399" s="53"/>
    </row>
    <row r="400" customFormat="false" ht="86.25" hidden="false" customHeight="true" outlineLevel="0" collapsed="false">
      <c r="A400" s="60" t="n">
        <v>44683</v>
      </c>
      <c r="B400" s="5" t="s">
        <v>8926</v>
      </c>
      <c r="C400" s="5"/>
      <c r="D400" s="5"/>
      <c r="E400" s="5"/>
      <c r="F400" s="8"/>
      <c r="G400" s="5"/>
      <c r="H400" s="8" t="s">
        <v>8930</v>
      </c>
      <c r="I400" s="49" t="s">
        <v>7490</v>
      </c>
      <c r="J400" s="5" t="s">
        <v>8931</v>
      </c>
      <c r="K400" s="53"/>
      <c r="L400" s="51"/>
      <c r="M400" s="25" t="s">
        <v>8932</v>
      </c>
      <c r="N400" s="53"/>
      <c r="O400" s="53"/>
      <c r="P400" s="53"/>
      <c r="Q400" s="53"/>
      <c r="R400" s="53"/>
      <c r="S400" s="53"/>
      <c r="T400" s="53"/>
      <c r="U400" s="53"/>
      <c r="V400" s="53"/>
      <c r="W400" s="53"/>
      <c r="X400" s="53"/>
      <c r="Y400" s="53"/>
      <c r="Z400" s="53"/>
    </row>
    <row r="401" customFormat="false" ht="86.25" hidden="false" customHeight="true" outlineLevel="0" collapsed="false">
      <c r="A401" s="60" t="n">
        <v>44714</v>
      </c>
      <c r="B401" s="5" t="s">
        <v>8933</v>
      </c>
      <c r="C401" s="5"/>
      <c r="D401" s="5"/>
      <c r="E401" s="5"/>
      <c r="F401" s="8"/>
      <c r="G401" s="5"/>
      <c r="H401" s="25" t="s">
        <v>8934</v>
      </c>
      <c r="I401" s="49" t="s">
        <v>7490</v>
      </c>
      <c r="J401" s="5" t="s">
        <v>8935</v>
      </c>
      <c r="K401" s="53"/>
      <c r="L401" s="51"/>
      <c r="M401" s="25" t="s">
        <v>8936</v>
      </c>
      <c r="N401" s="53"/>
      <c r="O401" s="53"/>
      <c r="P401" s="53"/>
      <c r="Q401" s="53"/>
      <c r="R401" s="53"/>
      <c r="S401" s="53"/>
      <c r="T401" s="53"/>
      <c r="U401" s="53"/>
      <c r="V401" s="53"/>
      <c r="W401" s="53"/>
      <c r="X401" s="53"/>
      <c r="Y401" s="53"/>
      <c r="Z401" s="53"/>
    </row>
    <row r="402" customFormat="false" ht="86.25" hidden="false" customHeight="true" outlineLevel="0" collapsed="false">
      <c r="A402" s="60" t="n">
        <v>44714</v>
      </c>
      <c r="B402" s="5" t="s">
        <v>8933</v>
      </c>
      <c r="C402" s="5"/>
      <c r="D402" s="5"/>
      <c r="E402" s="5"/>
      <c r="F402" s="8"/>
      <c r="G402" s="5"/>
      <c r="H402" s="8" t="s">
        <v>8937</v>
      </c>
      <c r="I402" s="49" t="s">
        <v>7490</v>
      </c>
      <c r="J402" s="5" t="s">
        <v>8938</v>
      </c>
      <c r="K402" s="53"/>
      <c r="L402" s="51"/>
      <c r="M402" s="25" t="s">
        <v>8939</v>
      </c>
      <c r="N402" s="53"/>
      <c r="O402" s="53"/>
      <c r="P402" s="53"/>
      <c r="Q402" s="53"/>
      <c r="R402" s="53"/>
      <c r="S402" s="53"/>
      <c r="T402" s="53"/>
      <c r="U402" s="53"/>
      <c r="V402" s="53"/>
      <c r="W402" s="53"/>
      <c r="X402" s="53"/>
      <c r="Y402" s="53"/>
      <c r="Z402" s="53"/>
    </row>
    <row r="403" customFormat="false" ht="86.25" hidden="false" customHeight="true" outlineLevel="0" collapsed="false">
      <c r="A403" s="60" t="n">
        <v>44715</v>
      </c>
      <c r="B403" s="5" t="s">
        <v>8940</v>
      </c>
      <c r="C403" s="5"/>
      <c r="D403" s="5"/>
      <c r="E403" s="5"/>
      <c r="F403" s="8"/>
      <c r="G403" s="5"/>
      <c r="H403" s="25" t="s">
        <v>8941</v>
      </c>
      <c r="I403" s="49" t="s">
        <v>7490</v>
      </c>
      <c r="J403" s="5" t="s">
        <v>8942</v>
      </c>
      <c r="K403" s="53"/>
      <c r="L403" s="51"/>
      <c r="M403" s="25" t="s">
        <v>8943</v>
      </c>
      <c r="N403" s="53"/>
      <c r="O403" s="53"/>
      <c r="P403" s="53"/>
      <c r="Q403" s="53"/>
      <c r="R403" s="53"/>
      <c r="S403" s="53"/>
      <c r="T403" s="53"/>
      <c r="U403" s="53"/>
      <c r="V403" s="53"/>
      <c r="W403" s="53"/>
      <c r="X403" s="53"/>
      <c r="Y403" s="53"/>
      <c r="Z403" s="53"/>
    </row>
    <row r="404" customFormat="false" ht="86.25" hidden="false" customHeight="true" outlineLevel="0" collapsed="false">
      <c r="A404" s="60" t="n">
        <v>44715</v>
      </c>
      <c r="B404" s="5" t="s">
        <v>8940</v>
      </c>
      <c r="C404" s="5"/>
      <c r="D404" s="5"/>
      <c r="E404" s="5"/>
      <c r="F404" s="8"/>
      <c r="G404" s="5"/>
      <c r="H404" s="8" t="s">
        <v>8944</v>
      </c>
      <c r="I404" s="49" t="s">
        <v>7490</v>
      </c>
      <c r="J404" s="57" t="s">
        <v>8945</v>
      </c>
      <c r="K404" s="53"/>
      <c r="L404" s="51"/>
      <c r="M404" s="25" t="s">
        <v>8946</v>
      </c>
      <c r="N404" s="53"/>
      <c r="O404" s="53"/>
      <c r="P404" s="53"/>
      <c r="Q404" s="53"/>
      <c r="R404" s="53"/>
      <c r="S404" s="53"/>
      <c r="T404" s="53"/>
      <c r="U404" s="53"/>
      <c r="V404" s="53"/>
      <c r="W404" s="53"/>
      <c r="X404" s="53"/>
      <c r="Y404" s="53"/>
      <c r="Z404" s="53"/>
    </row>
    <row r="405" customFormat="false" ht="86.25" hidden="false" customHeight="true" outlineLevel="0" collapsed="false">
      <c r="A405" s="60" t="n">
        <v>44684</v>
      </c>
      <c r="B405" s="5" t="s">
        <v>8947</v>
      </c>
      <c r="C405" s="5"/>
      <c r="D405" s="5"/>
      <c r="E405" s="5"/>
      <c r="F405" s="8"/>
      <c r="G405" s="5"/>
      <c r="H405" s="25" t="s">
        <v>8948</v>
      </c>
      <c r="I405" s="49" t="s">
        <v>7490</v>
      </c>
      <c r="J405" s="5" t="s">
        <v>8949</v>
      </c>
      <c r="K405" s="53"/>
      <c r="L405" s="51"/>
      <c r="M405" s="25" t="s">
        <v>8950</v>
      </c>
      <c r="N405" s="53"/>
      <c r="O405" s="53"/>
      <c r="P405" s="53"/>
      <c r="Q405" s="53"/>
      <c r="R405" s="53"/>
      <c r="S405" s="53"/>
      <c r="T405" s="53"/>
      <c r="U405" s="53"/>
      <c r="V405" s="53"/>
      <c r="W405" s="53"/>
      <c r="X405" s="53"/>
      <c r="Y405" s="53"/>
      <c r="Z405" s="53"/>
    </row>
    <row r="406" customFormat="false" ht="86.25" hidden="false" customHeight="true" outlineLevel="0" collapsed="false">
      <c r="A406" s="60" t="n">
        <v>44685</v>
      </c>
      <c r="B406" s="5" t="s">
        <v>8947</v>
      </c>
      <c r="C406" s="5"/>
      <c r="D406" s="5"/>
      <c r="E406" s="5"/>
      <c r="F406" s="8"/>
      <c r="G406" s="5"/>
      <c r="H406" s="8" t="s">
        <v>8951</v>
      </c>
      <c r="I406" s="49" t="s">
        <v>7490</v>
      </c>
      <c r="J406" s="5" t="s">
        <v>8952</v>
      </c>
      <c r="K406" s="53"/>
      <c r="L406" s="51"/>
      <c r="M406" s="25" t="s">
        <v>8953</v>
      </c>
      <c r="N406" s="53"/>
      <c r="O406" s="53"/>
      <c r="P406" s="53"/>
      <c r="Q406" s="53"/>
      <c r="R406" s="53"/>
      <c r="S406" s="53"/>
      <c r="T406" s="53"/>
      <c r="U406" s="53"/>
      <c r="V406" s="53"/>
      <c r="W406" s="53"/>
      <c r="X406" s="53"/>
      <c r="Y406" s="53"/>
      <c r="Z406" s="53"/>
    </row>
    <row r="407" customFormat="false" ht="86.25" hidden="false" customHeight="true" outlineLevel="0" collapsed="false">
      <c r="A407" s="60" t="n">
        <v>44622</v>
      </c>
      <c r="B407" s="5" t="s">
        <v>8954</v>
      </c>
      <c r="C407" s="5"/>
      <c r="D407" s="5"/>
      <c r="E407" s="5"/>
      <c r="F407" s="8"/>
      <c r="G407" s="5"/>
      <c r="H407" s="25" t="s">
        <v>8955</v>
      </c>
      <c r="I407" s="49" t="s">
        <v>7490</v>
      </c>
      <c r="J407" s="5" t="s">
        <v>8956</v>
      </c>
      <c r="K407" s="53"/>
      <c r="L407" s="51"/>
      <c r="M407" s="25" t="s">
        <v>8957</v>
      </c>
      <c r="N407" s="53"/>
      <c r="O407" s="53"/>
      <c r="P407" s="53"/>
      <c r="Q407" s="53"/>
      <c r="R407" s="53"/>
      <c r="S407" s="53"/>
      <c r="T407" s="53"/>
      <c r="U407" s="53"/>
      <c r="V407" s="53"/>
      <c r="W407" s="53"/>
      <c r="X407" s="53"/>
      <c r="Y407" s="53"/>
      <c r="Z407" s="53"/>
    </row>
    <row r="408" customFormat="false" ht="86.25" hidden="false" customHeight="true" outlineLevel="0" collapsed="false">
      <c r="A408" s="60" t="n">
        <v>44623</v>
      </c>
      <c r="B408" s="5" t="s">
        <v>8954</v>
      </c>
      <c r="C408" s="5"/>
      <c r="D408" s="5"/>
      <c r="E408" s="5"/>
      <c r="F408" s="8"/>
      <c r="G408" s="5"/>
      <c r="H408" s="8" t="s">
        <v>8958</v>
      </c>
      <c r="I408" s="49" t="s">
        <v>7490</v>
      </c>
      <c r="J408" s="57" t="s">
        <v>8959</v>
      </c>
      <c r="K408" s="53"/>
      <c r="L408" s="51"/>
      <c r="M408" s="25" t="s">
        <v>8960</v>
      </c>
      <c r="N408" s="53"/>
      <c r="O408" s="53"/>
      <c r="P408" s="53"/>
      <c r="Q408" s="53"/>
      <c r="R408" s="53"/>
      <c r="S408" s="53"/>
      <c r="T408" s="53"/>
      <c r="U408" s="53"/>
      <c r="V408" s="53"/>
      <c r="W408" s="53"/>
      <c r="X408" s="53"/>
      <c r="Y408" s="53"/>
      <c r="Z408" s="53"/>
    </row>
    <row r="409" customFormat="false" ht="86.25" hidden="false" customHeight="true" outlineLevel="0" collapsed="false">
      <c r="A409" s="5" t="s">
        <v>8961</v>
      </c>
      <c r="B409" s="5" t="s">
        <v>8962</v>
      </c>
      <c r="C409" s="5"/>
      <c r="D409" s="5"/>
      <c r="E409" s="5"/>
      <c r="F409" s="8"/>
      <c r="G409" s="5"/>
      <c r="H409" s="8" t="s">
        <v>8963</v>
      </c>
      <c r="I409" s="49" t="s">
        <v>7490</v>
      </c>
      <c r="J409" s="5" t="s">
        <v>8964</v>
      </c>
      <c r="K409" s="53"/>
      <c r="L409" s="51" t="s">
        <v>8965</v>
      </c>
      <c r="M409" s="25" t="s">
        <v>8966</v>
      </c>
      <c r="N409" s="53"/>
      <c r="O409" s="53"/>
      <c r="P409" s="53"/>
      <c r="Q409" s="53"/>
      <c r="R409" s="53"/>
      <c r="S409" s="53"/>
      <c r="T409" s="53"/>
      <c r="U409" s="53"/>
      <c r="V409" s="53"/>
      <c r="W409" s="53"/>
      <c r="X409" s="53"/>
      <c r="Y409" s="53"/>
      <c r="Z409" s="53"/>
    </row>
    <row r="410" customFormat="false" ht="86.25" hidden="false" customHeight="true" outlineLevel="0" collapsed="false">
      <c r="A410" s="5" t="s">
        <v>8967</v>
      </c>
      <c r="B410" s="5" t="s">
        <v>8968</v>
      </c>
      <c r="C410" s="5"/>
      <c r="D410" s="5"/>
      <c r="E410" s="5"/>
      <c r="F410" s="8"/>
      <c r="G410" s="5"/>
      <c r="H410" s="8" t="s">
        <v>8969</v>
      </c>
      <c r="I410" s="49" t="s">
        <v>7490</v>
      </c>
      <c r="J410" s="5" t="s">
        <v>8970</v>
      </c>
      <c r="K410" s="53"/>
      <c r="L410" s="51" t="s">
        <v>8971</v>
      </c>
      <c r="M410" s="25" t="s">
        <v>8972</v>
      </c>
      <c r="N410" s="53"/>
      <c r="O410" s="53"/>
      <c r="P410" s="53"/>
      <c r="Q410" s="53"/>
      <c r="R410" s="53"/>
      <c r="S410" s="53"/>
      <c r="T410" s="53"/>
      <c r="U410" s="53"/>
      <c r="V410" s="53"/>
      <c r="W410" s="53"/>
      <c r="X410" s="53"/>
      <c r="Y410" s="53"/>
      <c r="Z410" s="53"/>
    </row>
    <row r="411" customFormat="false" ht="86.25" hidden="false" customHeight="true" outlineLevel="0" collapsed="false">
      <c r="A411" s="5" t="s">
        <v>8973</v>
      </c>
      <c r="B411" s="5" t="s">
        <v>8974</v>
      </c>
      <c r="C411" s="5"/>
      <c r="D411" s="5"/>
      <c r="E411" s="5"/>
      <c r="F411" s="8"/>
      <c r="G411" s="5"/>
      <c r="H411" s="8" t="s">
        <v>8975</v>
      </c>
      <c r="I411" s="49" t="s">
        <v>7490</v>
      </c>
      <c r="J411" s="5" t="s">
        <v>8976</v>
      </c>
      <c r="K411" s="53"/>
      <c r="L411" s="51"/>
      <c r="M411" s="25" t="s">
        <v>8977</v>
      </c>
      <c r="N411" s="53"/>
      <c r="O411" s="53"/>
      <c r="P411" s="53"/>
      <c r="Q411" s="53"/>
      <c r="R411" s="53"/>
      <c r="S411" s="53"/>
      <c r="T411" s="53"/>
      <c r="U411" s="53"/>
      <c r="V411" s="53"/>
      <c r="W411" s="53"/>
      <c r="X411" s="53"/>
      <c r="Y411" s="53"/>
      <c r="Z411" s="53"/>
    </row>
    <row r="412" customFormat="false" ht="86.25" hidden="false" customHeight="true" outlineLevel="0" collapsed="false">
      <c r="A412" s="5" t="s">
        <v>8978</v>
      </c>
      <c r="B412" s="5" t="s">
        <v>8979</v>
      </c>
      <c r="C412" s="5"/>
      <c r="D412" s="5"/>
      <c r="E412" s="5"/>
      <c r="F412" s="8"/>
      <c r="G412" s="5"/>
      <c r="H412" s="8" t="s">
        <v>8980</v>
      </c>
      <c r="I412" s="49" t="s">
        <v>7490</v>
      </c>
      <c r="J412" s="5" t="s">
        <v>8981</v>
      </c>
      <c r="K412" s="53"/>
      <c r="L412" s="54" t="s">
        <v>8982</v>
      </c>
      <c r="M412" s="25" t="s">
        <v>8983</v>
      </c>
      <c r="N412" s="53"/>
      <c r="O412" s="53"/>
      <c r="P412" s="53"/>
      <c r="Q412" s="53"/>
      <c r="R412" s="53"/>
      <c r="S412" s="53"/>
      <c r="T412" s="53"/>
      <c r="U412" s="53"/>
      <c r="V412" s="53"/>
      <c r="W412" s="53"/>
      <c r="X412" s="53"/>
      <c r="Y412" s="53"/>
      <c r="Z412" s="53"/>
    </row>
    <row r="413" customFormat="false" ht="86.25" hidden="false" customHeight="true" outlineLevel="0" collapsed="false">
      <c r="A413" s="5" t="s">
        <v>8984</v>
      </c>
      <c r="B413" s="5" t="s">
        <v>8985</v>
      </c>
      <c r="C413" s="5"/>
      <c r="D413" s="5"/>
      <c r="E413" s="5"/>
      <c r="F413" s="8"/>
      <c r="G413" s="5"/>
      <c r="H413" s="8" t="s">
        <v>8986</v>
      </c>
      <c r="I413" s="49" t="s">
        <v>7490</v>
      </c>
      <c r="J413" s="5" t="s">
        <v>8987</v>
      </c>
      <c r="K413" s="53"/>
      <c r="L413" s="51"/>
      <c r="M413" s="25" t="s">
        <v>8988</v>
      </c>
      <c r="N413" s="53"/>
      <c r="O413" s="53"/>
      <c r="P413" s="53"/>
      <c r="Q413" s="53"/>
      <c r="R413" s="53"/>
      <c r="S413" s="53"/>
      <c r="T413" s="53"/>
      <c r="U413" s="53"/>
      <c r="V413" s="53"/>
      <c r="W413" s="53"/>
      <c r="X413" s="53"/>
      <c r="Y413" s="53"/>
      <c r="Z413" s="53"/>
    </row>
    <row r="414" customFormat="false" ht="86.25" hidden="false" customHeight="true" outlineLevel="0" collapsed="false">
      <c r="A414" s="5" t="s">
        <v>8989</v>
      </c>
      <c r="B414" s="5" t="s">
        <v>8990</v>
      </c>
      <c r="C414" s="5"/>
      <c r="D414" s="5"/>
      <c r="E414" s="5"/>
      <c r="F414" s="8"/>
      <c r="G414" s="5"/>
      <c r="H414" s="8" t="s">
        <v>8991</v>
      </c>
      <c r="I414" s="49" t="s">
        <v>7490</v>
      </c>
      <c r="J414" s="5" t="s">
        <v>8992</v>
      </c>
      <c r="K414" s="53"/>
      <c r="L414" s="51"/>
      <c r="M414" s="25" t="s">
        <v>8993</v>
      </c>
      <c r="N414" s="53"/>
      <c r="O414" s="53"/>
      <c r="P414" s="53"/>
      <c r="Q414" s="53"/>
      <c r="R414" s="53"/>
      <c r="S414" s="53"/>
      <c r="T414" s="53"/>
      <c r="U414" s="53"/>
      <c r="V414" s="53"/>
      <c r="W414" s="53"/>
      <c r="X414" s="53"/>
      <c r="Y414" s="53"/>
      <c r="Z414" s="53"/>
    </row>
    <row r="415" customFormat="false" ht="82.5" hidden="false" customHeight="true" outlineLevel="0" collapsed="false">
      <c r="A415" s="5" t="s">
        <v>8994</v>
      </c>
      <c r="B415" s="5" t="s">
        <v>8995</v>
      </c>
      <c r="C415" s="5"/>
      <c r="D415" s="5"/>
      <c r="E415" s="5"/>
      <c r="F415" s="8"/>
      <c r="G415" s="5"/>
      <c r="H415" s="25" t="s">
        <v>8996</v>
      </c>
      <c r="I415" s="49" t="s">
        <v>7490</v>
      </c>
      <c r="J415" s="6" t="s">
        <v>8997</v>
      </c>
      <c r="K415" s="53"/>
      <c r="L415" s="51" t="s">
        <v>8998</v>
      </c>
      <c r="M415" s="52" t="s">
        <v>8999</v>
      </c>
      <c r="N415" s="53"/>
      <c r="O415" s="53"/>
      <c r="P415" s="53"/>
      <c r="Q415" s="53"/>
      <c r="R415" s="53"/>
      <c r="S415" s="53"/>
      <c r="T415" s="53"/>
      <c r="U415" s="53"/>
      <c r="V415" s="53"/>
      <c r="W415" s="53"/>
      <c r="X415" s="53"/>
      <c r="Y415" s="53"/>
      <c r="Z415" s="53"/>
    </row>
    <row r="416" customFormat="false" ht="82.5" hidden="false" customHeight="true" outlineLevel="0" collapsed="false">
      <c r="A416" s="5" t="s">
        <v>9000</v>
      </c>
      <c r="B416" s="5" t="s">
        <v>8995</v>
      </c>
      <c r="C416" s="5"/>
      <c r="D416" s="5"/>
      <c r="E416" s="5"/>
      <c r="F416" s="8"/>
      <c r="G416" s="5"/>
      <c r="H416" s="8" t="s">
        <v>9001</v>
      </c>
      <c r="I416" s="49" t="s">
        <v>7490</v>
      </c>
      <c r="J416" s="6" t="s">
        <v>9002</v>
      </c>
      <c r="K416" s="53"/>
      <c r="L416" s="51"/>
      <c r="M416" s="52" t="s">
        <v>9003</v>
      </c>
      <c r="N416" s="53"/>
      <c r="O416" s="53"/>
      <c r="P416" s="53"/>
      <c r="Q416" s="53"/>
      <c r="R416" s="53"/>
      <c r="S416" s="53"/>
      <c r="T416" s="53"/>
      <c r="U416" s="53"/>
      <c r="V416" s="53"/>
      <c r="W416" s="53"/>
      <c r="X416" s="53"/>
      <c r="Y416" s="53"/>
      <c r="Z416" s="53"/>
    </row>
    <row r="417" customFormat="false" ht="82.5" hidden="false" customHeight="true" outlineLevel="0" collapsed="false">
      <c r="A417" s="5" t="s">
        <v>9000</v>
      </c>
      <c r="B417" s="5" t="s">
        <v>8995</v>
      </c>
      <c r="C417" s="5"/>
      <c r="D417" s="5"/>
      <c r="E417" s="5"/>
      <c r="F417" s="8"/>
      <c r="G417" s="5"/>
      <c r="H417" s="8" t="s">
        <v>9004</v>
      </c>
      <c r="I417" s="49" t="s">
        <v>7490</v>
      </c>
      <c r="J417" s="6" t="s">
        <v>9005</v>
      </c>
      <c r="K417" s="53"/>
      <c r="L417" s="51"/>
      <c r="M417" s="52" t="s">
        <v>9006</v>
      </c>
      <c r="N417" s="53"/>
      <c r="O417" s="53"/>
      <c r="P417" s="53"/>
      <c r="Q417" s="53"/>
      <c r="R417" s="53"/>
      <c r="S417" s="53"/>
      <c r="T417" s="53"/>
      <c r="U417" s="53"/>
      <c r="V417" s="53"/>
      <c r="W417" s="53"/>
      <c r="X417" s="53"/>
      <c r="Y417" s="53"/>
      <c r="Z417" s="53"/>
    </row>
    <row r="418" customFormat="false" ht="82.5" hidden="false" customHeight="true" outlineLevel="0" collapsed="false">
      <c r="A418" s="5" t="s">
        <v>9007</v>
      </c>
      <c r="B418" s="5" t="s">
        <v>9008</v>
      </c>
      <c r="C418" s="5"/>
      <c r="D418" s="5"/>
      <c r="E418" s="5"/>
      <c r="F418" s="8"/>
      <c r="G418" s="5"/>
      <c r="H418" s="25" t="s">
        <v>9009</v>
      </c>
      <c r="I418" s="49" t="s">
        <v>7490</v>
      </c>
      <c r="J418" s="5" t="s">
        <v>9010</v>
      </c>
      <c r="K418" s="53"/>
      <c r="L418" s="51" t="s">
        <v>9011</v>
      </c>
      <c r="M418" s="25" t="s">
        <v>9012</v>
      </c>
      <c r="N418" s="53"/>
      <c r="O418" s="53"/>
      <c r="P418" s="53"/>
      <c r="Q418" s="53"/>
      <c r="R418" s="53"/>
      <c r="S418" s="53"/>
      <c r="T418" s="53"/>
      <c r="U418" s="53"/>
      <c r="V418" s="53"/>
      <c r="W418" s="53"/>
      <c r="X418" s="53"/>
      <c r="Y418" s="53"/>
      <c r="Z418" s="53"/>
    </row>
    <row r="419" customFormat="false" ht="82.5" hidden="false" customHeight="true" outlineLevel="0" collapsed="false">
      <c r="A419" s="5" t="s">
        <v>9007</v>
      </c>
      <c r="B419" s="5" t="s">
        <v>9008</v>
      </c>
      <c r="C419" s="5"/>
      <c r="D419" s="5"/>
      <c r="E419" s="5"/>
      <c r="F419" s="8"/>
      <c r="G419" s="5"/>
      <c r="H419" s="8" t="s">
        <v>9013</v>
      </c>
      <c r="I419" s="49" t="s">
        <v>7490</v>
      </c>
      <c r="J419" s="5" t="s">
        <v>9014</v>
      </c>
      <c r="K419" s="53"/>
      <c r="L419" s="51"/>
      <c r="M419" s="25" t="s">
        <v>9015</v>
      </c>
      <c r="N419" s="53"/>
      <c r="O419" s="53"/>
      <c r="P419" s="53"/>
      <c r="Q419" s="53"/>
      <c r="R419" s="53"/>
      <c r="S419" s="53"/>
      <c r="T419" s="53"/>
      <c r="U419" s="53"/>
      <c r="V419" s="53"/>
      <c r="W419" s="53"/>
      <c r="X419" s="53"/>
      <c r="Y419" s="53"/>
      <c r="Z419" s="53"/>
    </row>
    <row r="420" customFormat="false" ht="82.5" hidden="false" customHeight="true" outlineLevel="0" collapsed="false">
      <c r="A420" s="5" t="s">
        <v>9007</v>
      </c>
      <c r="B420" s="5" t="s">
        <v>9008</v>
      </c>
      <c r="C420" s="5"/>
      <c r="D420" s="5"/>
      <c r="E420" s="5"/>
      <c r="F420" s="8"/>
      <c r="G420" s="5"/>
      <c r="H420" s="8" t="s">
        <v>9016</v>
      </c>
      <c r="I420" s="49" t="s">
        <v>7490</v>
      </c>
      <c r="J420" s="5" t="s">
        <v>9017</v>
      </c>
      <c r="K420" s="53"/>
      <c r="L420" s="51"/>
      <c r="M420" s="25" t="s">
        <v>9018</v>
      </c>
      <c r="N420" s="53"/>
      <c r="O420" s="53"/>
      <c r="P420" s="53"/>
      <c r="Q420" s="53"/>
      <c r="R420" s="53"/>
      <c r="S420" s="53"/>
      <c r="T420" s="53"/>
      <c r="U420" s="53"/>
      <c r="V420" s="53"/>
      <c r="W420" s="53"/>
      <c r="X420" s="53"/>
      <c r="Y420" s="53"/>
      <c r="Z420" s="53"/>
    </row>
    <row r="421" customFormat="false" ht="82.5" hidden="false" customHeight="true" outlineLevel="0" collapsed="false">
      <c r="A421" s="5" t="s">
        <v>9019</v>
      </c>
      <c r="B421" s="5" t="s">
        <v>9020</v>
      </c>
      <c r="C421" s="5"/>
      <c r="D421" s="5"/>
      <c r="E421" s="5"/>
      <c r="F421" s="8"/>
      <c r="G421" s="5"/>
      <c r="H421" s="25" t="s">
        <v>9021</v>
      </c>
      <c r="I421" s="49" t="s">
        <v>7490</v>
      </c>
      <c r="J421" s="5" t="s">
        <v>9022</v>
      </c>
      <c r="K421" s="53"/>
      <c r="L421" s="51"/>
      <c r="M421" s="25" t="s">
        <v>9023</v>
      </c>
      <c r="N421" s="53"/>
      <c r="O421" s="53"/>
      <c r="P421" s="53"/>
      <c r="Q421" s="53"/>
      <c r="R421" s="53"/>
      <c r="S421" s="53"/>
      <c r="T421" s="53"/>
      <c r="U421" s="53"/>
      <c r="V421" s="53"/>
      <c r="W421" s="53"/>
      <c r="X421" s="53"/>
      <c r="Y421" s="53"/>
      <c r="Z421" s="53"/>
    </row>
    <row r="422" customFormat="false" ht="82.5" hidden="false" customHeight="true" outlineLevel="0" collapsed="false">
      <c r="A422" s="5" t="s">
        <v>9024</v>
      </c>
      <c r="B422" s="5" t="s">
        <v>9020</v>
      </c>
      <c r="C422" s="5"/>
      <c r="D422" s="5"/>
      <c r="E422" s="5"/>
      <c r="F422" s="8"/>
      <c r="G422" s="5"/>
      <c r="H422" s="8" t="s">
        <v>9025</v>
      </c>
      <c r="I422" s="49" t="s">
        <v>7490</v>
      </c>
      <c r="J422" s="5" t="s">
        <v>9026</v>
      </c>
      <c r="K422" s="53"/>
      <c r="L422" s="51"/>
      <c r="M422" s="25" t="s">
        <v>9027</v>
      </c>
      <c r="N422" s="53"/>
      <c r="O422" s="53"/>
      <c r="P422" s="53"/>
      <c r="Q422" s="53"/>
      <c r="R422" s="53"/>
      <c r="S422" s="53"/>
      <c r="T422" s="53"/>
      <c r="U422" s="53"/>
      <c r="V422" s="53"/>
      <c r="W422" s="53"/>
      <c r="X422" s="53"/>
      <c r="Y422" s="53"/>
      <c r="Z422" s="53"/>
    </row>
    <row r="423" customFormat="false" ht="82.5" hidden="false" customHeight="true" outlineLevel="0" collapsed="false">
      <c r="A423" s="5" t="s">
        <v>9024</v>
      </c>
      <c r="B423" s="5" t="s">
        <v>9020</v>
      </c>
      <c r="C423" s="5"/>
      <c r="D423" s="5"/>
      <c r="E423" s="5"/>
      <c r="F423" s="8"/>
      <c r="G423" s="5"/>
      <c r="H423" s="8" t="s">
        <v>9028</v>
      </c>
      <c r="I423" s="49" t="s">
        <v>7490</v>
      </c>
      <c r="J423" s="5" t="s">
        <v>9029</v>
      </c>
      <c r="K423" s="53"/>
      <c r="L423" s="54" t="s">
        <v>9030</v>
      </c>
      <c r="M423" s="25" t="s">
        <v>9031</v>
      </c>
      <c r="N423" s="53"/>
      <c r="O423" s="53"/>
      <c r="P423" s="53"/>
      <c r="Q423" s="53"/>
      <c r="R423" s="53"/>
      <c r="S423" s="53"/>
      <c r="T423" s="53"/>
      <c r="U423" s="53"/>
      <c r="V423" s="53"/>
      <c r="W423" s="53"/>
      <c r="X423" s="53"/>
      <c r="Y423" s="53"/>
      <c r="Z423" s="53"/>
    </row>
    <row r="424" customFormat="false" ht="82.5" hidden="false" customHeight="true" outlineLevel="0" collapsed="false">
      <c r="A424" s="5" t="s">
        <v>9032</v>
      </c>
      <c r="B424" s="5" t="s">
        <v>9033</v>
      </c>
      <c r="C424" s="5"/>
      <c r="D424" s="5"/>
      <c r="E424" s="5"/>
      <c r="F424" s="8"/>
      <c r="G424" s="5"/>
      <c r="H424" s="25" t="s">
        <v>9034</v>
      </c>
      <c r="I424" s="49" t="s">
        <v>7490</v>
      </c>
      <c r="J424" s="6" t="s">
        <v>9035</v>
      </c>
      <c r="K424" s="53"/>
      <c r="L424" s="54" t="s">
        <v>9036</v>
      </c>
      <c r="M424" s="25" t="s">
        <v>9037</v>
      </c>
      <c r="N424" s="53"/>
      <c r="O424" s="53"/>
      <c r="P424" s="53"/>
      <c r="Q424" s="53"/>
      <c r="R424" s="53"/>
      <c r="S424" s="53"/>
      <c r="T424" s="53"/>
      <c r="U424" s="53"/>
      <c r="V424" s="53"/>
      <c r="W424" s="53"/>
      <c r="X424" s="53"/>
      <c r="Y424" s="53"/>
      <c r="Z424" s="53"/>
    </row>
    <row r="425" customFormat="false" ht="82.5" hidden="false" customHeight="true" outlineLevel="0" collapsed="false">
      <c r="A425" s="5" t="s">
        <v>9038</v>
      </c>
      <c r="B425" s="5" t="s">
        <v>9039</v>
      </c>
      <c r="C425" s="5"/>
      <c r="D425" s="5"/>
      <c r="E425" s="5"/>
      <c r="F425" s="8"/>
      <c r="G425" s="5"/>
      <c r="H425" s="25" t="s">
        <v>9040</v>
      </c>
      <c r="I425" s="49" t="s">
        <v>7490</v>
      </c>
      <c r="J425" s="6" t="s">
        <v>9041</v>
      </c>
      <c r="K425" s="53"/>
      <c r="L425" s="51" t="s">
        <v>9042</v>
      </c>
      <c r="M425" s="25" t="s">
        <v>9043</v>
      </c>
      <c r="N425" s="53"/>
      <c r="O425" s="53"/>
      <c r="P425" s="53"/>
      <c r="Q425" s="53"/>
      <c r="R425" s="53"/>
      <c r="S425" s="53"/>
      <c r="T425" s="53"/>
      <c r="U425" s="53"/>
      <c r="V425" s="53"/>
      <c r="W425" s="53"/>
      <c r="X425" s="53"/>
      <c r="Y425" s="53"/>
      <c r="Z425" s="53"/>
    </row>
    <row r="426" customFormat="false" ht="82.5" hidden="false" customHeight="true" outlineLevel="0" collapsed="false">
      <c r="A426" s="5" t="s">
        <v>9038</v>
      </c>
      <c r="B426" s="5" t="s">
        <v>9039</v>
      </c>
      <c r="C426" s="5"/>
      <c r="D426" s="5"/>
      <c r="E426" s="5"/>
      <c r="F426" s="8"/>
      <c r="G426" s="5"/>
      <c r="H426" s="25" t="s">
        <v>9044</v>
      </c>
      <c r="I426" s="49" t="s">
        <v>7490</v>
      </c>
      <c r="J426" s="6" t="s">
        <v>9045</v>
      </c>
      <c r="K426" s="53"/>
      <c r="L426" s="51" t="s">
        <v>9046</v>
      </c>
      <c r="M426" s="25" t="s">
        <v>9047</v>
      </c>
      <c r="N426" s="53"/>
      <c r="O426" s="53"/>
      <c r="P426" s="53"/>
      <c r="Q426" s="53"/>
      <c r="R426" s="53"/>
      <c r="S426" s="53"/>
      <c r="T426" s="53"/>
      <c r="U426" s="53"/>
      <c r="V426" s="53"/>
      <c r="W426" s="53"/>
      <c r="X426" s="53"/>
      <c r="Y426" s="53"/>
      <c r="Z426" s="53"/>
    </row>
    <row r="427" customFormat="false" ht="82.5" hidden="false" customHeight="true" outlineLevel="0" collapsed="false">
      <c r="A427" s="5" t="s">
        <v>9048</v>
      </c>
      <c r="B427" s="5" t="s">
        <v>9049</v>
      </c>
      <c r="C427" s="5"/>
      <c r="D427" s="5"/>
      <c r="E427" s="5"/>
      <c r="F427" s="8"/>
      <c r="G427" s="5"/>
      <c r="H427" s="8" t="s">
        <v>9050</v>
      </c>
      <c r="I427" s="49" t="s">
        <v>7490</v>
      </c>
      <c r="J427" s="6" t="s">
        <v>9051</v>
      </c>
      <c r="K427" s="53"/>
      <c r="L427" s="54" t="s">
        <v>9052</v>
      </c>
      <c r="M427" s="25" t="s">
        <v>9053</v>
      </c>
      <c r="N427" s="53"/>
      <c r="O427" s="53"/>
      <c r="P427" s="53"/>
      <c r="Q427" s="53"/>
      <c r="R427" s="53"/>
      <c r="S427" s="53"/>
      <c r="T427" s="53"/>
      <c r="U427" s="53"/>
      <c r="V427" s="53"/>
      <c r="W427" s="53"/>
      <c r="X427" s="53"/>
      <c r="Y427" s="53"/>
      <c r="Z427" s="53"/>
    </row>
    <row r="428" customFormat="false" ht="82.5" hidden="false" customHeight="true" outlineLevel="0" collapsed="false">
      <c r="A428" s="5" t="s">
        <v>9054</v>
      </c>
      <c r="B428" s="5" t="s">
        <v>9055</v>
      </c>
      <c r="C428" s="5"/>
      <c r="D428" s="5"/>
      <c r="E428" s="5"/>
      <c r="F428" s="8"/>
      <c r="G428" s="5"/>
      <c r="H428" s="25" t="s">
        <v>9056</v>
      </c>
      <c r="I428" s="49" t="s">
        <v>7490</v>
      </c>
      <c r="J428" s="5" t="s">
        <v>9057</v>
      </c>
      <c r="K428" s="53"/>
      <c r="L428" s="54" t="s">
        <v>9058</v>
      </c>
      <c r="M428" s="25" t="s">
        <v>9059</v>
      </c>
      <c r="N428" s="53"/>
      <c r="O428" s="53"/>
      <c r="P428" s="53"/>
      <c r="Q428" s="53"/>
      <c r="R428" s="53"/>
      <c r="S428" s="53"/>
      <c r="T428" s="53"/>
      <c r="U428" s="53"/>
      <c r="V428" s="53"/>
      <c r="W428" s="53"/>
      <c r="X428" s="53"/>
      <c r="Y428" s="53"/>
      <c r="Z428" s="53"/>
    </row>
    <row r="429" customFormat="false" ht="82.5" hidden="false" customHeight="true" outlineLevel="0" collapsed="false">
      <c r="A429" s="5" t="s">
        <v>9060</v>
      </c>
      <c r="B429" s="5" t="s">
        <v>9055</v>
      </c>
      <c r="C429" s="5"/>
      <c r="D429" s="5"/>
      <c r="E429" s="5"/>
      <c r="F429" s="8"/>
      <c r="G429" s="5"/>
      <c r="H429" s="8" t="s">
        <v>9061</v>
      </c>
      <c r="I429" s="49" t="s">
        <v>7490</v>
      </c>
      <c r="J429" s="5" t="s">
        <v>9062</v>
      </c>
      <c r="K429" s="53"/>
      <c r="L429" s="51"/>
      <c r="M429" s="25" t="s">
        <v>9063</v>
      </c>
      <c r="N429" s="53"/>
      <c r="O429" s="53"/>
      <c r="P429" s="53"/>
      <c r="Q429" s="53"/>
      <c r="R429" s="53"/>
      <c r="S429" s="53"/>
      <c r="T429" s="53"/>
      <c r="U429" s="53"/>
      <c r="V429" s="53"/>
      <c r="W429" s="53"/>
      <c r="X429" s="53"/>
      <c r="Y429" s="53"/>
      <c r="Z429" s="53"/>
    </row>
    <row r="430" customFormat="false" ht="82.5" hidden="false" customHeight="true" outlineLevel="0" collapsed="false">
      <c r="A430" s="5" t="s">
        <v>9064</v>
      </c>
      <c r="B430" s="5" t="s">
        <v>9055</v>
      </c>
      <c r="C430" s="5"/>
      <c r="D430" s="5"/>
      <c r="E430" s="5"/>
      <c r="F430" s="8"/>
      <c r="G430" s="5"/>
      <c r="H430" s="8" t="s">
        <v>9061</v>
      </c>
      <c r="I430" s="49" t="s">
        <v>7490</v>
      </c>
      <c r="J430" s="5" t="s">
        <v>9065</v>
      </c>
      <c r="K430" s="53"/>
      <c r="L430" s="51"/>
      <c r="M430" s="25" t="s">
        <v>9066</v>
      </c>
      <c r="N430" s="53"/>
      <c r="O430" s="53"/>
      <c r="P430" s="53"/>
      <c r="Q430" s="53"/>
      <c r="R430" s="53"/>
      <c r="S430" s="53"/>
      <c r="T430" s="53"/>
      <c r="U430" s="53"/>
      <c r="V430" s="53"/>
      <c r="W430" s="53"/>
      <c r="X430" s="53"/>
      <c r="Y430" s="53"/>
      <c r="Z430" s="53"/>
    </row>
    <row r="431" customFormat="false" ht="82.5" hidden="false" customHeight="true" outlineLevel="0" collapsed="false">
      <c r="A431" s="5" t="s">
        <v>9054</v>
      </c>
      <c r="B431" s="5" t="s">
        <v>3220</v>
      </c>
      <c r="C431" s="5"/>
      <c r="D431" s="5"/>
      <c r="E431" s="5"/>
      <c r="F431" s="8"/>
      <c r="G431" s="5" t="s">
        <v>9067</v>
      </c>
      <c r="H431" s="8" t="s">
        <v>9068</v>
      </c>
      <c r="I431" s="49" t="s">
        <v>7490</v>
      </c>
      <c r="J431" s="5" t="s">
        <v>9069</v>
      </c>
      <c r="K431" s="53"/>
      <c r="L431" s="51"/>
      <c r="M431" s="25" t="s">
        <v>9070</v>
      </c>
      <c r="N431" s="53"/>
      <c r="O431" s="53"/>
      <c r="P431" s="53"/>
      <c r="Q431" s="53"/>
      <c r="R431" s="53"/>
      <c r="S431" s="53"/>
      <c r="T431" s="53"/>
      <c r="U431" s="53"/>
      <c r="V431" s="53"/>
      <c r="W431" s="53"/>
      <c r="X431" s="53"/>
      <c r="Y431" s="53"/>
      <c r="Z431" s="53"/>
    </row>
    <row r="432" customFormat="false" ht="82.5" hidden="false" customHeight="true" outlineLevel="0" collapsed="false">
      <c r="A432" s="5" t="s">
        <v>9071</v>
      </c>
      <c r="B432" s="5" t="s">
        <v>3220</v>
      </c>
      <c r="C432" s="5"/>
      <c r="D432" s="5"/>
      <c r="E432" s="5"/>
      <c r="F432" s="8"/>
      <c r="G432" s="5" t="s">
        <v>9072</v>
      </c>
      <c r="H432" s="8" t="s">
        <v>9073</v>
      </c>
      <c r="I432" s="49" t="s">
        <v>7490</v>
      </c>
      <c r="J432" s="5" t="s">
        <v>9074</v>
      </c>
      <c r="K432" s="53"/>
      <c r="L432" s="51"/>
      <c r="M432" s="25" t="s">
        <v>9075</v>
      </c>
      <c r="N432" s="53"/>
      <c r="O432" s="53"/>
      <c r="P432" s="53"/>
      <c r="Q432" s="53"/>
      <c r="R432" s="53"/>
      <c r="S432" s="53"/>
      <c r="T432" s="53"/>
      <c r="U432" s="53"/>
      <c r="V432" s="53"/>
      <c r="W432" s="53"/>
      <c r="X432" s="53"/>
      <c r="Y432" s="53"/>
      <c r="Z432" s="53"/>
    </row>
    <row r="433" customFormat="false" ht="82.5" hidden="false" customHeight="true" outlineLevel="0" collapsed="false">
      <c r="A433" s="5" t="s">
        <v>9076</v>
      </c>
      <c r="B433" s="5" t="s">
        <v>3220</v>
      </c>
      <c r="C433" s="5"/>
      <c r="D433" s="5"/>
      <c r="E433" s="5"/>
      <c r="F433" s="8"/>
      <c r="G433" s="5" t="s">
        <v>9077</v>
      </c>
      <c r="H433" s="8" t="s">
        <v>9078</v>
      </c>
      <c r="I433" s="49" t="s">
        <v>7490</v>
      </c>
      <c r="J433" s="5" t="s">
        <v>9079</v>
      </c>
      <c r="K433" s="53"/>
      <c r="L433" s="51"/>
      <c r="M433" s="25" t="s">
        <v>9080</v>
      </c>
      <c r="N433" s="53"/>
      <c r="O433" s="53"/>
      <c r="P433" s="53"/>
      <c r="Q433" s="53"/>
      <c r="R433" s="53"/>
      <c r="S433" s="53"/>
      <c r="T433" s="53"/>
      <c r="U433" s="53"/>
      <c r="V433" s="53"/>
      <c r="W433" s="53"/>
      <c r="X433" s="53"/>
      <c r="Y433" s="53"/>
      <c r="Z433" s="53"/>
    </row>
    <row r="434" customFormat="false" ht="82.5" hidden="false" customHeight="true" outlineLevel="0" collapsed="false">
      <c r="A434" s="5" t="s">
        <v>9081</v>
      </c>
      <c r="B434" s="5" t="s">
        <v>9082</v>
      </c>
      <c r="C434" s="5"/>
      <c r="D434" s="5"/>
      <c r="E434" s="5"/>
      <c r="F434" s="8"/>
      <c r="G434" s="5"/>
      <c r="H434" s="8" t="s">
        <v>9083</v>
      </c>
      <c r="I434" s="49" t="s">
        <v>7490</v>
      </c>
      <c r="J434" s="5" t="s">
        <v>9084</v>
      </c>
      <c r="K434" s="53"/>
      <c r="L434" s="54" t="s">
        <v>9085</v>
      </c>
      <c r="M434" s="25" t="s">
        <v>9086</v>
      </c>
      <c r="N434" s="53"/>
      <c r="O434" s="53"/>
      <c r="P434" s="53"/>
      <c r="Q434" s="53"/>
      <c r="R434" s="53"/>
      <c r="S434" s="53"/>
      <c r="T434" s="53"/>
      <c r="U434" s="53"/>
      <c r="V434" s="53"/>
      <c r="W434" s="53"/>
      <c r="X434" s="53"/>
      <c r="Y434" s="53"/>
      <c r="Z434" s="53"/>
    </row>
    <row r="435" customFormat="false" ht="82.5" hidden="false" customHeight="true" outlineLevel="0" collapsed="false">
      <c r="A435" s="5" t="s">
        <v>9087</v>
      </c>
      <c r="B435" s="5" t="s">
        <v>9082</v>
      </c>
      <c r="C435" s="5"/>
      <c r="D435" s="5"/>
      <c r="E435" s="5"/>
      <c r="F435" s="8"/>
      <c r="G435" s="5"/>
      <c r="H435" s="8" t="s">
        <v>9088</v>
      </c>
      <c r="I435" s="49" t="s">
        <v>7490</v>
      </c>
      <c r="J435" s="5" t="s">
        <v>9089</v>
      </c>
      <c r="K435" s="53"/>
      <c r="L435" s="51" t="s">
        <v>9090</v>
      </c>
      <c r="M435" s="25" t="s">
        <v>9091</v>
      </c>
      <c r="N435" s="53"/>
      <c r="O435" s="53"/>
      <c r="P435" s="53"/>
      <c r="Q435" s="53"/>
      <c r="R435" s="53"/>
      <c r="S435" s="53"/>
      <c r="T435" s="53"/>
      <c r="U435" s="53"/>
      <c r="V435" s="53"/>
      <c r="W435" s="53"/>
      <c r="X435" s="53"/>
      <c r="Y435" s="53"/>
      <c r="Z435" s="53"/>
    </row>
    <row r="436" customFormat="false" ht="82.5" hidden="false" customHeight="true" outlineLevel="0" collapsed="false">
      <c r="A436" s="5" t="s">
        <v>9087</v>
      </c>
      <c r="B436" s="5" t="s">
        <v>9082</v>
      </c>
      <c r="C436" s="5"/>
      <c r="D436" s="5"/>
      <c r="E436" s="5"/>
      <c r="F436" s="8"/>
      <c r="G436" s="5"/>
      <c r="H436" s="8" t="s">
        <v>9092</v>
      </c>
      <c r="I436" s="49" t="s">
        <v>7490</v>
      </c>
      <c r="J436" s="57" t="s">
        <v>9093</v>
      </c>
      <c r="K436" s="53"/>
      <c r="L436" s="51"/>
      <c r="M436" s="25" t="s">
        <v>9094</v>
      </c>
      <c r="N436" s="53"/>
      <c r="O436" s="53"/>
      <c r="P436" s="53"/>
      <c r="Q436" s="53"/>
      <c r="R436" s="53"/>
      <c r="S436" s="53"/>
      <c r="T436" s="53"/>
      <c r="U436" s="53"/>
      <c r="V436" s="53"/>
      <c r="W436" s="53"/>
      <c r="X436" s="53"/>
      <c r="Y436" s="53"/>
      <c r="Z436" s="53"/>
    </row>
    <row r="437" customFormat="false" ht="75" hidden="false" customHeight="true" outlineLevel="0" collapsed="false">
      <c r="A437" s="5" t="s">
        <v>7486</v>
      </c>
      <c r="B437" s="5" t="s">
        <v>9095</v>
      </c>
      <c r="C437" s="5"/>
      <c r="D437" s="5"/>
      <c r="E437" s="5"/>
      <c r="F437" s="8"/>
      <c r="G437" s="5" t="s">
        <v>7487</v>
      </c>
      <c r="H437" s="8" t="s">
        <v>9096</v>
      </c>
      <c r="I437" s="49" t="s">
        <v>7490</v>
      </c>
      <c r="J437" s="5" t="s">
        <v>9097</v>
      </c>
      <c r="K437" s="53"/>
      <c r="L437" s="51"/>
      <c r="M437" s="25" t="s">
        <v>9098</v>
      </c>
      <c r="N437" s="53"/>
      <c r="O437" s="53"/>
      <c r="P437" s="53"/>
      <c r="Q437" s="53"/>
      <c r="R437" s="53"/>
      <c r="S437" s="53"/>
      <c r="T437" s="53"/>
      <c r="U437" s="53"/>
      <c r="V437" s="53"/>
      <c r="W437" s="53"/>
      <c r="X437" s="53"/>
      <c r="Y437" s="53"/>
      <c r="Z437" s="53"/>
    </row>
    <row r="438" customFormat="false" ht="159.75" hidden="false" customHeight="true" outlineLevel="0" collapsed="false">
      <c r="A438" s="5" t="s">
        <v>8626</v>
      </c>
      <c r="B438" s="5" t="s">
        <v>9099</v>
      </c>
      <c r="C438" s="5" t="s">
        <v>7546</v>
      </c>
      <c r="D438" s="5" t="s">
        <v>7546</v>
      </c>
      <c r="E438" s="5"/>
      <c r="F438" s="8" t="s">
        <v>9100</v>
      </c>
      <c r="G438" s="5"/>
      <c r="H438" s="8" t="s">
        <v>9101</v>
      </c>
      <c r="I438" s="49" t="s">
        <v>7490</v>
      </c>
      <c r="J438" s="5" t="s">
        <v>9102</v>
      </c>
      <c r="K438" s="53"/>
      <c r="L438" s="54" t="s">
        <v>9103</v>
      </c>
      <c r="M438" s="25" t="s">
        <v>9104</v>
      </c>
      <c r="N438" s="53"/>
      <c r="O438" s="53"/>
      <c r="P438" s="53"/>
      <c r="Q438" s="53"/>
      <c r="R438" s="53"/>
      <c r="S438" s="53"/>
      <c r="T438" s="53"/>
      <c r="U438" s="53"/>
      <c r="V438" s="53"/>
      <c r="W438" s="53"/>
      <c r="X438" s="53"/>
      <c r="Y438" s="53"/>
      <c r="Z438" s="53"/>
    </row>
    <row r="439" customFormat="false" ht="75" hidden="false" customHeight="true" outlineLevel="0" collapsed="false">
      <c r="A439" s="5" t="s">
        <v>8626</v>
      </c>
      <c r="B439" s="5" t="s">
        <v>9105</v>
      </c>
      <c r="C439" s="5"/>
      <c r="D439" s="5" t="s">
        <v>7574</v>
      </c>
      <c r="E439" s="5"/>
      <c r="F439" s="8" t="s">
        <v>9106</v>
      </c>
      <c r="G439" s="5"/>
      <c r="H439" s="8" t="s">
        <v>9101</v>
      </c>
      <c r="I439" s="49" t="s">
        <v>7490</v>
      </c>
      <c r="J439" s="5" t="s">
        <v>9107</v>
      </c>
      <c r="K439" s="53"/>
      <c r="L439" s="61" t="s">
        <v>9108</v>
      </c>
      <c r="M439" s="25" t="s">
        <v>9109</v>
      </c>
      <c r="N439" s="53"/>
      <c r="O439" s="53"/>
      <c r="P439" s="53"/>
      <c r="Q439" s="53"/>
      <c r="R439" s="53"/>
      <c r="S439" s="53"/>
      <c r="T439" s="53"/>
      <c r="U439" s="53"/>
      <c r="V439" s="53"/>
      <c r="W439" s="53"/>
      <c r="X439" s="53"/>
      <c r="Y439" s="53"/>
      <c r="Z439" s="53"/>
    </row>
    <row r="440" customFormat="false" ht="75" hidden="false" customHeight="true" outlineLevel="0" collapsed="false">
      <c r="A440" s="5" t="s">
        <v>8626</v>
      </c>
      <c r="B440" s="5" t="s">
        <v>9110</v>
      </c>
      <c r="C440" s="5"/>
      <c r="D440" s="5" t="s">
        <v>7546</v>
      </c>
      <c r="E440" s="5"/>
      <c r="F440" s="8" t="s">
        <v>9111</v>
      </c>
      <c r="G440" s="5"/>
      <c r="H440" s="8" t="s">
        <v>9112</v>
      </c>
      <c r="I440" s="49" t="s">
        <v>7490</v>
      </c>
      <c r="J440" s="6" t="s">
        <v>9113</v>
      </c>
      <c r="K440" s="53"/>
      <c r="L440" s="54" t="s">
        <v>9114</v>
      </c>
      <c r="M440" s="25" t="s">
        <v>9115</v>
      </c>
      <c r="N440" s="53"/>
      <c r="O440" s="53"/>
      <c r="P440" s="53"/>
      <c r="Q440" s="53"/>
      <c r="R440" s="53"/>
      <c r="S440" s="53"/>
      <c r="T440" s="53"/>
      <c r="U440" s="53"/>
      <c r="V440" s="53"/>
      <c r="W440" s="53"/>
      <c r="X440" s="53"/>
      <c r="Y440" s="53"/>
      <c r="Z440" s="53"/>
    </row>
    <row r="441" customFormat="false" ht="75" hidden="false" customHeight="true" outlineLevel="0" collapsed="false">
      <c r="A441" s="5" t="s">
        <v>8626</v>
      </c>
      <c r="B441" s="5" t="s">
        <v>9116</v>
      </c>
      <c r="C441" s="5"/>
      <c r="D441" s="5" t="s">
        <v>7546</v>
      </c>
      <c r="E441" s="5"/>
      <c r="F441" s="8" t="s">
        <v>9117</v>
      </c>
      <c r="G441" s="5"/>
      <c r="H441" s="8" t="s">
        <v>9118</v>
      </c>
      <c r="I441" s="49" t="s">
        <v>7490</v>
      </c>
      <c r="J441" s="6" t="s">
        <v>9119</v>
      </c>
      <c r="K441" s="53"/>
      <c r="L441" s="62" t="s">
        <v>9120</v>
      </c>
      <c r="M441" s="25" t="s">
        <v>9121</v>
      </c>
      <c r="N441" s="53"/>
      <c r="O441" s="53"/>
      <c r="P441" s="53"/>
      <c r="Q441" s="53"/>
      <c r="R441" s="53"/>
      <c r="S441" s="53"/>
      <c r="T441" s="53"/>
      <c r="U441" s="53"/>
      <c r="V441" s="53"/>
      <c r="W441" s="53"/>
      <c r="X441" s="53"/>
      <c r="Y441" s="53"/>
      <c r="Z441" s="53"/>
    </row>
    <row r="442" customFormat="false" ht="75" hidden="false" customHeight="true" outlineLevel="0" collapsed="false">
      <c r="A442" s="5" t="s">
        <v>8626</v>
      </c>
      <c r="B442" s="5" t="s">
        <v>9122</v>
      </c>
      <c r="C442" s="5"/>
      <c r="D442" s="5" t="s">
        <v>7546</v>
      </c>
      <c r="E442" s="5"/>
      <c r="F442" s="8" t="s">
        <v>9123</v>
      </c>
      <c r="G442" s="5"/>
      <c r="H442" s="8" t="s">
        <v>9124</v>
      </c>
      <c r="I442" s="49" t="s">
        <v>7490</v>
      </c>
      <c r="J442" s="6" t="s">
        <v>9125</v>
      </c>
      <c r="K442" s="53"/>
      <c r="L442" s="54" t="s">
        <v>9126</v>
      </c>
      <c r="M442" s="25" t="s">
        <v>9127</v>
      </c>
      <c r="N442" s="53"/>
      <c r="O442" s="53"/>
      <c r="P442" s="53"/>
      <c r="Q442" s="53"/>
      <c r="R442" s="53"/>
      <c r="S442" s="53"/>
      <c r="T442" s="53"/>
      <c r="U442" s="53"/>
      <c r="V442" s="53"/>
      <c r="W442" s="53"/>
      <c r="X442" s="53"/>
      <c r="Y442" s="53"/>
      <c r="Z442" s="53"/>
    </row>
    <row r="443" customFormat="false" ht="75" hidden="false" customHeight="true" outlineLevel="0" collapsed="false">
      <c r="A443" s="5" t="s">
        <v>8626</v>
      </c>
      <c r="B443" s="5" t="s">
        <v>9128</v>
      </c>
      <c r="C443" s="5"/>
      <c r="D443" s="5" t="s">
        <v>7546</v>
      </c>
      <c r="E443" s="5"/>
      <c r="F443" s="8" t="s">
        <v>9129</v>
      </c>
      <c r="G443" s="5"/>
      <c r="H443" s="8" t="s">
        <v>9130</v>
      </c>
      <c r="I443" s="49" t="s">
        <v>7490</v>
      </c>
      <c r="J443" s="6" t="s">
        <v>9131</v>
      </c>
      <c r="K443" s="53"/>
      <c r="L443" s="54" t="s">
        <v>9132</v>
      </c>
      <c r="M443" s="25" t="s">
        <v>9133</v>
      </c>
      <c r="N443" s="53"/>
      <c r="O443" s="53"/>
      <c r="P443" s="53"/>
      <c r="Q443" s="53"/>
      <c r="R443" s="53"/>
      <c r="S443" s="53"/>
      <c r="T443" s="53"/>
      <c r="U443" s="53"/>
      <c r="V443" s="53"/>
      <c r="W443" s="53"/>
      <c r="X443" s="53"/>
      <c r="Y443" s="53"/>
      <c r="Z443" s="53"/>
    </row>
    <row r="444" customFormat="false" ht="75" hidden="false" customHeight="true" outlineLevel="0" collapsed="false">
      <c r="A444" s="5" t="s">
        <v>8626</v>
      </c>
      <c r="B444" s="5" t="s">
        <v>9134</v>
      </c>
      <c r="C444" s="5"/>
      <c r="D444" s="5" t="s">
        <v>7574</v>
      </c>
      <c r="E444" s="5"/>
      <c r="F444" s="8" t="s">
        <v>9129</v>
      </c>
      <c r="G444" s="5"/>
      <c r="H444" s="8" t="s">
        <v>9135</v>
      </c>
      <c r="I444" s="49" t="s">
        <v>7490</v>
      </c>
      <c r="J444" s="6" t="s">
        <v>9136</v>
      </c>
      <c r="K444" s="53"/>
      <c r="L444" s="51"/>
      <c r="M444" s="25" t="s">
        <v>9137</v>
      </c>
      <c r="N444" s="53"/>
      <c r="O444" s="53"/>
      <c r="P444" s="53"/>
      <c r="Q444" s="53"/>
      <c r="R444" s="53"/>
      <c r="S444" s="53"/>
      <c r="T444" s="53"/>
      <c r="U444" s="53"/>
      <c r="V444" s="53"/>
      <c r="W444" s="53"/>
      <c r="X444" s="53"/>
      <c r="Y444" s="53"/>
      <c r="Z444" s="53"/>
    </row>
    <row r="445" customFormat="false" ht="75" hidden="false" customHeight="true" outlineLevel="0" collapsed="false">
      <c r="A445" s="5" t="s">
        <v>9138</v>
      </c>
      <c r="B445" s="5" t="s">
        <v>9139</v>
      </c>
      <c r="C445" s="5"/>
      <c r="D445" s="5" t="s">
        <v>7574</v>
      </c>
      <c r="E445" s="5"/>
      <c r="F445" s="25" t="s">
        <v>9140</v>
      </c>
      <c r="G445" s="5"/>
      <c r="H445" s="8" t="s">
        <v>9141</v>
      </c>
      <c r="I445" s="49" t="s">
        <v>7490</v>
      </c>
      <c r="J445" s="6" t="s">
        <v>9142</v>
      </c>
      <c r="K445" s="53"/>
      <c r="L445" s="51"/>
      <c r="M445" s="25" t="s">
        <v>9143</v>
      </c>
      <c r="N445" s="53"/>
      <c r="O445" s="53"/>
      <c r="P445" s="53"/>
      <c r="Q445" s="53"/>
      <c r="R445" s="53"/>
      <c r="S445" s="53"/>
      <c r="T445" s="53"/>
      <c r="U445" s="53"/>
      <c r="V445" s="53"/>
      <c r="W445" s="53"/>
      <c r="X445" s="53"/>
      <c r="Y445" s="53"/>
      <c r="Z445" s="53"/>
    </row>
    <row r="446" customFormat="false" ht="75" hidden="false" customHeight="true" outlineLevel="0" collapsed="false">
      <c r="A446" s="5" t="s">
        <v>9138</v>
      </c>
      <c r="B446" s="5" t="s">
        <v>9144</v>
      </c>
      <c r="C446" s="5"/>
      <c r="D446" s="5" t="s">
        <v>7574</v>
      </c>
      <c r="E446" s="5"/>
      <c r="F446" s="25" t="s">
        <v>9145</v>
      </c>
      <c r="G446" s="5"/>
      <c r="H446" s="8" t="s">
        <v>9146</v>
      </c>
      <c r="I446" s="49" t="s">
        <v>7490</v>
      </c>
      <c r="J446" s="6" t="s">
        <v>9147</v>
      </c>
      <c r="K446" s="53"/>
      <c r="L446" s="51"/>
      <c r="M446" s="25" t="s">
        <v>9148</v>
      </c>
      <c r="N446" s="53"/>
      <c r="O446" s="53"/>
      <c r="P446" s="53"/>
      <c r="Q446" s="53"/>
      <c r="R446" s="53"/>
      <c r="S446" s="53"/>
      <c r="T446" s="53"/>
      <c r="U446" s="53"/>
      <c r="V446" s="53"/>
      <c r="W446" s="53"/>
      <c r="X446" s="53"/>
      <c r="Y446" s="53"/>
      <c r="Z446" s="53"/>
    </row>
    <row r="447" customFormat="false" ht="75" hidden="false" customHeight="true" outlineLevel="0" collapsed="false">
      <c r="A447" s="5" t="s">
        <v>9138</v>
      </c>
      <c r="B447" s="5" t="s">
        <v>9139</v>
      </c>
      <c r="C447" s="5"/>
      <c r="D447" s="5" t="s">
        <v>7574</v>
      </c>
      <c r="E447" s="5"/>
      <c r="F447" s="8"/>
      <c r="G447" s="5"/>
      <c r="H447" s="25" t="s">
        <v>9149</v>
      </c>
      <c r="I447" s="49" t="s">
        <v>7490</v>
      </c>
      <c r="J447" s="6" t="s">
        <v>9150</v>
      </c>
      <c r="K447" s="53"/>
      <c r="L447" s="51"/>
      <c r="M447" s="25" t="s">
        <v>9151</v>
      </c>
      <c r="N447" s="53"/>
      <c r="O447" s="53"/>
      <c r="P447" s="53"/>
      <c r="Q447" s="53"/>
      <c r="R447" s="53"/>
      <c r="S447" s="53"/>
      <c r="T447" s="53"/>
      <c r="U447" s="53"/>
      <c r="V447" s="53"/>
      <c r="W447" s="53"/>
      <c r="X447" s="53"/>
      <c r="Y447" s="53"/>
      <c r="Z447" s="53"/>
    </row>
    <row r="448" customFormat="false" ht="75" hidden="false" customHeight="true" outlineLevel="0" collapsed="false">
      <c r="A448" s="5" t="s">
        <v>9138</v>
      </c>
      <c r="B448" s="5" t="s">
        <v>9139</v>
      </c>
      <c r="C448" s="5"/>
      <c r="D448" s="5"/>
      <c r="E448" s="5"/>
      <c r="F448" s="8"/>
      <c r="G448" s="5"/>
      <c r="H448" s="25" t="s">
        <v>9152</v>
      </c>
      <c r="I448" s="49" t="s">
        <v>7490</v>
      </c>
      <c r="J448" s="6" t="s">
        <v>9153</v>
      </c>
      <c r="K448" s="53"/>
      <c r="L448" s="51"/>
      <c r="M448" s="25" t="s">
        <v>9154</v>
      </c>
      <c r="N448" s="53"/>
      <c r="O448" s="53"/>
      <c r="P448" s="53"/>
      <c r="Q448" s="53"/>
      <c r="R448" s="53"/>
      <c r="S448" s="53"/>
      <c r="T448" s="53"/>
      <c r="U448" s="53"/>
      <c r="V448" s="53"/>
      <c r="W448" s="53"/>
      <c r="X448" s="53"/>
      <c r="Y448" s="53"/>
      <c r="Z448" s="53"/>
    </row>
    <row r="449" customFormat="false" ht="75" hidden="false" customHeight="true" outlineLevel="0" collapsed="false">
      <c r="A449" s="5" t="s">
        <v>9138</v>
      </c>
      <c r="B449" s="5" t="s">
        <v>9139</v>
      </c>
      <c r="C449" s="5"/>
      <c r="D449" s="5"/>
      <c r="E449" s="5"/>
      <c r="F449" s="8"/>
      <c r="G449" s="5"/>
      <c r="H449" s="8" t="s">
        <v>9155</v>
      </c>
      <c r="I449" s="49" t="s">
        <v>7490</v>
      </c>
      <c r="J449" s="6" t="s">
        <v>9156</v>
      </c>
      <c r="K449" s="53"/>
      <c r="L449" s="51"/>
      <c r="M449" s="25" t="s">
        <v>9157</v>
      </c>
      <c r="N449" s="53"/>
      <c r="O449" s="53"/>
      <c r="P449" s="53"/>
      <c r="Q449" s="53"/>
      <c r="R449" s="53"/>
      <c r="S449" s="53"/>
      <c r="T449" s="53"/>
      <c r="U449" s="53"/>
      <c r="V449" s="53"/>
      <c r="W449" s="53"/>
      <c r="X449" s="53"/>
      <c r="Y449" s="53"/>
      <c r="Z449" s="53"/>
    </row>
    <row r="450" customFormat="false" ht="75" hidden="false" customHeight="true" outlineLevel="0" collapsed="false">
      <c r="A450" s="5" t="s">
        <v>9138</v>
      </c>
      <c r="B450" s="5" t="s">
        <v>9139</v>
      </c>
      <c r="C450" s="5"/>
      <c r="D450" s="5"/>
      <c r="E450" s="5"/>
      <c r="F450" s="8"/>
      <c r="G450" s="5"/>
      <c r="H450" s="25" t="s">
        <v>9158</v>
      </c>
      <c r="I450" s="63" t="s">
        <v>7490</v>
      </c>
      <c r="J450" s="6" t="s">
        <v>9159</v>
      </c>
      <c r="K450" s="53"/>
      <c r="L450" s="51"/>
      <c r="M450" s="25" t="s">
        <v>9160</v>
      </c>
      <c r="N450" s="53"/>
      <c r="O450" s="53"/>
      <c r="P450" s="53"/>
      <c r="Q450" s="53"/>
      <c r="R450" s="53"/>
      <c r="S450" s="53"/>
      <c r="T450" s="53"/>
      <c r="U450" s="53"/>
      <c r="V450" s="53"/>
      <c r="W450" s="53"/>
      <c r="X450" s="53"/>
      <c r="Y450" s="53"/>
      <c r="Z450" s="53"/>
    </row>
    <row r="451" customFormat="false" ht="75" hidden="false" customHeight="true" outlineLevel="0" collapsed="false">
      <c r="A451" s="5" t="s">
        <v>9138</v>
      </c>
      <c r="B451" s="5" t="s">
        <v>9139</v>
      </c>
      <c r="C451" s="5"/>
      <c r="D451" s="5"/>
      <c r="E451" s="5"/>
      <c r="F451" s="8"/>
      <c r="G451" s="5"/>
      <c r="H451" s="25" t="s">
        <v>9161</v>
      </c>
      <c r="I451" s="63" t="s">
        <v>7490</v>
      </c>
      <c r="J451" s="6" t="s">
        <v>9162</v>
      </c>
      <c r="K451" s="53"/>
      <c r="L451" s="51" t="s">
        <v>9163</v>
      </c>
      <c r="M451" s="25" t="s">
        <v>9164</v>
      </c>
      <c r="N451" s="53"/>
      <c r="O451" s="53"/>
      <c r="P451" s="53"/>
      <c r="Q451" s="53"/>
      <c r="R451" s="53"/>
      <c r="S451" s="53"/>
      <c r="T451" s="53"/>
      <c r="U451" s="53"/>
      <c r="V451" s="53"/>
      <c r="W451" s="53"/>
      <c r="X451" s="53"/>
      <c r="Y451" s="53"/>
      <c r="Z451" s="53"/>
    </row>
    <row r="452" customFormat="false" ht="75" hidden="false" customHeight="true" outlineLevel="0" collapsed="false">
      <c r="A452" s="5" t="s">
        <v>9138</v>
      </c>
      <c r="B452" s="5" t="s">
        <v>9139</v>
      </c>
      <c r="C452" s="5"/>
      <c r="D452" s="5"/>
      <c r="E452" s="5"/>
      <c r="F452" s="8"/>
      <c r="G452" s="5"/>
      <c r="H452" s="8" t="s">
        <v>9165</v>
      </c>
      <c r="I452" s="63" t="s">
        <v>7490</v>
      </c>
      <c r="J452" s="64" t="s">
        <v>9166</v>
      </c>
      <c r="K452" s="53"/>
      <c r="L452" s="51"/>
      <c r="M452" s="25" t="s">
        <v>9167</v>
      </c>
      <c r="N452" s="53"/>
      <c r="O452" s="53"/>
      <c r="P452" s="53"/>
      <c r="Q452" s="53"/>
      <c r="R452" s="53"/>
      <c r="S452" s="53"/>
      <c r="T452" s="53"/>
      <c r="U452" s="53"/>
      <c r="V452" s="53"/>
      <c r="W452" s="53"/>
      <c r="X452" s="53"/>
      <c r="Y452" s="53"/>
      <c r="Z452" s="53"/>
    </row>
    <row r="453" customFormat="false" ht="15.75" hidden="false" customHeight="false" outlineLevel="0" collapsed="false">
      <c r="A453" s="5" t="s">
        <v>9168</v>
      </c>
      <c r="B453" s="5" t="s">
        <v>9169</v>
      </c>
      <c r="C453" s="5"/>
      <c r="D453" s="5"/>
      <c r="E453" s="5"/>
      <c r="F453" s="8"/>
      <c r="G453" s="5"/>
      <c r="H453" s="52" t="s">
        <v>9170</v>
      </c>
      <c r="I453" s="49" t="s">
        <v>7490</v>
      </c>
      <c r="J453" s="5" t="s">
        <v>9171</v>
      </c>
      <c r="K453" s="53"/>
      <c r="L453" s="51"/>
      <c r="M453" s="25" t="s">
        <v>9172</v>
      </c>
      <c r="N453" s="53"/>
      <c r="O453" s="53"/>
      <c r="P453" s="53"/>
      <c r="Q453" s="53"/>
      <c r="R453" s="53"/>
      <c r="S453" s="53"/>
      <c r="T453" s="53"/>
      <c r="U453" s="53"/>
      <c r="V453" s="53"/>
      <c r="W453" s="53"/>
      <c r="X453" s="53"/>
      <c r="Y453" s="53"/>
      <c r="Z453" s="53"/>
    </row>
    <row r="454" customFormat="false" ht="15.75" hidden="false" customHeight="false" outlineLevel="0" collapsed="false">
      <c r="A454" s="5" t="s">
        <v>9168</v>
      </c>
      <c r="B454" s="5" t="s">
        <v>9169</v>
      </c>
      <c r="C454" s="5"/>
      <c r="D454" s="5"/>
      <c r="E454" s="5"/>
      <c r="F454" s="8"/>
      <c r="G454" s="5"/>
      <c r="H454" s="25" t="s">
        <v>9173</v>
      </c>
      <c r="I454" s="49" t="s">
        <v>7490</v>
      </c>
      <c r="J454" s="5" t="s">
        <v>9174</v>
      </c>
      <c r="K454" s="53"/>
      <c r="L454" s="51"/>
      <c r="M454" s="25" t="s">
        <v>9175</v>
      </c>
      <c r="N454" s="53"/>
      <c r="O454" s="53"/>
      <c r="P454" s="53"/>
      <c r="Q454" s="53"/>
      <c r="R454" s="53"/>
      <c r="S454" s="53"/>
      <c r="T454" s="53"/>
      <c r="U454" s="53"/>
      <c r="V454" s="53"/>
      <c r="W454" s="53"/>
      <c r="X454" s="53"/>
      <c r="Y454" s="53"/>
      <c r="Z454" s="53"/>
    </row>
    <row r="455" customFormat="false" ht="15.75" hidden="false" customHeight="false" outlineLevel="0" collapsed="false">
      <c r="A455" s="5" t="s">
        <v>9176</v>
      </c>
      <c r="B455" s="5" t="s">
        <v>9169</v>
      </c>
      <c r="C455" s="5"/>
      <c r="D455" s="5"/>
      <c r="E455" s="5"/>
      <c r="F455" s="8"/>
      <c r="G455" s="5"/>
      <c r="H455" s="52" t="s">
        <v>9177</v>
      </c>
      <c r="I455" s="49" t="s">
        <v>7490</v>
      </c>
      <c r="J455" s="5" t="s">
        <v>9178</v>
      </c>
      <c r="K455" s="53"/>
      <c r="L455" s="51"/>
      <c r="M455" s="25" t="s">
        <v>9179</v>
      </c>
      <c r="N455" s="53"/>
      <c r="O455" s="53"/>
      <c r="P455" s="53"/>
      <c r="Q455" s="53"/>
      <c r="R455" s="53"/>
      <c r="S455" s="53"/>
      <c r="T455" s="53"/>
      <c r="U455" s="53"/>
      <c r="V455" s="53"/>
      <c r="W455" s="53"/>
      <c r="X455" s="53"/>
      <c r="Y455" s="53"/>
      <c r="Z455" s="53"/>
    </row>
    <row r="456" customFormat="false" ht="15.75" hidden="false" customHeight="false" outlineLevel="0" collapsed="false">
      <c r="A456" s="5" t="s">
        <v>9176</v>
      </c>
      <c r="B456" s="5" t="s">
        <v>9169</v>
      </c>
      <c r="C456" s="5"/>
      <c r="D456" s="5"/>
      <c r="E456" s="5"/>
      <c r="F456" s="8"/>
      <c r="G456" s="5"/>
      <c r="H456" s="8" t="s">
        <v>9180</v>
      </c>
      <c r="I456" s="49" t="s">
        <v>7490</v>
      </c>
      <c r="J456" s="57" t="s">
        <v>9181</v>
      </c>
      <c r="K456" s="53"/>
      <c r="L456" s="51"/>
      <c r="M456" s="25" t="s">
        <v>9182</v>
      </c>
      <c r="N456" s="53"/>
      <c r="O456" s="53"/>
      <c r="P456" s="53"/>
      <c r="Q456" s="53"/>
      <c r="R456" s="53"/>
      <c r="S456" s="53"/>
      <c r="T456" s="53"/>
      <c r="U456" s="53"/>
      <c r="V456" s="53"/>
      <c r="W456" s="53"/>
      <c r="X456" s="53"/>
      <c r="Y456" s="53"/>
      <c r="Z456" s="53"/>
    </row>
    <row r="457" customFormat="false" ht="15.75" hidden="false" customHeight="false" outlineLevel="0" collapsed="false">
      <c r="A457" s="5" t="s">
        <v>9183</v>
      </c>
      <c r="B457" s="5" t="s">
        <v>9184</v>
      </c>
      <c r="C457" s="5"/>
      <c r="D457" s="5"/>
      <c r="E457" s="5"/>
      <c r="F457" s="8"/>
      <c r="G457" s="5"/>
      <c r="H457" s="52" t="s">
        <v>9185</v>
      </c>
      <c r="I457" s="49" t="s">
        <v>7490</v>
      </c>
      <c r="J457" s="5" t="s">
        <v>9186</v>
      </c>
      <c r="K457" s="53"/>
      <c r="L457" s="54" t="s">
        <v>9187</v>
      </c>
      <c r="M457" s="52" t="s">
        <v>9188</v>
      </c>
      <c r="N457" s="53"/>
      <c r="O457" s="53"/>
      <c r="P457" s="53"/>
      <c r="Q457" s="53"/>
      <c r="R457" s="53"/>
      <c r="S457" s="53"/>
      <c r="T457" s="53"/>
      <c r="U457" s="53"/>
      <c r="V457" s="53"/>
      <c r="W457" s="53"/>
      <c r="X457" s="53"/>
      <c r="Y457" s="53"/>
      <c r="Z457" s="53"/>
    </row>
    <row r="458" customFormat="false" ht="15.75" hidden="false" customHeight="false" outlineLevel="0" collapsed="false">
      <c r="A458" s="5" t="s">
        <v>9183</v>
      </c>
      <c r="B458" s="5" t="s">
        <v>9184</v>
      </c>
      <c r="C458" s="5"/>
      <c r="D458" s="5"/>
      <c r="E458" s="5"/>
      <c r="F458" s="8"/>
      <c r="G458" s="5"/>
      <c r="H458" s="25" t="s">
        <v>9189</v>
      </c>
      <c r="I458" s="49" t="s">
        <v>7490</v>
      </c>
      <c r="J458" s="5" t="s">
        <v>9190</v>
      </c>
      <c r="K458" s="53"/>
      <c r="L458" s="51" t="s">
        <v>9191</v>
      </c>
      <c r="M458" s="25" t="s">
        <v>9192</v>
      </c>
      <c r="N458" s="53"/>
      <c r="O458" s="53"/>
      <c r="P458" s="53"/>
      <c r="Q458" s="53"/>
      <c r="R458" s="53"/>
      <c r="S458" s="53"/>
      <c r="T458" s="53"/>
      <c r="U458" s="53"/>
      <c r="V458" s="53"/>
      <c r="W458" s="53"/>
      <c r="X458" s="53"/>
      <c r="Y458" s="53"/>
      <c r="Z458" s="53"/>
    </row>
    <row r="459" customFormat="false" ht="15.75" hidden="false" customHeight="false" outlineLevel="0" collapsed="false">
      <c r="A459" s="5" t="s">
        <v>9193</v>
      </c>
      <c r="B459" s="5" t="s">
        <v>9184</v>
      </c>
      <c r="C459" s="5"/>
      <c r="D459" s="5"/>
      <c r="E459" s="5"/>
      <c r="F459" s="8"/>
      <c r="G459" s="5"/>
      <c r="H459" s="25" t="s">
        <v>9194</v>
      </c>
      <c r="I459" s="49" t="s">
        <v>7490</v>
      </c>
      <c r="J459" s="5" t="s">
        <v>9195</v>
      </c>
      <c r="K459" s="53"/>
      <c r="L459" s="51" t="s">
        <v>9196</v>
      </c>
      <c r="M459" s="52" t="s">
        <v>9197</v>
      </c>
      <c r="N459" s="53"/>
      <c r="O459" s="53"/>
      <c r="P459" s="53"/>
      <c r="Q459" s="53"/>
      <c r="R459" s="53"/>
      <c r="S459" s="53"/>
      <c r="T459" s="53"/>
      <c r="U459" s="53"/>
      <c r="V459" s="53"/>
      <c r="W459" s="53"/>
      <c r="X459" s="53"/>
      <c r="Y459" s="53"/>
      <c r="Z459" s="53"/>
    </row>
    <row r="460" customFormat="false" ht="15.75" hidden="false" customHeight="false" outlineLevel="0" collapsed="false">
      <c r="A460" s="5" t="s">
        <v>9198</v>
      </c>
      <c r="B460" s="5"/>
      <c r="C460" s="5"/>
      <c r="D460" s="5"/>
      <c r="E460" s="5"/>
      <c r="F460" s="8"/>
      <c r="G460" s="5"/>
      <c r="H460" s="8" t="s">
        <v>9199</v>
      </c>
      <c r="I460" s="49" t="s">
        <v>7490</v>
      </c>
      <c r="J460" s="57" t="s">
        <v>9200</v>
      </c>
      <c r="K460" s="53"/>
      <c r="L460" s="51"/>
      <c r="M460" s="52" t="s">
        <v>9201</v>
      </c>
      <c r="N460" s="53"/>
      <c r="O460" s="53"/>
      <c r="P460" s="53"/>
      <c r="Q460" s="53"/>
      <c r="R460" s="53"/>
      <c r="S460" s="53"/>
      <c r="T460" s="53"/>
      <c r="U460" s="53"/>
      <c r="V460" s="53"/>
      <c r="W460" s="53"/>
      <c r="X460" s="53"/>
      <c r="Y460" s="53"/>
      <c r="Z460" s="53"/>
    </row>
    <row r="461" customFormat="false" ht="15.75" hidden="false" customHeight="false" outlineLevel="0" collapsed="false">
      <c r="A461" s="5" t="s">
        <v>9202</v>
      </c>
      <c r="B461" s="5"/>
      <c r="C461" s="5"/>
      <c r="D461" s="5"/>
      <c r="E461" s="5"/>
      <c r="F461" s="8"/>
      <c r="G461" s="5"/>
      <c r="H461" s="8" t="s">
        <v>9203</v>
      </c>
      <c r="I461" s="49" t="s">
        <v>7490</v>
      </c>
      <c r="J461" s="57" t="s">
        <v>9204</v>
      </c>
      <c r="K461" s="53"/>
      <c r="L461" s="51"/>
      <c r="M461" s="52" t="s">
        <v>9205</v>
      </c>
      <c r="N461" s="53"/>
      <c r="O461" s="53"/>
      <c r="P461" s="53"/>
      <c r="Q461" s="53"/>
      <c r="R461" s="53"/>
      <c r="S461" s="53"/>
      <c r="T461" s="53"/>
      <c r="U461" s="53"/>
      <c r="V461" s="53"/>
      <c r="W461" s="53"/>
      <c r="X461" s="53"/>
      <c r="Y461" s="53"/>
      <c r="Z461" s="53"/>
    </row>
    <row r="462" customFormat="false" ht="15.75" hidden="false" customHeight="false" outlineLevel="0" collapsed="false">
      <c r="A462" s="5" t="s">
        <v>9206</v>
      </c>
      <c r="B462" s="5" t="s">
        <v>9207</v>
      </c>
      <c r="C462" s="5"/>
      <c r="D462" s="5"/>
      <c r="E462" s="5"/>
      <c r="F462" s="8"/>
      <c r="G462" s="5"/>
      <c r="H462" s="52" t="s">
        <v>9208</v>
      </c>
      <c r="I462" s="49" t="s">
        <v>7490</v>
      </c>
      <c r="J462" s="5" t="s">
        <v>9209</v>
      </c>
      <c r="K462" s="53"/>
      <c r="L462" s="51"/>
      <c r="M462" s="25" t="s">
        <v>9210</v>
      </c>
      <c r="N462" s="53"/>
      <c r="O462" s="53"/>
      <c r="P462" s="53"/>
      <c r="Q462" s="53"/>
      <c r="R462" s="53"/>
      <c r="S462" s="53"/>
      <c r="T462" s="53"/>
      <c r="U462" s="53"/>
      <c r="V462" s="53"/>
      <c r="W462" s="53"/>
      <c r="X462" s="53"/>
      <c r="Y462" s="53"/>
      <c r="Z462" s="53"/>
    </row>
    <row r="463" customFormat="false" ht="15.75" hidden="false" customHeight="false" outlineLevel="0" collapsed="false">
      <c r="A463" s="5" t="s">
        <v>9206</v>
      </c>
      <c r="B463" s="5" t="s">
        <v>9207</v>
      </c>
      <c r="C463" s="5"/>
      <c r="D463" s="5"/>
      <c r="E463" s="5"/>
      <c r="F463" s="8"/>
      <c r="G463" s="5"/>
      <c r="H463" s="25" t="s">
        <v>9211</v>
      </c>
      <c r="I463" s="49" t="s">
        <v>7490</v>
      </c>
      <c r="J463" s="5" t="s">
        <v>9212</v>
      </c>
      <c r="K463" s="53"/>
      <c r="L463" s="54" t="s">
        <v>9213</v>
      </c>
      <c r="M463" s="25" t="s">
        <v>9214</v>
      </c>
      <c r="N463" s="53"/>
      <c r="O463" s="53"/>
      <c r="P463" s="53"/>
      <c r="Q463" s="53"/>
      <c r="R463" s="53"/>
      <c r="S463" s="53"/>
      <c r="T463" s="53"/>
      <c r="U463" s="53"/>
      <c r="V463" s="53"/>
      <c r="W463" s="53"/>
      <c r="X463" s="53"/>
      <c r="Y463" s="53"/>
      <c r="Z463" s="53"/>
    </row>
    <row r="464" customFormat="false" ht="15.75" hidden="false" customHeight="false" outlineLevel="0" collapsed="false">
      <c r="A464" s="5" t="s">
        <v>9215</v>
      </c>
      <c r="B464" s="5" t="s">
        <v>9207</v>
      </c>
      <c r="C464" s="5"/>
      <c r="D464" s="5"/>
      <c r="E464" s="5"/>
      <c r="F464" s="8"/>
      <c r="G464" s="5"/>
      <c r="H464" s="52" t="s">
        <v>9216</v>
      </c>
      <c r="I464" s="49" t="s">
        <v>7490</v>
      </c>
      <c r="J464" s="5" t="s">
        <v>9217</v>
      </c>
      <c r="K464" s="53"/>
      <c r="L464" s="51"/>
      <c r="M464" s="52" t="s">
        <v>9218</v>
      </c>
      <c r="N464" s="53"/>
      <c r="O464" s="53"/>
      <c r="P464" s="53"/>
      <c r="Q464" s="53"/>
      <c r="R464" s="53"/>
      <c r="S464" s="53"/>
      <c r="T464" s="53"/>
      <c r="U464" s="53"/>
      <c r="V464" s="53"/>
      <c r="W464" s="53"/>
      <c r="X464" s="53"/>
      <c r="Y464" s="53"/>
      <c r="Z464" s="53"/>
    </row>
    <row r="465" customFormat="false" ht="15.75" hidden="false" customHeight="false" outlineLevel="0" collapsed="false">
      <c r="A465" s="5" t="s">
        <v>9215</v>
      </c>
      <c r="B465" s="5" t="s">
        <v>9207</v>
      </c>
      <c r="C465" s="5"/>
      <c r="D465" s="5"/>
      <c r="E465" s="5"/>
      <c r="F465" s="8"/>
      <c r="G465" s="5"/>
      <c r="H465" s="8" t="s">
        <v>9219</v>
      </c>
      <c r="I465" s="49" t="s">
        <v>7490</v>
      </c>
      <c r="J465" s="57" t="s">
        <v>9220</v>
      </c>
      <c r="K465" s="53"/>
      <c r="L465" s="51"/>
      <c r="M465" s="52" t="s">
        <v>9221</v>
      </c>
      <c r="N465" s="53"/>
      <c r="O465" s="53"/>
      <c r="P465" s="53"/>
      <c r="Q465" s="53"/>
      <c r="R465" s="53"/>
      <c r="S465" s="53"/>
      <c r="T465" s="53"/>
      <c r="U465" s="53"/>
      <c r="V465" s="53"/>
      <c r="W465" s="53"/>
      <c r="X465" s="53"/>
      <c r="Y465" s="53"/>
      <c r="Z465" s="53"/>
    </row>
    <row r="466" customFormat="false" ht="15.75" hidden="false" customHeight="false" outlineLevel="0" collapsed="false">
      <c r="A466" s="5" t="s">
        <v>9222</v>
      </c>
      <c r="B466" s="5" t="s">
        <v>9223</v>
      </c>
      <c r="C466" s="5"/>
      <c r="D466" s="5"/>
      <c r="E466" s="5"/>
      <c r="F466" s="8"/>
      <c r="G466" s="5"/>
      <c r="H466" s="52" t="s">
        <v>9224</v>
      </c>
      <c r="I466" s="49" t="s">
        <v>7490</v>
      </c>
      <c r="J466" s="5" t="s">
        <v>9225</v>
      </c>
      <c r="K466" s="53"/>
      <c r="L466" s="51"/>
      <c r="M466" s="25" t="s">
        <v>9226</v>
      </c>
      <c r="N466" s="53"/>
      <c r="O466" s="53"/>
      <c r="P466" s="53"/>
      <c r="Q466" s="53"/>
      <c r="R466" s="53"/>
      <c r="S466" s="53"/>
      <c r="T466" s="53"/>
      <c r="U466" s="53"/>
      <c r="V466" s="53"/>
      <c r="W466" s="53"/>
      <c r="X466" s="53"/>
      <c r="Y466" s="53"/>
      <c r="Z466" s="53"/>
    </row>
    <row r="467" customFormat="false" ht="15.75" hidden="false" customHeight="false" outlineLevel="0" collapsed="false">
      <c r="A467" s="5" t="s">
        <v>9222</v>
      </c>
      <c r="B467" s="5" t="s">
        <v>9223</v>
      </c>
      <c r="C467" s="5"/>
      <c r="D467" s="5"/>
      <c r="E467" s="5"/>
      <c r="F467" s="8"/>
      <c r="G467" s="5"/>
      <c r="H467" s="25" t="s">
        <v>9227</v>
      </c>
      <c r="I467" s="49" t="s">
        <v>7490</v>
      </c>
      <c r="J467" s="5" t="s">
        <v>9228</v>
      </c>
      <c r="K467" s="53"/>
      <c r="L467" s="51"/>
      <c r="M467" s="25" t="s">
        <v>9229</v>
      </c>
      <c r="N467" s="53"/>
      <c r="O467" s="53"/>
      <c r="P467" s="53"/>
      <c r="Q467" s="53"/>
      <c r="R467" s="53"/>
      <c r="S467" s="53"/>
      <c r="T467" s="53"/>
      <c r="U467" s="53"/>
      <c r="V467" s="53"/>
      <c r="W467" s="53"/>
      <c r="X467" s="53"/>
      <c r="Y467" s="53"/>
      <c r="Z467" s="53"/>
    </row>
    <row r="468" customFormat="false" ht="15.75" hidden="false" customHeight="false" outlineLevel="0" collapsed="false">
      <c r="A468" s="5" t="s">
        <v>9230</v>
      </c>
      <c r="B468" s="5" t="s">
        <v>9223</v>
      </c>
      <c r="C468" s="5"/>
      <c r="D468" s="5"/>
      <c r="E468" s="5"/>
      <c r="F468" s="8"/>
      <c r="G468" s="5"/>
      <c r="H468" s="52" t="s">
        <v>9231</v>
      </c>
      <c r="I468" s="49" t="s">
        <v>7490</v>
      </c>
      <c r="J468" s="5" t="s">
        <v>9232</v>
      </c>
      <c r="K468" s="53"/>
      <c r="L468" s="51"/>
      <c r="M468" s="25" t="s">
        <v>9233</v>
      </c>
      <c r="N468" s="53"/>
      <c r="O468" s="53"/>
      <c r="P468" s="53"/>
      <c r="Q468" s="53"/>
      <c r="R468" s="53"/>
      <c r="S468" s="53"/>
      <c r="T468" s="53"/>
      <c r="U468" s="53"/>
      <c r="V468" s="53"/>
      <c r="W468" s="53"/>
      <c r="X468" s="53"/>
      <c r="Y468" s="53"/>
      <c r="Z468" s="53"/>
    </row>
    <row r="469" customFormat="false" ht="15.75" hidden="false" customHeight="false" outlineLevel="0" collapsed="false">
      <c r="A469" s="5" t="s">
        <v>9230</v>
      </c>
      <c r="B469" s="5" t="s">
        <v>9223</v>
      </c>
      <c r="C469" s="5"/>
      <c r="D469" s="5"/>
      <c r="E469" s="5"/>
      <c r="F469" s="8"/>
      <c r="G469" s="5"/>
      <c r="H469" s="8" t="s">
        <v>9234</v>
      </c>
      <c r="I469" s="49" t="s">
        <v>7490</v>
      </c>
      <c r="J469" s="5" t="s">
        <v>9235</v>
      </c>
      <c r="K469" s="53"/>
      <c r="L469" s="51"/>
      <c r="M469" s="25" t="s">
        <v>9236</v>
      </c>
      <c r="N469" s="53"/>
      <c r="O469" s="53"/>
      <c r="P469" s="53"/>
      <c r="Q469" s="53"/>
      <c r="R469" s="53"/>
      <c r="S469" s="53"/>
      <c r="T469" s="53"/>
      <c r="U469" s="53"/>
      <c r="V469" s="53"/>
      <c r="W469" s="53"/>
      <c r="X469" s="53"/>
      <c r="Y469" s="53"/>
      <c r="Z469" s="53"/>
    </row>
    <row r="470" customFormat="false" ht="15.75" hidden="false" customHeight="false" outlineLevel="0" collapsed="false">
      <c r="A470" s="5" t="s">
        <v>9237</v>
      </c>
      <c r="B470" s="5" t="s">
        <v>9238</v>
      </c>
      <c r="C470" s="5"/>
      <c r="D470" s="5"/>
      <c r="E470" s="5"/>
      <c r="F470" s="8"/>
      <c r="G470" s="5"/>
      <c r="H470" s="52" t="s">
        <v>9239</v>
      </c>
      <c r="I470" s="49" t="s">
        <v>7490</v>
      </c>
      <c r="J470" s="5" t="s">
        <v>9240</v>
      </c>
      <c r="K470" s="53"/>
      <c r="L470" s="51"/>
      <c r="M470" s="25" t="s">
        <v>9241</v>
      </c>
      <c r="N470" s="53"/>
      <c r="O470" s="53"/>
      <c r="P470" s="53"/>
      <c r="Q470" s="53"/>
      <c r="R470" s="53"/>
      <c r="S470" s="53"/>
      <c r="T470" s="53"/>
      <c r="U470" s="53"/>
      <c r="V470" s="53"/>
      <c r="W470" s="53"/>
      <c r="X470" s="53"/>
      <c r="Y470" s="53"/>
      <c r="Z470" s="53"/>
    </row>
    <row r="471" customFormat="false" ht="15.75" hidden="false" customHeight="false" outlineLevel="0" collapsed="false">
      <c r="A471" s="5" t="s">
        <v>9237</v>
      </c>
      <c r="B471" s="5" t="s">
        <v>9238</v>
      </c>
      <c r="C471" s="5"/>
      <c r="D471" s="5"/>
      <c r="E471" s="5"/>
      <c r="F471" s="8"/>
      <c r="G471" s="5"/>
      <c r="H471" s="25" t="s">
        <v>9242</v>
      </c>
      <c r="I471" s="49" t="s">
        <v>7490</v>
      </c>
      <c r="J471" s="5" t="s">
        <v>9243</v>
      </c>
      <c r="K471" s="53"/>
      <c r="L471" s="51"/>
      <c r="M471" s="25" t="s">
        <v>9244</v>
      </c>
      <c r="N471" s="53"/>
      <c r="O471" s="53"/>
      <c r="P471" s="53"/>
      <c r="Q471" s="53"/>
      <c r="R471" s="53"/>
      <c r="S471" s="53"/>
      <c r="T471" s="53"/>
      <c r="U471" s="53"/>
      <c r="V471" s="53"/>
      <c r="W471" s="53"/>
      <c r="X471" s="53"/>
      <c r="Y471" s="53"/>
      <c r="Z471" s="53"/>
    </row>
    <row r="472" customFormat="false" ht="15.75" hidden="false" customHeight="false" outlineLevel="0" collapsed="false">
      <c r="A472" s="5" t="s">
        <v>9237</v>
      </c>
      <c r="B472" s="5" t="s">
        <v>9238</v>
      </c>
      <c r="C472" s="5"/>
      <c r="D472" s="5"/>
      <c r="E472" s="5"/>
      <c r="F472" s="8"/>
      <c r="G472" s="5"/>
      <c r="H472" s="52" t="s">
        <v>9245</v>
      </c>
      <c r="I472" s="49" t="s">
        <v>7490</v>
      </c>
      <c r="J472" s="5" t="s">
        <v>9246</v>
      </c>
      <c r="K472" s="53"/>
      <c r="L472" s="51"/>
      <c r="M472" s="25" t="s">
        <v>9247</v>
      </c>
      <c r="N472" s="53"/>
      <c r="O472" s="53"/>
      <c r="P472" s="53"/>
      <c r="Q472" s="53"/>
      <c r="R472" s="53"/>
      <c r="S472" s="53"/>
      <c r="T472" s="53"/>
      <c r="U472" s="53"/>
      <c r="V472" s="53"/>
      <c r="W472" s="53"/>
      <c r="X472" s="53"/>
      <c r="Y472" s="53"/>
      <c r="Z472" s="53"/>
    </row>
    <row r="473" customFormat="false" ht="15.75" hidden="false" customHeight="false" outlineLevel="0" collapsed="false">
      <c r="A473" s="5" t="s">
        <v>9237</v>
      </c>
      <c r="B473" s="5" t="s">
        <v>9238</v>
      </c>
      <c r="C473" s="5"/>
      <c r="D473" s="5"/>
      <c r="E473" s="5"/>
      <c r="F473" s="8"/>
      <c r="G473" s="5"/>
      <c r="H473" s="8" t="s">
        <v>9248</v>
      </c>
      <c r="I473" s="49" t="s">
        <v>7490</v>
      </c>
      <c r="J473" s="5" t="s">
        <v>9249</v>
      </c>
      <c r="K473" s="53"/>
      <c r="L473" s="51"/>
      <c r="M473" s="25" t="s">
        <v>9250</v>
      </c>
      <c r="N473" s="53"/>
      <c r="O473" s="53"/>
      <c r="P473" s="53"/>
      <c r="Q473" s="53"/>
      <c r="R473" s="53"/>
      <c r="S473" s="53"/>
      <c r="T473" s="53"/>
      <c r="U473" s="53"/>
      <c r="V473" s="53"/>
      <c r="W473" s="53"/>
      <c r="X473" s="53"/>
      <c r="Y473" s="53"/>
      <c r="Z473" s="53"/>
    </row>
    <row r="474" customFormat="false" ht="75" hidden="false" customHeight="true" outlineLevel="0" collapsed="false">
      <c r="A474" s="5" t="s">
        <v>9251</v>
      </c>
      <c r="B474" s="5" t="s">
        <v>9252</v>
      </c>
      <c r="C474" s="5"/>
      <c r="D474" s="5"/>
      <c r="E474" s="5"/>
      <c r="F474" s="8"/>
      <c r="G474" s="5"/>
      <c r="H474" s="25" t="s">
        <v>9253</v>
      </c>
      <c r="I474" s="49" t="s">
        <v>7490</v>
      </c>
      <c r="J474" s="5" t="s">
        <v>9254</v>
      </c>
      <c r="K474" s="53"/>
      <c r="L474" s="51"/>
      <c r="M474" s="25" t="s">
        <v>9255</v>
      </c>
      <c r="N474" s="53"/>
      <c r="O474" s="53"/>
      <c r="P474" s="53"/>
      <c r="Q474" s="53"/>
      <c r="R474" s="53"/>
      <c r="S474" s="53"/>
      <c r="T474" s="53"/>
      <c r="U474" s="53"/>
      <c r="V474" s="53"/>
      <c r="W474" s="53"/>
      <c r="X474" s="53"/>
      <c r="Y474" s="53"/>
      <c r="Z474" s="53"/>
    </row>
    <row r="475" customFormat="false" ht="15.75" hidden="false" customHeight="false" outlineLevel="0" collapsed="false">
      <c r="A475" s="5" t="s">
        <v>9251</v>
      </c>
      <c r="B475" s="5" t="s">
        <v>9256</v>
      </c>
      <c r="C475" s="5"/>
      <c r="D475" s="5"/>
      <c r="E475" s="5"/>
      <c r="F475" s="8"/>
      <c r="G475" s="5"/>
      <c r="H475" s="52" t="s">
        <v>9257</v>
      </c>
      <c r="I475" s="49" t="s">
        <v>7490</v>
      </c>
      <c r="J475" s="5" t="s">
        <v>9258</v>
      </c>
      <c r="K475" s="53"/>
      <c r="L475" s="54" t="s">
        <v>9259</v>
      </c>
      <c r="M475" s="25" t="s">
        <v>9260</v>
      </c>
      <c r="N475" s="53"/>
      <c r="O475" s="53"/>
      <c r="P475" s="53"/>
      <c r="Q475" s="53"/>
      <c r="R475" s="53"/>
      <c r="S475" s="53"/>
      <c r="T475" s="53"/>
      <c r="U475" s="53"/>
      <c r="V475" s="53"/>
      <c r="W475" s="53"/>
      <c r="X475" s="53"/>
      <c r="Y475" s="53"/>
      <c r="Z475" s="53"/>
    </row>
    <row r="476" customFormat="false" ht="15.75" hidden="false" customHeight="false" outlineLevel="0" collapsed="false">
      <c r="A476" s="5" t="s">
        <v>9251</v>
      </c>
      <c r="B476" s="5" t="s">
        <v>9256</v>
      </c>
      <c r="C476" s="5"/>
      <c r="D476" s="5"/>
      <c r="E476" s="5"/>
      <c r="F476" s="8"/>
      <c r="G476" s="5"/>
      <c r="H476" s="52" t="s">
        <v>9261</v>
      </c>
      <c r="I476" s="49" t="s">
        <v>7490</v>
      </c>
      <c r="J476" s="5" t="s">
        <v>9262</v>
      </c>
      <c r="K476" s="53"/>
      <c r="L476" s="51"/>
      <c r="M476" s="25" t="s">
        <v>9263</v>
      </c>
      <c r="N476" s="53"/>
      <c r="O476" s="53"/>
      <c r="P476" s="53"/>
      <c r="Q476" s="53"/>
      <c r="R476" s="53"/>
      <c r="S476" s="53"/>
      <c r="T476" s="53"/>
      <c r="U476" s="53"/>
      <c r="V476" s="53"/>
      <c r="W476" s="53"/>
      <c r="X476" s="53"/>
      <c r="Y476" s="53"/>
      <c r="Z476" s="53"/>
    </row>
    <row r="477" customFormat="false" ht="15.75" hidden="false" customHeight="false" outlineLevel="0" collapsed="false">
      <c r="A477" s="5" t="s">
        <v>9251</v>
      </c>
      <c r="B477" s="5" t="s">
        <v>9264</v>
      </c>
      <c r="C477" s="5"/>
      <c r="D477" s="5"/>
      <c r="E477" s="5"/>
      <c r="F477" s="8"/>
      <c r="G477" s="5"/>
      <c r="H477" s="52" t="s">
        <v>9265</v>
      </c>
      <c r="I477" s="49" t="s">
        <v>7490</v>
      </c>
      <c r="J477" s="5" t="s">
        <v>9266</v>
      </c>
      <c r="K477" s="53"/>
      <c r="L477" s="51"/>
      <c r="M477" s="25" t="s">
        <v>9267</v>
      </c>
      <c r="N477" s="53"/>
      <c r="O477" s="53"/>
      <c r="P477" s="53"/>
      <c r="Q477" s="53"/>
      <c r="R477" s="53"/>
      <c r="S477" s="53"/>
      <c r="T477" s="53"/>
      <c r="U477" s="53"/>
      <c r="V477" s="53"/>
      <c r="W477" s="53"/>
      <c r="X477" s="53"/>
      <c r="Y477" s="53"/>
      <c r="Z477" s="53"/>
    </row>
    <row r="478" customFormat="false" ht="15.75" hidden="false" customHeight="false" outlineLevel="0" collapsed="false">
      <c r="A478" s="5" t="s">
        <v>9251</v>
      </c>
      <c r="B478" s="5" t="s">
        <v>9264</v>
      </c>
      <c r="C478" s="5"/>
      <c r="D478" s="5"/>
      <c r="E478" s="5"/>
      <c r="F478" s="8"/>
      <c r="G478" s="5"/>
      <c r="H478" s="52" t="s">
        <v>9268</v>
      </c>
      <c r="I478" s="49" t="s">
        <v>7490</v>
      </c>
      <c r="J478" s="5" t="s">
        <v>9269</v>
      </c>
      <c r="K478" s="53"/>
      <c r="L478" s="51"/>
      <c r="M478" s="25" t="s">
        <v>9270</v>
      </c>
      <c r="N478" s="53"/>
      <c r="O478" s="53"/>
      <c r="P478" s="53"/>
      <c r="Q478" s="53"/>
      <c r="R478" s="53"/>
      <c r="S478" s="53"/>
      <c r="T478" s="53"/>
      <c r="U478" s="53"/>
      <c r="V478" s="53"/>
      <c r="W478" s="53"/>
      <c r="X478" s="53"/>
      <c r="Y478" s="53"/>
      <c r="Z478" s="53"/>
    </row>
    <row r="479" customFormat="false" ht="15.75" hidden="false" customHeight="false" outlineLevel="0" collapsed="false">
      <c r="A479" s="5" t="s">
        <v>9271</v>
      </c>
      <c r="B479" s="5" t="s">
        <v>9272</v>
      </c>
      <c r="C479" s="5"/>
      <c r="D479" s="5"/>
      <c r="E479" s="5"/>
      <c r="F479" s="8"/>
      <c r="G479" s="5"/>
      <c r="H479" s="25" t="s">
        <v>9273</v>
      </c>
      <c r="I479" s="49" t="s">
        <v>7490</v>
      </c>
      <c r="J479" s="5" t="s">
        <v>9274</v>
      </c>
      <c r="K479" s="53"/>
      <c r="L479" s="51"/>
      <c r="M479" s="25" t="s">
        <v>9275</v>
      </c>
      <c r="N479" s="53"/>
      <c r="O479" s="53"/>
      <c r="P479" s="53"/>
      <c r="Q479" s="53"/>
      <c r="R479" s="53"/>
      <c r="S479" s="53"/>
      <c r="T479" s="53"/>
      <c r="U479" s="53"/>
      <c r="V479" s="53"/>
      <c r="W479" s="53"/>
      <c r="X479" s="53"/>
      <c r="Y479" s="53"/>
      <c r="Z479" s="53"/>
    </row>
    <row r="480" customFormat="false" ht="15.75" hidden="false" customHeight="false" outlineLevel="0" collapsed="false">
      <c r="A480" s="5" t="s">
        <v>9271</v>
      </c>
      <c r="B480" s="5" t="s">
        <v>9272</v>
      </c>
      <c r="C480" s="5"/>
      <c r="D480" s="5"/>
      <c r="E480" s="5"/>
      <c r="F480" s="8"/>
      <c r="G480" s="5"/>
      <c r="H480" s="52" t="s">
        <v>9276</v>
      </c>
      <c r="I480" s="49" t="s">
        <v>7490</v>
      </c>
      <c r="J480" s="5" t="s">
        <v>9277</v>
      </c>
      <c r="K480" s="53"/>
      <c r="L480" s="51"/>
      <c r="M480" s="25" t="s">
        <v>9278</v>
      </c>
      <c r="N480" s="53"/>
      <c r="O480" s="53"/>
      <c r="P480" s="53"/>
      <c r="Q480" s="53"/>
      <c r="R480" s="53"/>
      <c r="S480" s="53"/>
      <c r="T480" s="53"/>
      <c r="U480" s="53"/>
      <c r="V480" s="53"/>
      <c r="W480" s="53"/>
      <c r="X480" s="53"/>
      <c r="Y480" s="53"/>
      <c r="Z480" s="53"/>
    </row>
    <row r="481" customFormat="false" ht="15.75" hidden="false" customHeight="false" outlineLevel="0" collapsed="false">
      <c r="A481" s="5" t="s">
        <v>9271</v>
      </c>
      <c r="B481" s="5" t="s">
        <v>9279</v>
      </c>
      <c r="C481" s="5"/>
      <c r="D481" s="5"/>
      <c r="E481" s="5"/>
      <c r="F481" s="8"/>
      <c r="G481" s="5"/>
      <c r="H481" s="8" t="s">
        <v>9280</v>
      </c>
      <c r="I481" s="49" t="s">
        <v>7490</v>
      </c>
      <c r="J481" s="65" t="s">
        <v>9281</v>
      </c>
      <c r="K481" s="53"/>
      <c r="L481" s="51"/>
      <c r="M481" s="25" t="s">
        <v>9282</v>
      </c>
      <c r="N481" s="53"/>
      <c r="O481" s="53"/>
      <c r="P481" s="53"/>
      <c r="Q481" s="53"/>
      <c r="R481" s="53"/>
      <c r="S481" s="53"/>
      <c r="T481" s="53"/>
      <c r="U481" s="53"/>
      <c r="V481" s="53"/>
      <c r="W481" s="53"/>
      <c r="X481" s="53"/>
      <c r="Y481" s="53"/>
      <c r="Z481" s="53"/>
    </row>
    <row r="482" customFormat="false" ht="15.75" hidden="false" customHeight="false" outlineLevel="0" collapsed="false">
      <c r="A482" s="5" t="s">
        <v>9271</v>
      </c>
      <c r="B482" s="5" t="s">
        <v>9272</v>
      </c>
      <c r="C482" s="5"/>
      <c r="D482" s="5"/>
      <c r="E482" s="5"/>
      <c r="F482" s="8"/>
      <c r="G482" s="5"/>
      <c r="H482" s="55" t="s">
        <v>9283</v>
      </c>
      <c r="I482" s="49" t="s">
        <v>7490</v>
      </c>
      <c r="J482" s="5" t="s">
        <v>9284</v>
      </c>
      <c r="K482" s="53"/>
      <c r="L482" s="51"/>
      <c r="M482" s="25" t="s">
        <v>9285</v>
      </c>
      <c r="N482" s="53"/>
      <c r="O482" s="53"/>
      <c r="P482" s="53"/>
      <c r="Q482" s="53"/>
      <c r="R482" s="53"/>
      <c r="S482" s="53"/>
      <c r="T482" s="53"/>
      <c r="U482" s="53"/>
      <c r="V482" s="53"/>
      <c r="W482" s="53"/>
      <c r="X482" s="53"/>
      <c r="Y482" s="53"/>
      <c r="Z482" s="53"/>
    </row>
    <row r="483" customFormat="false" ht="15.75" hidden="false" customHeight="false" outlineLevel="0" collapsed="false">
      <c r="A483" s="5" t="s">
        <v>9271</v>
      </c>
      <c r="B483" s="5" t="s">
        <v>9272</v>
      </c>
      <c r="C483" s="5"/>
      <c r="D483" s="5"/>
      <c r="E483" s="5"/>
      <c r="F483" s="8"/>
      <c r="G483" s="5"/>
      <c r="H483" s="25" t="s">
        <v>9286</v>
      </c>
      <c r="I483" s="49" t="s">
        <v>7490</v>
      </c>
      <c r="J483" s="5" t="s">
        <v>9287</v>
      </c>
      <c r="K483" s="53"/>
      <c r="L483" s="51"/>
      <c r="M483" s="25" t="s">
        <v>9288</v>
      </c>
      <c r="N483" s="53"/>
      <c r="O483" s="53"/>
      <c r="P483" s="53"/>
      <c r="Q483" s="53"/>
      <c r="R483" s="53"/>
      <c r="S483" s="53"/>
      <c r="T483" s="53"/>
      <c r="U483" s="53"/>
      <c r="V483" s="53"/>
      <c r="W483" s="53"/>
      <c r="X483" s="53"/>
      <c r="Y483" s="53"/>
      <c r="Z483" s="53"/>
    </row>
    <row r="484" customFormat="false" ht="15.75" hidden="false" customHeight="false" outlineLevel="0" collapsed="false">
      <c r="A484" s="5" t="s">
        <v>9271</v>
      </c>
      <c r="B484" s="5" t="s">
        <v>9279</v>
      </c>
      <c r="C484" s="5"/>
      <c r="D484" s="5"/>
      <c r="E484" s="5"/>
      <c r="F484" s="8"/>
      <c r="G484" s="5"/>
      <c r="H484" s="8" t="s">
        <v>9289</v>
      </c>
      <c r="I484" s="49" t="s">
        <v>7490</v>
      </c>
      <c r="J484" s="57" t="s">
        <v>9290</v>
      </c>
      <c r="K484" s="53"/>
      <c r="L484" s="51"/>
      <c r="M484" s="25" t="s">
        <v>9291</v>
      </c>
      <c r="N484" s="53"/>
      <c r="O484" s="53"/>
      <c r="P484" s="53"/>
      <c r="Q484" s="53"/>
      <c r="R484" s="53"/>
      <c r="S484" s="53"/>
      <c r="T484" s="53"/>
      <c r="U484" s="53"/>
      <c r="V484" s="53"/>
      <c r="W484" s="53"/>
      <c r="X484" s="53"/>
      <c r="Y484" s="53"/>
      <c r="Z484" s="53"/>
    </row>
    <row r="485" customFormat="false" ht="15.75" hidden="false" customHeight="false" outlineLevel="0" collapsed="false">
      <c r="A485" s="5" t="s">
        <v>9271</v>
      </c>
      <c r="B485" s="5" t="s">
        <v>9272</v>
      </c>
      <c r="C485" s="5"/>
      <c r="D485" s="5"/>
      <c r="E485" s="5"/>
      <c r="F485" s="8"/>
      <c r="G485" s="5"/>
      <c r="H485" s="25" t="s">
        <v>9292</v>
      </c>
      <c r="I485" s="49" t="s">
        <v>7490</v>
      </c>
      <c r="J485" s="5" t="s">
        <v>9293</v>
      </c>
      <c r="K485" s="53"/>
      <c r="L485" s="51"/>
      <c r="M485" s="25" t="s">
        <v>9294</v>
      </c>
      <c r="N485" s="53"/>
      <c r="O485" s="53"/>
      <c r="P485" s="53"/>
      <c r="Q485" s="53"/>
      <c r="R485" s="53"/>
      <c r="S485" s="53"/>
      <c r="T485" s="53"/>
      <c r="U485" s="53"/>
      <c r="V485" s="53"/>
      <c r="W485" s="53"/>
      <c r="X485" s="53"/>
      <c r="Y485" s="53"/>
      <c r="Z485" s="53"/>
    </row>
    <row r="486" customFormat="false" ht="15.75" hidden="false" customHeight="false" outlineLevel="0" collapsed="false">
      <c r="A486" s="5" t="s">
        <v>9271</v>
      </c>
      <c r="B486" s="5" t="s">
        <v>9272</v>
      </c>
      <c r="C486" s="5"/>
      <c r="D486" s="5"/>
      <c r="E486" s="5"/>
      <c r="F486" s="8"/>
      <c r="G486" s="5"/>
      <c r="H486" s="25" t="s">
        <v>9295</v>
      </c>
      <c r="I486" s="49" t="s">
        <v>7490</v>
      </c>
      <c r="J486" s="5" t="s">
        <v>9296</v>
      </c>
      <c r="K486" s="53"/>
      <c r="L486" s="51"/>
      <c r="M486" s="25" t="s">
        <v>9297</v>
      </c>
      <c r="N486" s="53"/>
      <c r="O486" s="53"/>
      <c r="P486" s="53"/>
      <c r="Q486" s="53"/>
      <c r="R486" s="53"/>
      <c r="S486" s="53"/>
      <c r="T486" s="53"/>
      <c r="U486" s="53"/>
      <c r="V486" s="53"/>
      <c r="W486" s="53"/>
      <c r="X486" s="53"/>
      <c r="Y486" s="53"/>
      <c r="Z486" s="53"/>
    </row>
    <row r="487" customFormat="false" ht="15.75" hidden="false" customHeight="false" outlineLevel="0" collapsed="false">
      <c r="A487" s="5" t="s">
        <v>9271</v>
      </c>
      <c r="B487" s="5" t="s">
        <v>9298</v>
      </c>
      <c r="C487" s="5"/>
      <c r="D487" s="5"/>
      <c r="E487" s="5"/>
      <c r="F487" s="8"/>
      <c r="G487" s="5"/>
      <c r="H487" s="25" t="s">
        <v>9299</v>
      </c>
      <c r="I487" s="49" t="s">
        <v>7490</v>
      </c>
      <c r="J487" s="5" t="s">
        <v>9300</v>
      </c>
      <c r="K487" s="53"/>
      <c r="L487" s="51"/>
      <c r="M487" s="25" t="s">
        <v>9301</v>
      </c>
      <c r="N487" s="53"/>
      <c r="O487" s="53"/>
      <c r="P487" s="53"/>
      <c r="Q487" s="53"/>
      <c r="R487" s="53"/>
      <c r="S487" s="53"/>
      <c r="T487" s="53"/>
      <c r="U487" s="53"/>
      <c r="V487" s="53"/>
      <c r="W487" s="53"/>
      <c r="X487" s="53"/>
      <c r="Y487" s="53"/>
      <c r="Z487" s="53"/>
    </row>
    <row r="488" customFormat="false" ht="15.75" hidden="false" customHeight="false" outlineLevel="0" collapsed="false">
      <c r="A488" s="5" t="s">
        <v>9271</v>
      </c>
      <c r="B488" s="5" t="s">
        <v>9298</v>
      </c>
      <c r="C488" s="5"/>
      <c r="D488" s="5"/>
      <c r="E488" s="5"/>
      <c r="F488" s="8"/>
      <c r="G488" s="5"/>
      <c r="H488" s="8" t="s">
        <v>9302</v>
      </c>
      <c r="I488" s="49" t="s">
        <v>7490</v>
      </c>
      <c r="J488" s="57" t="s">
        <v>9303</v>
      </c>
      <c r="K488" s="53"/>
      <c r="L488" s="51"/>
      <c r="M488" s="25" t="s">
        <v>9304</v>
      </c>
      <c r="N488" s="53"/>
      <c r="O488" s="53"/>
      <c r="P488" s="53"/>
      <c r="Q488" s="53"/>
      <c r="R488" s="53"/>
      <c r="S488" s="53"/>
      <c r="T488" s="53"/>
      <c r="U488" s="53"/>
      <c r="V488" s="53"/>
      <c r="W488" s="53"/>
      <c r="X488" s="53"/>
      <c r="Y488" s="53"/>
      <c r="Z488" s="53"/>
    </row>
    <row r="489" customFormat="false" ht="15.75" hidden="false" customHeight="false" outlineLevel="0" collapsed="false">
      <c r="A489" s="5" t="s">
        <v>9271</v>
      </c>
      <c r="B489" s="5" t="s">
        <v>9298</v>
      </c>
      <c r="C489" s="5"/>
      <c r="D489" s="5"/>
      <c r="E489" s="5"/>
      <c r="F489" s="8"/>
      <c r="G489" s="5"/>
      <c r="H489" s="52" t="s">
        <v>9305</v>
      </c>
      <c r="I489" s="49" t="s">
        <v>7490</v>
      </c>
      <c r="J489" s="5" t="s">
        <v>9306</v>
      </c>
      <c r="K489" s="53"/>
      <c r="L489" s="51"/>
      <c r="M489" s="25" t="s">
        <v>9307</v>
      </c>
      <c r="N489" s="53"/>
      <c r="O489" s="53"/>
      <c r="P489" s="53"/>
      <c r="Q489" s="53"/>
      <c r="R489" s="53"/>
      <c r="S489" s="53"/>
      <c r="T489" s="53"/>
      <c r="U489" s="53"/>
      <c r="V489" s="53"/>
      <c r="W489" s="53"/>
      <c r="X489" s="53"/>
      <c r="Y489" s="53"/>
      <c r="Z489" s="53"/>
    </row>
    <row r="490" customFormat="false" ht="15.75" hidden="false" customHeight="false" outlineLevel="0" collapsed="false">
      <c r="A490" s="5" t="s">
        <v>9271</v>
      </c>
      <c r="B490" s="5" t="s">
        <v>9298</v>
      </c>
      <c r="C490" s="5"/>
      <c r="D490" s="5"/>
      <c r="E490" s="5"/>
      <c r="F490" s="8"/>
      <c r="G490" s="5"/>
      <c r="H490" s="8" t="s">
        <v>9308</v>
      </c>
      <c r="I490" s="49" t="s">
        <v>7490</v>
      </c>
      <c r="J490" s="57" t="s">
        <v>9309</v>
      </c>
      <c r="K490" s="53"/>
      <c r="L490" s="51"/>
      <c r="M490" s="25" t="s">
        <v>9310</v>
      </c>
      <c r="N490" s="53"/>
      <c r="O490" s="53"/>
      <c r="P490" s="53"/>
      <c r="Q490" s="53"/>
      <c r="R490" s="53"/>
      <c r="S490" s="53"/>
      <c r="T490" s="53"/>
      <c r="U490" s="53"/>
      <c r="V490" s="53"/>
      <c r="W490" s="53"/>
      <c r="X490" s="53"/>
      <c r="Y490" s="53"/>
      <c r="Z490" s="53"/>
    </row>
    <row r="491" customFormat="false" ht="15.75" hidden="false" customHeight="false" outlineLevel="0" collapsed="false">
      <c r="A491" s="5" t="s">
        <v>9271</v>
      </c>
      <c r="B491" s="5" t="s">
        <v>9298</v>
      </c>
      <c r="C491" s="5"/>
      <c r="D491" s="5"/>
      <c r="E491" s="5"/>
      <c r="F491" s="8"/>
      <c r="G491" s="5"/>
      <c r="H491" s="52" t="s">
        <v>9311</v>
      </c>
      <c r="I491" s="49" t="s">
        <v>7490</v>
      </c>
      <c r="J491" s="5" t="s">
        <v>9312</v>
      </c>
      <c r="K491" s="53"/>
      <c r="L491" s="51"/>
      <c r="M491" s="25" t="s">
        <v>9313</v>
      </c>
      <c r="N491" s="53"/>
      <c r="O491" s="53"/>
      <c r="P491" s="53"/>
      <c r="Q491" s="53"/>
      <c r="R491" s="53"/>
      <c r="S491" s="53"/>
      <c r="T491" s="53"/>
      <c r="U491" s="53"/>
      <c r="V491" s="53"/>
      <c r="W491" s="53"/>
      <c r="X491" s="53"/>
      <c r="Y491" s="53"/>
      <c r="Z491" s="53"/>
    </row>
    <row r="492" customFormat="false" ht="15.75" hidden="false" customHeight="false" outlineLevel="0" collapsed="false">
      <c r="A492" s="5" t="s">
        <v>9271</v>
      </c>
      <c r="B492" s="5" t="s">
        <v>9298</v>
      </c>
      <c r="C492" s="5"/>
      <c r="D492" s="5"/>
      <c r="E492" s="5"/>
      <c r="F492" s="8"/>
      <c r="G492" s="5"/>
      <c r="H492" s="25" t="s">
        <v>9314</v>
      </c>
      <c r="I492" s="49" t="s">
        <v>7490</v>
      </c>
      <c r="J492" s="5" t="s">
        <v>9315</v>
      </c>
      <c r="K492" s="53"/>
      <c r="L492" s="51"/>
      <c r="M492" s="25" t="s">
        <v>9316</v>
      </c>
      <c r="N492" s="53"/>
      <c r="O492" s="53"/>
      <c r="P492" s="53"/>
      <c r="Q492" s="53"/>
      <c r="R492" s="53"/>
      <c r="S492" s="53"/>
      <c r="T492" s="53"/>
      <c r="U492" s="53"/>
      <c r="V492" s="53"/>
      <c r="W492" s="53"/>
      <c r="X492" s="53"/>
      <c r="Y492" s="53"/>
      <c r="Z492" s="53"/>
    </row>
    <row r="493" customFormat="false" ht="15.75" hidden="false" customHeight="false" outlineLevel="0" collapsed="false">
      <c r="A493" s="5" t="s">
        <v>9271</v>
      </c>
      <c r="B493" s="5" t="s">
        <v>9298</v>
      </c>
      <c r="C493" s="5"/>
      <c r="D493" s="5"/>
      <c r="E493" s="5"/>
      <c r="F493" s="8"/>
      <c r="G493" s="5"/>
      <c r="H493" s="8" t="s">
        <v>9317</v>
      </c>
      <c r="I493" s="49" t="s">
        <v>7490</v>
      </c>
      <c r="J493" s="57" t="s">
        <v>9318</v>
      </c>
      <c r="K493" s="53"/>
      <c r="L493" s="51"/>
      <c r="M493" s="25" t="s">
        <v>9319</v>
      </c>
      <c r="N493" s="53"/>
      <c r="O493" s="53"/>
      <c r="P493" s="53"/>
      <c r="Q493" s="53"/>
      <c r="R493" s="53"/>
      <c r="S493" s="53"/>
      <c r="T493" s="53"/>
      <c r="U493" s="53"/>
      <c r="V493" s="53"/>
      <c r="W493" s="53"/>
      <c r="X493" s="53"/>
      <c r="Y493" s="53"/>
      <c r="Z493" s="53"/>
    </row>
    <row r="494" customFormat="false" ht="15.75" hidden="false" customHeight="false" outlineLevel="0" collapsed="false">
      <c r="A494" s="5" t="s">
        <v>9320</v>
      </c>
      <c r="B494" s="5" t="s">
        <v>9321</v>
      </c>
      <c r="C494" s="5"/>
      <c r="D494" s="5"/>
      <c r="E494" s="5"/>
      <c r="F494" s="8"/>
      <c r="G494" s="5"/>
      <c r="H494" s="8" t="s">
        <v>9322</v>
      </c>
      <c r="I494" s="49" t="s">
        <v>7490</v>
      </c>
      <c r="J494" s="5" t="s">
        <v>9323</v>
      </c>
      <c r="K494" s="53"/>
      <c r="L494" s="51" t="s">
        <v>9324</v>
      </c>
      <c r="M494" s="25" t="s">
        <v>9325</v>
      </c>
      <c r="N494" s="53"/>
      <c r="O494" s="53"/>
      <c r="P494" s="53"/>
      <c r="Q494" s="53"/>
      <c r="R494" s="53"/>
      <c r="S494" s="53"/>
      <c r="T494" s="53"/>
      <c r="U494" s="53"/>
      <c r="V494" s="53"/>
      <c r="W494" s="53"/>
      <c r="X494" s="53"/>
      <c r="Y494" s="53"/>
      <c r="Z494" s="53"/>
    </row>
    <row r="495" customFormat="false" ht="15.75" hidden="false" customHeight="false" outlineLevel="0" collapsed="false">
      <c r="A495" s="5" t="s">
        <v>9271</v>
      </c>
      <c r="B495" s="5" t="s">
        <v>9326</v>
      </c>
      <c r="C495" s="5"/>
      <c r="D495" s="5"/>
      <c r="E495" s="5"/>
      <c r="F495" s="8"/>
      <c r="G495" s="5"/>
      <c r="H495" s="25" t="s">
        <v>9327</v>
      </c>
      <c r="I495" s="49" t="s">
        <v>7490</v>
      </c>
      <c r="J495" s="5" t="s">
        <v>9328</v>
      </c>
      <c r="K495" s="53"/>
      <c r="L495" s="54" t="s">
        <v>9329</v>
      </c>
      <c r="M495" s="25" t="s">
        <v>9330</v>
      </c>
      <c r="N495" s="53"/>
      <c r="O495" s="53"/>
      <c r="P495" s="53"/>
      <c r="Q495" s="53"/>
      <c r="R495" s="53"/>
      <c r="S495" s="53"/>
      <c r="T495" s="53"/>
      <c r="U495" s="53"/>
      <c r="V495" s="53"/>
      <c r="W495" s="53"/>
      <c r="X495" s="53"/>
      <c r="Y495" s="53"/>
      <c r="Z495" s="53"/>
    </row>
    <row r="496" customFormat="false" ht="15.75" hidden="false" customHeight="false" outlineLevel="0" collapsed="false">
      <c r="A496" s="5" t="s">
        <v>9271</v>
      </c>
      <c r="B496" s="5" t="s">
        <v>9331</v>
      </c>
      <c r="C496" s="5"/>
      <c r="D496" s="5"/>
      <c r="E496" s="5"/>
      <c r="F496" s="8"/>
      <c r="G496" s="5"/>
      <c r="H496" s="55" t="s">
        <v>9332</v>
      </c>
      <c r="I496" s="49" t="s">
        <v>7490</v>
      </c>
      <c r="J496" s="5" t="s">
        <v>9333</v>
      </c>
      <c r="K496" s="53"/>
      <c r="L496" s="51"/>
      <c r="M496" s="25" t="s">
        <v>9334</v>
      </c>
      <c r="N496" s="53"/>
      <c r="O496" s="53"/>
      <c r="P496" s="53"/>
      <c r="Q496" s="53"/>
      <c r="R496" s="53"/>
      <c r="S496" s="53"/>
      <c r="T496" s="53"/>
      <c r="U496" s="53"/>
      <c r="V496" s="53"/>
      <c r="W496" s="53"/>
      <c r="X496" s="53"/>
      <c r="Y496" s="53"/>
      <c r="Z496" s="53"/>
    </row>
    <row r="497" customFormat="false" ht="15.75" hidden="false" customHeight="false" outlineLevel="0" collapsed="false">
      <c r="A497" s="5" t="s">
        <v>9271</v>
      </c>
      <c r="B497" s="5" t="s">
        <v>9335</v>
      </c>
      <c r="C497" s="5"/>
      <c r="D497" s="5"/>
      <c r="E497" s="5"/>
      <c r="F497" s="8"/>
      <c r="G497" s="5"/>
      <c r="H497" s="25" t="s">
        <v>9336</v>
      </c>
      <c r="I497" s="49" t="s">
        <v>7490</v>
      </c>
      <c r="J497" s="5" t="s">
        <v>9337</v>
      </c>
      <c r="K497" s="53"/>
      <c r="L497" s="51"/>
      <c r="M497" s="25" t="s">
        <v>9338</v>
      </c>
      <c r="N497" s="53"/>
      <c r="O497" s="53"/>
      <c r="P497" s="53"/>
      <c r="Q497" s="53"/>
      <c r="R497" s="53"/>
      <c r="S497" s="53"/>
      <c r="T497" s="53"/>
      <c r="U497" s="53"/>
      <c r="V497" s="53"/>
      <c r="W497" s="53"/>
      <c r="X497" s="53"/>
      <c r="Y497" s="53"/>
      <c r="Z497" s="53"/>
    </row>
    <row r="498" customFormat="false" ht="15.75" hidden="false" customHeight="false" outlineLevel="0" collapsed="false">
      <c r="A498" s="5" t="s">
        <v>9271</v>
      </c>
      <c r="B498" s="5" t="s">
        <v>9339</v>
      </c>
      <c r="C498" s="5"/>
      <c r="D498" s="5"/>
      <c r="E498" s="5"/>
      <c r="F498" s="8"/>
      <c r="G498" s="5"/>
      <c r="H498" s="8" t="s">
        <v>9340</v>
      </c>
      <c r="I498" s="49" t="s">
        <v>7490</v>
      </c>
      <c r="J498" s="5" t="s">
        <v>9341</v>
      </c>
      <c r="K498" s="53"/>
      <c r="L498" s="51"/>
      <c r="M498" s="25" t="s">
        <v>9342</v>
      </c>
      <c r="N498" s="53"/>
      <c r="O498" s="53"/>
      <c r="P498" s="53"/>
      <c r="Q498" s="53"/>
      <c r="R498" s="53"/>
      <c r="S498" s="53"/>
      <c r="T498" s="53"/>
      <c r="U498" s="53"/>
      <c r="V498" s="53"/>
      <c r="W498" s="53"/>
      <c r="X498" s="53"/>
      <c r="Y498" s="53"/>
      <c r="Z498" s="53"/>
    </row>
    <row r="499" customFormat="false" ht="15.75" hidden="false" customHeight="false" outlineLevel="0" collapsed="false">
      <c r="A499" s="5" t="s">
        <v>9271</v>
      </c>
      <c r="B499" s="5" t="s">
        <v>9343</v>
      </c>
      <c r="C499" s="5"/>
      <c r="D499" s="5"/>
      <c r="E499" s="5"/>
      <c r="F499" s="8"/>
      <c r="G499" s="5"/>
      <c r="H499" s="55" t="s">
        <v>9344</v>
      </c>
      <c r="I499" s="49" t="s">
        <v>7490</v>
      </c>
      <c r="J499" s="5" t="s">
        <v>9345</v>
      </c>
      <c r="K499" s="53"/>
      <c r="L499" s="51"/>
      <c r="M499" s="25" t="s">
        <v>9346</v>
      </c>
      <c r="N499" s="53"/>
      <c r="O499" s="53"/>
      <c r="P499" s="53"/>
      <c r="Q499" s="53"/>
      <c r="R499" s="53"/>
      <c r="S499" s="53"/>
      <c r="T499" s="53"/>
      <c r="U499" s="53"/>
      <c r="V499" s="53"/>
      <c r="W499" s="53"/>
      <c r="X499" s="53"/>
      <c r="Y499" s="53"/>
      <c r="Z499" s="53"/>
    </row>
    <row r="500" customFormat="false" ht="15.75" hidden="false" customHeight="false" outlineLevel="0" collapsed="false">
      <c r="A500" s="5" t="s">
        <v>9271</v>
      </c>
      <c r="B500" s="5" t="s">
        <v>9347</v>
      </c>
      <c r="C500" s="5"/>
      <c r="D500" s="5"/>
      <c r="E500" s="5"/>
      <c r="F500" s="8"/>
      <c r="G500" s="5"/>
      <c r="H500" s="55" t="s">
        <v>9348</v>
      </c>
      <c r="I500" s="49" t="s">
        <v>7490</v>
      </c>
      <c r="J500" s="5" t="s">
        <v>9349</v>
      </c>
      <c r="K500" s="53"/>
      <c r="L500" s="51"/>
      <c r="M500" s="25" t="s">
        <v>9350</v>
      </c>
      <c r="N500" s="53"/>
      <c r="O500" s="53"/>
      <c r="P500" s="53"/>
      <c r="Q500" s="53"/>
      <c r="R500" s="53"/>
      <c r="S500" s="53"/>
      <c r="T500" s="53"/>
      <c r="U500" s="53"/>
      <c r="V500" s="53"/>
      <c r="W500" s="53"/>
      <c r="X500" s="53"/>
      <c r="Y500" s="53"/>
      <c r="Z500" s="53"/>
    </row>
    <row r="501" customFormat="false" ht="15.75" hidden="false" customHeight="false" outlineLevel="0" collapsed="false">
      <c r="A501" s="5" t="s">
        <v>9271</v>
      </c>
      <c r="B501" s="5" t="s">
        <v>9351</v>
      </c>
      <c r="C501" s="5"/>
      <c r="D501" s="5"/>
      <c r="E501" s="5"/>
      <c r="F501" s="8"/>
      <c r="G501" s="5"/>
      <c r="H501" s="55" t="s">
        <v>9352</v>
      </c>
      <c r="I501" s="49" t="s">
        <v>7490</v>
      </c>
      <c r="J501" s="5" t="s">
        <v>9353</v>
      </c>
      <c r="K501" s="53"/>
      <c r="L501" s="51"/>
      <c r="M501" s="25" t="s">
        <v>9354</v>
      </c>
      <c r="N501" s="53"/>
      <c r="O501" s="53"/>
      <c r="P501" s="53"/>
      <c r="Q501" s="53"/>
      <c r="R501" s="53"/>
      <c r="S501" s="53"/>
      <c r="T501" s="53"/>
      <c r="U501" s="53"/>
      <c r="V501" s="53"/>
      <c r="W501" s="53"/>
      <c r="X501" s="53"/>
      <c r="Y501" s="53"/>
      <c r="Z501" s="53"/>
    </row>
    <row r="502" customFormat="false" ht="15.75" hidden="false" customHeight="false" outlineLevel="0" collapsed="false">
      <c r="A502" s="5" t="s">
        <v>9355</v>
      </c>
      <c r="B502" s="5" t="s">
        <v>6590</v>
      </c>
      <c r="C502" s="5"/>
      <c r="D502" s="5"/>
      <c r="E502" s="5"/>
      <c r="F502" s="8"/>
      <c r="G502" s="5"/>
      <c r="H502" s="8" t="s">
        <v>9356</v>
      </c>
      <c r="I502" s="49" t="s">
        <v>7490</v>
      </c>
      <c r="J502" s="5" t="s">
        <v>9357</v>
      </c>
      <c r="K502" s="53"/>
      <c r="L502" s="51"/>
      <c r="M502" s="25" t="s">
        <v>9358</v>
      </c>
      <c r="N502" s="53"/>
      <c r="O502" s="53"/>
      <c r="P502" s="53"/>
      <c r="Q502" s="53"/>
      <c r="R502" s="53"/>
      <c r="S502" s="53"/>
      <c r="T502" s="53"/>
      <c r="U502" s="53"/>
      <c r="V502" s="53"/>
      <c r="W502" s="53"/>
      <c r="X502" s="53"/>
      <c r="Y502" s="53"/>
      <c r="Z502" s="53"/>
    </row>
    <row r="503" customFormat="false" ht="15.75" hidden="false" customHeight="false" outlineLevel="0" collapsed="false">
      <c r="A503" s="5" t="s">
        <v>9355</v>
      </c>
      <c r="B503" s="5" t="s">
        <v>6590</v>
      </c>
      <c r="C503" s="5"/>
      <c r="D503" s="5"/>
      <c r="E503" s="5"/>
      <c r="F503" s="8"/>
      <c r="G503" s="5" t="s">
        <v>9359</v>
      </c>
      <c r="H503" s="8" t="s">
        <v>9360</v>
      </c>
      <c r="I503" s="49" t="s">
        <v>7490</v>
      </c>
      <c r="J503" s="5" t="s">
        <v>9361</v>
      </c>
      <c r="K503" s="53"/>
      <c r="L503" s="51"/>
      <c r="M503" s="25" t="s">
        <v>9362</v>
      </c>
      <c r="N503" s="53"/>
      <c r="O503" s="53"/>
      <c r="P503" s="53"/>
      <c r="Q503" s="53"/>
      <c r="R503" s="53"/>
      <c r="S503" s="53"/>
      <c r="T503" s="53"/>
      <c r="U503" s="53"/>
      <c r="V503" s="53"/>
      <c r="W503" s="53"/>
      <c r="X503" s="53"/>
      <c r="Y503" s="53"/>
      <c r="Z503" s="53"/>
    </row>
    <row r="504" customFormat="false" ht="15.75" hidden="false" customHeight="false" outlineLevel="0" collapsed="false">
      <c r="A504" s="5"/>
      <c r="B504" s="5"/>
      <c r="C504" s="5"/>
      <c r="D504" s="5"/>
      <c r="E504" s="5"/>
      <c r="F504" s="8"/>
      <c r="G504" s="5" t="s">
        <v>9359</v>
      </c>
      <c r="H504" s="8" t="s">
        <v>9363</v>
      </c>
      <c r="I504" s="49" t="s">
        <v>7490</v>
      </c>
      <c r="J504" s="5" t="s">
        <v>9364</v>
      </c>
      <c r="K504" s="53"/>
      <c r="L504" s="51"/>
      <c r="M504" s="25" t="s">
        <v>9365</v>
      </c>
      <c r="N504" s="53"/>
      <c r="O504" s="53"/>
      <c r="P504" s="53"/>
      <c r="Q504" s="53"/>
      <c r="R504" s="53"/>
      <c r="S504" s="53"/>
      <c r="T504" s="53"/>
      <c r="U504" s="53"/>
      <c r="V504" s="53"/>
      <c r="W504" s="53"/>
      <c r="X504" s="53"/>
      <c r="Y504" s="53"/>
      <c r="Z504" s="53"/>
    </row>
    <row r="505" customFormat="false" ht="15.75" hidden="false" customHeight="false" outlineLevel="0" collapsed="false">
      <c r="A505" s="5" t="s">
        <v>9355</v>
      </c>
      <c r="B505" s="5" t="s">
        <v>9366</v>
      </c>
      <c r="C505" s="5"/>
      <c r="D505" s="5"/>
      <c r="E505" s="5"/>
      <c r="F505" s="8"/>
      <c r="G505" s="5"/>
      <c r="H505" s="8" t="s">
        <v>9367</v>
      </c>
      <c r="I505" s="49" t="s">
        <v>7490</v>
      </c>
      <c r="J505" s="5" t="s">
        <v>9368</v>
      </c>
      <c r="K505" s="53"/>
      <c r="L505" s="51"/>
      <c r="M505" s="25" t="s">
        <v>9369</v>
      </c>
      <c r="N505" s="53"/>
      <c r="O505" s="53"/>
      <c r="P505" s="53"/>
      <c r="Q505" s="53"/>
      <c r="R505" s="53"/>
      <c r="S505" s="53"/>
      <c r="T505" s="53"/>
      <c r="U505" s="53"/>
      <c r="V505" s="53"/>
      <c r="W505" s="53"/>
      <c r="X505" s="53"/>
      <c r="Y505" s="53"/>
      <c r="Z505" s="53"/>
    </row>
    <row r="506" customFormat="false" ht="15.75" hidden="false" customHeight="false" outlineLevel="0" collapsed="false">
      <c r="A506" s="5" t="s">
        <v>9355</v>
      </c>
      <c r="B506" s="5" t="s">
        <v>6590</v>
      </c>
      <c r="C506" s="5"/>
      <c r="D506" s="5"/>
      <c r="E506" s="5"/>
      <c r="F506" s="8"/>
      <c r="G506" s="5" t="s">
        <v>9370</v>
      </c>
      <c r="H506" s="8" t="s">
        <v>9360</v>
      </c>
      <c r="I506" s="49" t="s">
        <v>7490</v>
      </c>
      <c r="J506" s="5" t="s">
        <v>9371</v>
      </c>
      <c r="K506" s="53"/>
      <c r="L506" s="51"/>
      <c r="M506" s="25" t="s">
        <v>9372</v>
      </c>
      <c r="N506" s="53"/>
      <c r="O506" s="53"/>
      <c r="P506" s="53"/>
      <c r="Q506" s="53"/>
      <c r="R506" s="53"/>
      <c r="S506" s="53"/>
      <c r="T506" s="53"/>
      <c r="U506" s="53"/>
      <c r="V506" s="53"/>
      <c r="W506" s="53"/>
      <c r="X506" s="53"/>
      <c r="Y506" s="53"/>
      <c r="Z506" s="53"/>
    </row>
    <row r="507" customFormat="false" ht="15.75" hidden="false" customHeight="false" outlineLevel="0" collapsed="false">
      <c r="A507" s="5"/>
      <c r="B507" s="5"/>
      <c r="C507" s="5"/>
      <c r="D507" s="5"/>
      <c r="E507" s="5"/>
      <c r="F507" s="8"/>
      <c r="G507" s="5" t="s">
        <v>9370</v>
      </c>
      <c r="H507" s="8" t="s">
        <v>9363</v>
      </c>
      <c r="I507" s="49" t="s">
        <v>7490</v>
      </c>
      <c r="J507" s="5" t="s">
        <v>9373</v>
      </c>
      <c r="K507" s="53"/>
      <c r="L507" s="51"/>
      <c r="M507" s="25" t="s">
        <v>9374</v>
      </c>
      <c r="N507" s="53"/>
      <c r="O507" s="53"/>
      <c r="P507" s="53"/>
      <c r="Q507" s="53"/>
      <c r="R507" s="53"/>
      <c r="S507" s="53"/>
      <c r="T507" s="53"/>
      <c r="U507" s="53"/>
      <c r="V507" s="53"/>
      <c r="W507" s="53"/>
      <c r="X507" s="53"/>
      <c r="Y507" s="53"/>
      <c r="Z507" s="53"/>
    </row>
    <row r="508" customFormat="false" ht="15.75" hidden="false" customHeight="false" outlineLevel="0" collapsed="false">
      <c r="A508" s="5" t="s">
        <v>9355</v>
      </c>
      <c r="B508" s="5" t="s">
        <v>9375</v>
      </c>
      <c r="C508" s="5"/>
      <c r="D508" s="5"/>
      <c r="E508" s="5"/>
      <c r="F508" s="8"/>
      <c r="G508" s="5"/>
      <c r="H508" s="8" t="s">
        <v>9376</v>
      </c>
      <c r="I508" s="49" t="s">
        <v>7490</v>
      </c>
      <c r="J508" s="5" t="s">
        <v>9377</v>
      </c>
      <c r="K508" s="53"/>
      <c r="L508" s="51"/>
      <c r="M508" s="25" t="s">
        <v>9378</v>
      </c>
      <c r="N508" s="53"/>
      <c r="O508" s="53"/>
      <c r="P508" s="53"/>
      <c r="Q508" s="53"/>
      <c r="R508" s="53"/>
      <c r="S508" s="53"/>
      <c r="T508" s="53"/>
      <c r="U508" s="53"/>
      <c r="V508" s="53"/>
      <c r="W508" s="53"/>
      <c r="X508" s="53"/>
      <c r="Y508" s="53"/>
      <c r="Z508" s="53"/>
    </row>
    <row r="509" customFormat="false" ht="15.75" hidden="false" customHeight="false" outlineLevel="0" collapsed="false">
      <c r="A509" s="5" t="s">
        <v>9355</v>
      </c>
      <c r="B509" s="5" t="s">
        <v>6590</v>
      </c>
      <c r="C509" s="5"/>
      <c r="D509" s="5"/>
      <c r="E509" s="5"/>
      <c r="F509" s="8"/>
      <c r="G509" s="5" t="s">
        <v>9379</v>
      </c>
      <c r="H509" s="8" t="s">
        <v>9360</v>
      </c>
      <c r="I509" s="49" t="s">
        <v>7490</v>
      </c>
      <c r="J509" s="5" t="s">
        <v>9380</v>
      </c>
      <c r="K509" s="53"/>
      <c r="L509" s="51"/>
      <c r="M509" s="25" t="s">
        <v>9381</v>
      </c>
      <c r="N509" s="53"/>
      <c r="O509" s="53"/>
      <c r="P509" s="53"/>
      <c r="Q509" s="53"/>
      <c r="R509" s="53"/>
      <c r="S509" s="53"/>
      <c r="T509" s="53"/>
      <c r="U509" s="53"/>
      <c r="V509" s="53"/>
      <c r="W509" s="53"/>
      <c r="X509" s="53"/>
      <c r="Y509" s="53"/>
      <c r="Z509" s="53"/>
    </row>
    <row r="510" customFormat="false" ht="15.75" hidden="false" customHeight="false" outlineLevel="0" collapsed="false">
      <c r="A510" s="5"/>
      <c r="B510" s="5"/>
      <c r="C510" s="5"/>
      <c r="D510" s="5"/>
      <c r="E510" s="5"/>
      <c r="F510" s="8"/>
      <c r="G510" s="5" t="s">
        <v>9379</v>
      </c>
      <c r="H510" s="8" t="s">
        <v>9363</v>
      </c>
      <c r="I510" s="49" t="s">
        <v>7490</v>
      </c>
      <c r="J510" s="5" t="s">
        <v>9382</v>
      </c>
      <c r="K510" s="53"/>
      <c r="L510" s="51"/>
      <c r="M510" s="25" t="s">
        <v>9383</v>
      </c>
      <c r="N510" s="53"/>
      <c r="O510" s="53"/>
      <c r="P510" s="53"/>
      <c r="Q510" s="53"/>
      <c r="R510" s="53"/>
      <c r="S510" s="53"/>
      <c r="T510" s="53"/>
      <c r="U510" s="53"/>
      <c r="V510" s="53"/>
      <c r="W510" s="53"/>
      <c r="X510" s="53"/>
      <c r="Y510" s="53"/>
      <c r="Z510" s="53"/>
    </row>
    <row r="511" customFormat="false" ht="154.5" hidden="false" customHeight="true" outlineLevel="0" collapsed="false">
      <c r="A511" s="5" t="s">
        <v>9384</v>
      </c>
      <c r="B511" s="5" t="s">
        <v>429</v>
      </c>
      <c r="C511" s="5"/>
      <c r="D511" s="5"/>
      <c r="E511" s="5"/>
      <c r="F511" s="8"/>
      <c r="G511" s="5"/>
      <c r="H511" s="25" t="s">
        <v>9385</v>
      </c>
      <c r="I511" s="49" t="s">
        <v>7490</v>
      </c>
      <c r="J511" s="5" t="s">
        <v>9386</v>
      </c>
      <c r="K511" s="53"/>
      <c r="L511" s="51" t="s">
        <v>9387</v>
      </c>
      <c r="M511" s="25" t="s">
        <v>9388</v>
      </c>
      <c r="N511" s="53"/>
      <c r="O511" s="53"/>
      <c r="P511" s="53"/>
      <c r="Q511" s="53"/>
      <c r="R511" s="53"/>
      <c r="S511" s="53"/>
      <c r="T511" s="53"/>
      <c r="U511" s="53"/>
      <c r="V511" s="53"/>
      <c r="W511" s="53"/>
      <c r="X511" s="53"/>
      <c r="Y511" s="53"/>
      <c r="Z511" s="53"/>
    </row>
    <row r="512" customFormat="false" ht="78.75" hidden="false" customHeight="true" outlineLevel="0" collapsed="false">
      <c r="A512" s="5" t="s">
        <v>9389</v>
      </c>
      <c r="B512" s="5" t="s">
        <v>429</v>
      </c>
      <c r="C512" s="5"/>
      <c r="D512" s="5"/>
      <c r="E512" s="5"/>
      <c r="F512" s="8"/>
      <c r="G512" s="5"/>
      <c r="H512" s="8" t="s">
        <v>9389</v>
      </c>
      <c r="I512" s="49" t="s">
        <v>7490</v>
      </c>
      <c r="J512" s="5" t="s">
        <v>9390</v>
      </c>
      <c r="K512" s="53"/>
      <c r="L512" s="51"/>
      <c r="M512" s="25" t="s">
        <v>9391</v>
      </c>
      <c r="N512" s="53"/>
      <c r="O512" s="53"/>
      <c r="P512" s="53"/>
      <c r="Q512" s="53"/>
      <c r="R512" s="53"/>
      <c r="S512" s="53"/>
      <c r="T512" s="53"/>
      <c r="U512" s="53"/>
      <c r="V512" s="53"/>
      <c r="W512" s="53"/>
      <c r="X512" s="53"/>
      <c r="Y512" s="53"/>
      <c r="Z512" s="53"/>
    </row>
    <row r="513" customFormat="false" ht="75.75" hidden="false" customHeight="true" outlineLevel="0" collapsed="false">
      <c r="A513" s="5" t="s">
        <v>9392</v>
      </c>
      <c r="B513" s="5" t="s">
        <v>429</v>
      </c>
      <c r="C513" s="5"/>
      <c r="D513" s="5"/>
      <c r="E513" s="5"/>
      <c r="F513" s="8"/>
      <c r="G513" s="5"/>
      <c r="H513" s="8" t="s">
        <v>9392</v>
      </c>
      <c r="I513" s="49" t="s">
        <v>7490</v>
      </c>
      <c r="J513" s="5" t="s">
        <v>9393</v>
      </c>
      <c r="K513" s="53"/>
      <c r="L513" s="51"/>
      <c r="M513" s="25" t="s">
        <v>9394</v>
      </c>
      <c r="N513" s="53"/>
      <c r="O513" s="53"/>
      <c r="P513" s="53"/>
      <c r="Q513" s="53"/>
      <c r="R513" s="53"/>
      <c r="S513" s="53"/>
      <c r="T513" s="53"/>
      <c r="U513" s="53"/>
      <c r="V513" s="53"/>
      <c r="W513" s="53"/>
      <c r="X513" s="53"/>
      <c r="Y513" s="53"/>
      <c r="Z513" s="53"/>
    </row>
    <row r="514" customFormat="false" ht="72.75" hidden="false" customHeight="true" outlineLevel="0" collapsed="false">
      <c r="A514" s="5" t="s">
        <v>9395</v>
      </c>
      <c r="B514" s="5" t="s">
        <v>429</v>
      </c>
      <c r="C514" s="5"/>
      <c r="D514" s="5"/>
      <c r="E514" s="5"/>
      <c r="F514" s="8"/>
      <c r="G514" s="5"/>
      <c r="H514" s="8" t="s">
        <v>9395</v>
      </c>
      <c r="I514" s="49" t="s">
        <v>7490</v>
      </c>
      <c r="J514" s="5" t="s">
        <v>9396</v>
      </c>
      <c r="K514" s="53"/>
      <c r="L514" s="51"/>
      <c r="M514" s="25" t="s">
        <v>9397</v>
      </c>
      <c r="N514" s="53"/>
      <c r="O514" s="53"/>
      <c r="P514" s="53"/>
      <c r="Q514" s="53"/>
      <c r="R514" s="53"/>
      <c r="S514" s="53"/>
      <c r="T514" s="53"/>
      <c r="U514" s="53"/>
      <c r="V514" s="53"/>
      <c r="W514" s="53"/>
      <c r="X514" s="53"/>
      <c r="Y514" s="53"/>
      <c r="Z514" s="53"/>
    </row>
    <row r="515" customFormat="false" ht="75.75" hidden="false" customHeight="true" outlineLevel="0" collapsed="false">
      <c r="A515" s="5" t="s">
        <v>9398</v>
      </c>
      <c r="B515" s="5" t="s">
        <v>429</v>
      </c>
      <c r="C515" s="5"/>
      <c r="D515" s="5"/>
      <c r="E515" s="5"/>
      <c r="F515" s="8"/>
      <c r="G515" s="5"/>
      <c r="H515" s="8" t="s">
        <v>9398</v>
      </c>
      <c r="I515" s="49" t="s">
        <v>7490</v>
      </c>
      <c r="J515" s="5" t="s">
        <v>9399</v>
      </c>
      <c r="K515" s="53"/>
      <c r="L515" s="51"/>
      <c r="M515" s="25" t="s">
        <v>9400</v>
      </c>
      <c r="N515" s="53"/>
      <c r="O515" s="53"/>
      <c r="P515" s="53"/>
      <c r="Q515" s="53"/>
      <c r="R515" s="53"/>
      <c r="S515" s="53"/>
      <c r="T515" s="53"/>
      <c r="U515" s="53"/>
      <c r="V515" s="53"/>
      <c r="W515" s="53"/>
      <c r="X515" s="53"/>
      <c r="Y515" s="53"/>
      <c r="Z515" s="53"/>
    </row>
    <row r="516" customFormat="false" ht="126.75" hidden="false" customHeight="true" outlineLevel="0" collapsed="false">
      <c r="A516" s="5" t="s">
        <v>9401</v>
      </c>
      <c r="B516" s="5" t="s">
        <v>429</v>
      </c>
      <c r="C516" s="5"/>
      <c r="D516" s="5"/>
      <c r="E516" s="5"/>
      <c r="F516" s="8"/>
      <c r="G516" s="5"/>
      <c r="H516" s="25" t="s">
        <v>9402</v>
      </c>
      <c r="I516" s="49" t="s">
        <v>7490</v>
      </c>
      <c r="J516" s="5" t="s">
        <v>9403</v>
      </c>
      <c r="K516" s="53"/>
      <c r="L516" s="51" t="s">
        <v>9404</v>
      </c>
      <c r="M516" s="25" t="s">
        <v>9405</v>
      </c>
      <c r="N516" s="53"/>
      <c r="O516" s="53"/>
      <c r="P516" s="53"/>
      <c r="Q516" s="53"/>
      <c r="R516" s="53"/>
      <c r="S516" s="53"/>
      <c r="T516" s="53"/>
      <c r="U516" s="53"/>
      <c r="V516" s="53"/>
      <c r="W516" s="53"/>
      <c r="X516" s="53"/>
      <c r="Y516" s="53"/>
      <c r="Z516" s="53"/>
    </row>
    <row r="517" customFormat="false" ht="15.75" hidden="false" customHeight="false" outlineLevel="0" collapsed="false">
      <c r="A517" s="5" t="s">
        <v>9406</v>
      </c>
      <c r="B517" s="5" t="s">
        <v>1783</v>
      </c>
      <c r="C517" s="5"/>
      <c r="D517" s="5"/>
      <c r="E517" s="5"/>
      <c r="F517" s="8"/>
      <c r="G517" s="5"/>
      <c r="H517" s="8" t="s">
        <v>9407</v>
      </c>
      <c r="I517" s="49" t="s">
        <v>7490</v>
      </c>
      <c r="J517" s="5" t="s">
        <v>9408</v>
      </c>
      <c r="K517" s="53"/>
      <c r="L517" s="51"/>
      <c r="M517" s="25" t="s">
        <v>9409</v>
      </c>
      <c r="N517" s="53"/>
      <c r="O517" s="53"/>
      <c r="P517" s="53"/>
      <c r="Q517" s="53"/>
      <c r="R517" s="53"/>
      <c r="S517" s="53"/>
      <c r="T517" s="53"/>
      <c r="U517" s="53"/>
      <c r="V517" s="53"/>
      <c r="W517" s="53"/>
      <c r="X517" s="53"/>
      <c r="Y517" s="53"/>
      <c r="Z517" s="53"/>
    </row>
    <row r="518" customFormat="false" ht="15.75" hidden="false" customHeight="false" outlineLevel="0" collapsed="false">
      <c r="A518" s="5" t="s">
        <v>9410</v>
      </c>
      <c r="B518" s="5" t="s">
        <v>1783</v>
      </c>
      <c r="C518" s="5"/>
      <c r="D518" s="5"/>
      <c r="E518" s="5"/>
      <c r="F518" s="8"/>
      <c r="G518" s="5"/>
      <c r="H518" s="8" t="s">
        <v>9411</v>
      </c>
      <c r="I518" s="49" t="s">
        <v>7490</v>
      </c>
      <c r="J518" s="5" t="s">
        <v>9412</v>
      </c>
      <c r="K518" s="53"/>
      <c r="L518" s="51"/>
      <c r="M518" s="25" t="s">
        <v>9413</v>
      </c>
      <c r="N518" s="53"/>
      <c r="O518" s="53"/>
      <c r="P518" s="53"/>
      <c r="Q518" s="53"/>
      <c r="R518" s="53"/>
      <c r="S518" s="53"/>
      <c r="T518" s="53"/>
      <c r="U518" s="53"/>
      <c r="V518" s="53"/>
      <c r="W518" s="53"/>
      <c r="X518" s="53"/>
      <c r="Y518" s="53"/>
      <c r="Z518" s="53"/>
    </row>
    <row r="520" customFormat="false" ht="15.75" hidden="false" customHeight="false" outlineLevel="0" collapsed="false">
      <c r="A520" s="5"/>
      <c r="B520" s="5"/>
      <c r="C520" s="5"/>
      <c r="D520" s="5"/>
      <c r="E520" s="5"/>
      <c r="F520" s="8"/>
      <c r="G520" s="5"/>
      <c r="H520" s="8"/>
      <c r="I520" s="49"/>
      <c r="J520" s="40"/>
      <c r="K520" s="53"/>
      <c r="L520" s="51"/>
      <c r="M520" s="8"/>
      <c r="N520" s="53"/>
      <c r="O520" s="53"/>
      <c r="P520" s="53"/>
      <c r="Q520" s="53"/>
      <c r="R520" s="53"/>
      <c r="S520" s="53"/>
      <c r="T520" s="53"/>
      <c r="U520" s="53"/>
      <c r="V520" s="53"/>
      <c r="W520" s="53"/>
      <c r="X520" s="53"/>
      <c r="Y520" s="53"/>
      <c r="Z520" s="53"/>
    </row>
    <row r="521" customFormat="false" ht="15.75" hidden="false" customHeight="false" outlineLevel="0" collapsed="false">
      <c r="A521" s="5"/>
      <c r="B521" s="5"/>
      <c r="C521" s="5"/>
      <c r="D521" s="5"/>
      <c r="E521" s="5"/>
      <c r="F521" s="8"/>
      <c r="G521" s="5"/>
      <c r="H521" s="8"/>
      <c r="I521" s="49"/>
      <c r="J521" s="40"/>
      <c r="K521" s="53"/>
      <c r="L521" s="51"/>
      <c r="M521" s="8"/>
      <c r="N521" s="53"/>
      <c r="O521" s="53"/>
      <c r="P521" s="53"/>
      <c r="Q521" s="53"/>
      <c r="R521" s="53"/>
      <c r="S521" s="53"/>
      <c r="T521" s="53"/>
      <c r="U521" s="53"/>
      <c r="V521" s="53"/>
      <c r="W521" s="53"/>
      <c r="X521" s="53"/>
      <c r="Y521" s="53"/>
      <c r="Z521" s="53"/>
    </row>
    <row r="522" customFormat="false" ht="15.75" hidden="false" customHeight="false" outlineLevel="0" collapsed="false">
      <c r="A522" s="5"/>
      <c r="B522" s="5"/>
      <c r="C522" s="5"/>
      <c r="D522" s="5"/>
      <c r="E522" s="5"/>
      <c r="F522" s="8"/>
      <c r="G522" s="5"/>
      <c r="H522" s="8"/>
      <c r="I522" s="49"/>
      <c r="J522" s="40"/>
      <c r="K522" s="53"/>
      <c r="L522" s="51"/>
      <c r="M522" s="8"/>
      <c r="N522" s="53"/>
      <c r="O522" s="53"/>
      <c r="P522" s="53"/>
      <c r="Q522" s="53"/>
      <c r="R522" s="53"/>
      <c r="S522" s="53"/>
      <c r="T522" s="53"/>
      <c r="U522" s="53"/>
      <c r="V522" s="53"/>
      <c r="W522" s="53"/>
      <c r="X522" s="53"/>
      <c r="Y522" s="53"/>
      <c r="Z522" s="53"/>
    </row>
    <row r="523" customFormat="false" ht="15.75" hidden="false" customHeight="false" outlineLevel="0" collapsed="false">
      <c r="A523" s="5"/>
      <c r="B523" s="5"/>
      <c r="C523" s="5"/>
      <c r="D523" s="5"/>
      <c r="E523" s="5"/>
      <c r="F523" s="8"/>
      <c r="G523" s="5"/>
      <c r="H523" s="8"/>
      <c r="I523" s="49"/>
      <c r="J523" s="40"/>
      <c r="K523" s="53"/>
      <c r="L523" s="51"/>
      <c r="M523" s="8"/>
      <c r="N523" s="53"/>
      <c r="O523" s="53"/>
      <c r="P523" s="53"/>
      <c r="Q523" s="53"/>
      <c r="R523" s="53"/>
      <c r="S523" s="53"/>
      <c r="T523" s="53"/>
      <c r="U523" s="53"/>
      <c r="V523" s="53"/>
      <c r="W523" s="53"/>
      <c r="X523" s="53"/>
      <c r="Y523" s="53"/>
      <c r="Z523" s="53"/>
    </row>
    <row r="524" customFormat="false" ht="15.75" hidden="false" customHeight="false" outlineLevel="0" collapsed="false">
      <c r="A524" s="5"/>
      <c r="B524" s="5"/>
      <c r="C524" s="5"/>
      <c r="D524" s="5"/>
      <c r="E524" s="5"/>
      <c r="F524" s="8"/>
      <c r="G524" s="5"/>
      <c r="H524" s="8"/>
      <c r="I524" s="49"/>
      <c r="J524" s="40"/>
      <c r="K524" s="53"/>
      <c r="L524" s="51"/>
      <c r="M524" s="8"/>
      <c r="N524" s="53"/>
      <c r="O524" s="53"/>
      <c r="P524" s="53"/>
      <c r="Q524" s="53"/>
      <c r="R524" s="53"/>
      <c r="S524" s="53"/>
      <c r="T524" s="53"/>
      <c r="U524" s="53"/>
      <c r="V524" s="53"/>
      <c r="W524" s="53"/>
      <c r="X524" s="53"/>
      <c r="Y524" s="53"/>
      <c r="Z524" s="53"/>
    </row>
    <row r="525" customFormat="false" ht="15.75" hidden="false" customHeight="false" outlineLevel="0" collapsed="false">
      <c r="A525" s="5"/>
      <c r="B525" s="5"/>
      <c r="C525" s="5"/>
      <c r="D525" s="5"/>
      <c r="E525" s="5"/>
      <c r="F525" s="8"/>
      <c r="G525" s="5"/>
      <c r="H525" s="8"/>
      <c r="I525" s="49"/>
      <c r="J525" s="40"/>
      <c r="K525" s="53"/>
      <c r="L525" s="51"/>
      <c r="M525" s="8"/>
      <c r="N525" s="53"/>
      <c r="O525" s="53"/>
      <c r="P525" s="53"/>
      <c r="Q525" s="53"/>
      <c r="R525" s="53"/>
      <c r="S525" s="53"/>
      <c r="T525" s="53"/>
      <c r="U525" s="53"/>
      <c r="V525" s="53"/>
      <c r="W525" s="53"/>
      <c r="X525" s="53"/>
      <c r="Y525" s="53"/>
      <c r="Z525" s="53"/>
    </row>
    <row r="526" customFormat="false" ht="15.75" hidden="false" customHeight="false" outlineLevel="0" collapsed="false">
      <c r="A526" s="5"/>
      <c r="B526" s="5"/>
      <c r="C526" s="5"/>
      <c r="D526" s="5"/>
      <c r="E526" s="5"/>
      <c r="F526" s="8"/>
      <c r="G526" s="5"/>
      <c r="H526" s="8"/>
      <c r="I526" s="49"/>
      <c r="J526" s="40"/>
      <c r="K526" s="53"/>
      <c r="L526" s="51"/>
      <c r="M526" s="8"/>
      <c r="N526" s="53"/>
      <c r="O526" s="53"/>
      <c r="P526" s="53"/>
      <c r="Q526" s="53"/>
      <c r="R526" s="53"/>
      <c r="S526" s="53"/>
      <c r="T526" s="53"/>
      <c r="U526" s="53"/>
      <c r="V526" s="53"/>
      <c r="W526" s="53"/>
      <c r="X526" s="53"/>
      <c r="Y526" s="53"/>
      <c r="Z526" s="53"/>
    </row>
    <row r="527" customFormat="false" ht="15.75" hidden="false" customHeight="false" outlineLevel="0" collapsed="false">
      <c r="A527" s="5"/>
      <c r="B527" s="5"/>
      <c r="C527" s="5"/>
      <c r="D527" s="5"/>
      <c r="E527" s="5"/>
      <c r="F527" s="8"/>
      <c r="G527" s="5"/>
      <c r="H527" s="8"/>
      <c r="I527" s="49"/>
      <c r="J527" s="40"/>
      <c r="K527" s="53"/>
      <c r="L527" s="51"/>
      <c r="M527" s="8"/>
      <c r="N527" s="53"/>
      <c r="O527" s="53"/>
      <c r="P527" s="53"/>
      <c r="Q527" s="53"/>
      <c r="R527" s="53"/>
      <c r="S527" s="53"/>
      <c r="T527" s="53"/>
      <c r="U527" s="53"/>
      <c r="V527" s="53"/>
      <c r="W527" s="53"/>
      <c r="X527" s="53"/>
      <c r="Y527" s="53"/>
      <c r="Z527" s="53"/>
    </row>
    <row r="528" customFormat="false" ht="15.75" hidden="false" customHeight="false" outlineLevel="0" collapsed="false">
      <c r="A528" s="5"/>
      <c r="B528" s="5"/>
      <c r="C528" s="5"/>
      <c r="D528" s="5"/>
      <c r="E528" s="5"/>
      <c r="F528" s="8"/>
      <c r="G528" s="5"/>
      <c r="H528" s="8"/>
      <c r="I528" s="49"/>
      <c r="J528" s="40"/>
      <c r="K528" s="53"/>
      <c r="L528" s="51"/>
      <c r="M528" s="8"/>
      <c r="N528" s="53"/>
      <c r="O528" s="53"/>
      <c r="P528" s="53"/>
      <c r="Q528" s="53"/>
      <c r="R528" s="53"/>
      <c r="S528" s="53"/>
      <c r="T528" s="53"/>
      <c r="U528" s="53"/>
      <c r="V528" s="53"/>
      <c r="W528" s="53"/>
      <c r="X528" s="53"/>
      <c r="Y528" s="53"/>
      <c r="Z528" s="53"/>
    </row>
    <row r="529" customFormat="false" ht="15.75" hidden="false" customHeight="false" outlineLevel="0" collapsed="false">
      <c r="A529" s="5"/>
      <c r="B529" s="5"/>
      <c r="C529" s="5"/>
      <c r="D529" s="5"/>
      <c r="E529" s="5"/>
      <c r="F529" s="8"/>
      <c r="G529" s="5"/>
      <c r="H529" s="8"/>
      <c r="I529" s="49"/>
      <c r="J529" s="40"/>
      <c r="K529" s="53"/>
      <c r="L529" s="51"/>
      <c r="M529" s="8"/>
      <c r="N529" s="53"/>
      <c r="O529" s="53"/>
      <c r="P529" s="53"/>
      <c r="Q529" s="53"/>
      <c r="R529" s="53"/>
      <c r="S529" s="53"/>
      <c r="T529" s="53"/>
      <c r="U529" s="53"/>
      <c r="V529" s="53"/>
      <c r="W529" s="53"/>
      <c r="X529" s="53"/>
      <c r="Y529" s="53"/>
      <c r="Z529" s="53"/>
    </row>
    <row r="530" customFormat="false" ht="15.75" hidden="false" customHeight="false" outlineLevel="0" collapsed="false">
      <c r="A530" s="5"/>
      <c r="B530" s="5"/>
      <c r="C530" s="5"/>
      <c r="D530" s="5"/>
      <c r="E530" s="5"/>
      <c r="F530" s="8"/>
      <c r="G530" s="5"/>
      <c r="H530" s="8"/>
      <c r="I530" s="49"/>
      <c r="J530" s="40"/>
      <c r="K530" s="53"/>
      <c r="L530" s="51"/>
      <c r="M530" s="8"/>
      <c r="N530" s="53"/>
      <c r="O530" s="53"/>
      <c r="P530" s="53"/>
      <c r="Q530" s="53"/>
      <c r="R530" s="53"/>
      <c r="S530" s="53"/>
      <c r="T530" s="53"/>
      <c r="U530" s="53"/>
      <c r="V530" s="53"/>
      <c r="W530" s="53"/>
      <c r="X530" s="53"/>
      <c r="Y530" s="53"/>
      <c r="Z530" s="53"/>
    </row>
    <row r="531" customFormat="false" ht="15.75" hidden="false" customHeight="false" outlineLevel="0" collapsed="false">
      <c r="A531" s="5"/>
      <c r="B531" s="5"/>
      <c r="C531" s="5"/>
      <c r="D531" s="5"/>
      <c r="E531" s="5"/>
      <c r="F531" s="8"/>
      <c r="G531" s="5"/>
      <c r="H531" s="8"/>
      <c r="I531" s="49"/>
      <c r="J531" s="40"/>
      <c r="K531" s="53"/>
      <c r="L531" s="51"/>
      <c r="M531" s="8"/>
      <c r="N531" s="53"/>
      <c r="O531" s="53"/>
      <c r="P531" s="53"/>
      <c r="Q531" s="53"/>
      <c r="R531" s="53"/>
      <c r="S531" s="53"/>
      <c r="T531" s="53"/>
      <c r="U531" s="53"/>
      <c r="V531" s="53"/>
      <c r="W531" s="53"/>
      <c r="X531" s="53"/>
      <c r="Y531" s="53"/>
      <c r="Z531" s="53"/>
    </row>
    <row r="532" customFormat="false" ht="15.75" hidden="false" customHeight="false" outlineLevel="0" collapsed="false">
      <c r="A532" s="5"/>
      <c r="B532" s="5"/>
      <c r="C532" s="5"/>
      <c r="D532" s="5"/>
      <c r="E532" s="5"/>
      <c r="F532" s="8"/>
      <c r="G532" s="5"/>
      <c r="H532" s="8"/>
      <c r="I532" s="49"/>
      <c r="J532" s="40"/>
      <c r="K532" s="53"/>
      <c r="L532" s="51"/>
      <c r="M532" s="8"/>
      <c r="N532" s="53"/>
      <c r="O532" s="53"/>
      <c r="P532" s="53"/>
      <c r="Q532" s="53"/>
      <c r="R532" s="53"/>
      <c r="S532" s="53"/>
      <c r="T532" s="53"/>
      <c r="U532" s="53"/>
      <c r="V532" s="53"/>
      <c r="W532" s="53"/>
      <c r="X532" s="53"/>
      <c r="Y532" s="53"/>
      <c r="Z532" s="53"/>
    </row>
    <row r="533" customFormat="false" ht="15.75" hidden="false" customHeight="false" outlineLevel="0" collapsed="false">
      <c r="A533" s="5"/>
      <c r="B533" s="5"/>
      <c r="C533" s="5"/>
      <c r="D533" s="5"/>
      <c r="E533" s="5"/>
      <c r="F533" s="8"/>
      <c r="G533" s="5"/>
      <c r="H533" s="8"/>
      <c r="I533" s="49"/>
      <c r="J533" s="40"/>
      <c r="K533" s="53"/>
      <c r="L533" s="51"/>
      <c r="M533" s="8"/>
      <c r="N533" s="53"/>
      <c r="O533" s="53"/>
      <c r="P533" s="53"/>
      <c r="Q533" s="53"/>
      <c r="R533" s="53"/>
      <c r="S533" s="53"/>
      <c r="T533" s="53"/>
      <c r="U533" s="53"/>
      <c r="V533" s="53"/>
      <c r="W533" s="53"/>
      <c r="X533" s="53"/>
      <c r="Y533" s="53"/>
      <c r="Z533" s="53"/>
    </row>
    <row r="534" customFormat="false" ht="15.75" hidden="false" customHeight="false" outlineLevel="0" collapsed="false">
      <c r="A534" s="5"/>
      <c r="B534" s="5"/>
      <c r="C534" s="5"/>
      <c r="D534" s="5"/>
      <c r="E534" s="5"/>
      <c r="F534" s="8"/>
      <c r="G534" s="5"/>
      <c r="H534" s="8"/>
      <c r="I534" s="49"/>
      <c r="J534" s="40"/>
      <c r="K534" s="53"/>
      <c r="L534" s="51"/>
      <c r="M534" s="8"/>
      <c r="N534" s="53"/>
      <c r="O534" s="53"/>
      <c r="P534" s="53"/>
      <c r="Q534" s="53"/>
      <c r="R534" s="53"/>
      <c r="S534" s="53"/>
      <c r="T534" s="53"/>
      <c r="U534" s="53"/>
      <c r="V534" s="53"/>
      <c r="W534" s="53"/>
      <c r="X534" s="53"/>
      <c r="Y534" s="53"/>
      <c r="Z534" s="53"/>
    </row>
    <row r="535" customFormat="false" ht="15.75" hidden="false" customHeight="false" outlineLevel="0" collapsed="false">
      <c r="A535" s="5"/>
      <c r="B535" s="5"/>
      <c r="C535" s="5"/>
      <c r="D535" s="5"/>
      <c r="E535" s="5"/>
      <c r="F535" s="8"/>
      <c r="G535" s="5"/>
      <c r="H535" s="8"/>
      <c r="I535" s="49"/>
      <c r="J535" s="40"/>
      <c r="K535" s="53"/>
      <c r="L535" s="51"/>
      <c r="M535" s="8"/>
      <c r="N535" s="53"/>
      <c r="O535" s="53"/>
      <c r="P535" s="53"/>
      <c r="Q535" s="53"/>
      <c r="R535" s="53"/>
      <c r="S535" s="53"/>
      <c r="T535" s="53"/>
      <c r="U535" s="53"/>
      <c r="V535" s="53"/>
      <c r="W535" s="53"/>
      <c r="X535" s="53"/>
      <c r="Y535" s="53"/>
      <c r="Z535" s="53"/>
    </row>
  </sheetData>
  <conditionalFormatting sqref="I2:I535">
    <cfRule type="cellIs" priority="2" operator="equal" aboveAverage="0" equalAverage="0" bottom="0" percent="0" rank="0" text="" dxfId="32">
      <formula>"Pendiente de dibujar"</formula>
    </cfRule>
  </conditionalFormatting>
  <conditionalFormatting sqref="I2:I535">
    <cfRule type="cellIs" priority="3" operator="equal" aboveAverage="0" equalAverage="0" bottom="0" percent="0" rank="0" text="" dxfId="33">
      <formula>"OK"</formula>
    </cfRule>
  </conditionalFormatting>
  <conditionalFormatting sqref="I2:I535">
    <cfRule type="cellIs" priority="4" operator="equal" aboveAverage="0" equalAverage="0" bottom="0" percent="0" rank="0" text="" dxfId="34">
      <formula>"Pendiente de revisar"</formula>
    </cfRule>
  </conditionalFormatting>
  <conditionalFormatting sqref="I2:I535">
    <cfRule type="cellIs" priority="5" operator="equal" aboveAverage="0" equalAverage="0" bottom="0" percent="0" rank="0" text="" dxfId="35">
      <formula>"Pendiente de corrección"</formula>
    </cfRule>
  </conditionalFormatting>
  <dataValidations count="1">
    <dataValidation allowBlank="true" errorStyle="stop" operator="between" showDropDown="false" showErrorMessage="false" showInputMessage="false" sqref="I2:I518 I520:I535" type="list">
      <formula1>"Pendiente de dibujar,Pendiente de revisar,Pendiente de corrección,OK"</formula1>
      <formula2>0</formula2>
    </dataValidation>
  </dataValidations>
  <hyperlinks>
    <hyperlink ref="K2" r:id="rId2" display="https://drive.google.com/file/d/1L277CFYFsvE0Kpusq48m4EhayiLc_qSB/view?usp=sharing"/>
    <hyperlink ref="M2" r:id="rId3" display="https://drive.google.com/file/d/1jXr_ZGSq4SD-9BVATqNRPJlbji8iXTOR/view?usp=sharing"/>
    <hyperlink ref="K3" r:id="rId4" display="https://drive.google.com/file/d/1kiDn89i2O2Gt5Gy8D_jbVMrsoFTQeW3u/view?usp=sharing"/>
    <hyperlink ref="M3" r:id="rId5" display="https://drive.google.com/file/d/1iXsNxOGl8vfYZSszozKTB0wBpWgXz-O3/view?usp=sharing"/>
    <hyperlink ref="K4" r:id="rId6" display="https://drive.google.com/file/d/1t-f3chlVsW7zvgPObnPA-p2JFcbCZDB4/view?usp=sharing"/>
    <hyperlink ref="M4" r:id="rId7" display="https://drive.google.com/file/d/1kbb6gKxGaeV6TGSToKnOS0-RTI7WLFWT/view?usp=sharing"/>
    <hyperlink ref="K5" r:id="rId8" display="https://drive.google.com/file/d/1fSUT7CZ7h_BBt1zt_euoGFIu-zANBGcp/view?usp=sharing"/>
    <hyperlink ref="M5" r:id="rId9" display="https://drive.google.com/file/d/1yp_wZt1FGPcTnT2MjCcQGrs7pFkiqqHV/view?usp=sharing"/>
    <hyperlink ref="K6" r:id="rId10" display="https://drive.google.com/file/d/11unAX7Ws642xuIu1PxmOjMUPso6vCkPs/view?usp=sharing"/>
    <hyperlink ref="M6" r:id="rId11" display="https://drive.google.com/file/d/1eLL-EUuZ81Wz1wB0C1Pcd3uwSK-CFgMK/view?usp=sharing"/>
    <hyperlink ref="K7" r:id="rId12" display="https://drive.google.com/file/d/1xMFypAAlENLK3rG9pfzcO-eKLvAaxQuT/view?usp=sharing"/>
    <hyperlink ref="M7" r:id="rId13" display="https://drive.google.com/file/d/190C8GTdRMQX4z0LZDqfA_8SgBKmFs8wp/view?usp=sharing"/>
    <hyperlink ref="K8" r:id="rId14" display="https://drive.google.com/file/d/1HoC6VHJoV63ewWTnwwuEqIRbJ2BE4_y2/view?usp=sharing"/>
    <hyperlink ref="M8" r:id="rId15" display="https://drive.google.com/file/d/1VqI3VsNzqu7vB4xzkanvi78kuKxEGMO4/view?usp=sharing"/>
    <hyperlink ref="K9" r:id="rId16" display="https://drive.google.com/file/d/1aP2DS39pJfZDbANsPpOpPMuW0Sfy6_d8/view?usp=sharing"/>
    <hyperlink ref="L9" r:id="rId17" display="https://gyazo.com/1d692ab51e169ff3d8f8757152ffe6c2 &#10;Añade más margen a la izquierda y un pelín abajo"/>
    <hyperlink ref="M9" r:id="rId18" display="https://drive.google.com/file/d/1fTP0eR8vMsUxLDLGdbk6-N7LpHJWncjF/view?usp=sharing"/>
    <hyperlink ref="K10" r:id="rId19" display="https://drive.google.com/file/d/1_f5TYSE_NIL6mqNMaLIaB8xb-zd-HYsO/view?usp=sharing"/>
    <hyperlink ref="M10" r:id="rId20" display="https://drive.google.com/file/d/1T1O0_c4sNFexcalbnHGIhKf-OPYK-CHm/view?usp=sharing"/>
    <hyperlink ref="K11" r:id="rId21" display="https://drive.google.com/file/d/1UjdbduLO6J1_gXG77XgIHIEozeVUzT3E/view?usp=sharing"/>
    <hyperlink ref="M11" r:id="rId22" display="https://drive.google.com/file/d/1XF2wqiX23gZjJvvYQQVmbWmvxyxdSSi7/view?usp=sharing"/>
    <hyperlink ref="K12" r:id="rId23" display="https://drive.google.com/file/d/1RVzFRGJs5Ewk5I1EojzvkJGdqdA74-aX/view?usp=sharing"/>
    <hyperlink ref="M12" r:id="rId24" display="https://drive.google.com/file/d/1_rPSdFBP8ilM41RZLu_v-KnyIDecfFwU/view?usp=sharing"/>
    <hyperlink ref="K13" r:id="rId25" display="https://drive.google.com/file/d/16y6RUV2S_yw3WJn4pXbFef3OH_j7hPpd/view?usp=sharing"/>
    <hyperlink ref="M13" r:id="rId26" display="https://drive.google.com/file/d/1mKKKow61dHAHrxATGiBAkDclt1DXGyfb/view?usp=sharing"/>
    <hyperlink ref="K14" r:id="rId27" display="https://drive.google.com/file/d/16oqjkWJ2JyuAvGH8CtOBlRpXfyUCle_G/view?usp=sharing"/>
    <hyperlink ref="M14" r:id="rId28" display="https://drive.google.com/file/d/1Wn_ua5O736VPcNY0kg0xN0CR12eMR6zG/view?usp=sharing"/>
    <hyperlink ref="K15" r:id="rId29" display="https://drive.google.com/file/d/1Ucgu6uBC72VSxKIx9YskMJ6bCWtf9ivP/view?usp=sharing"/>
    <hyperlink ref="M15" r:id="rId30" display="https://drive.google.com/file/d/138hOl7iA6NJT8CiIpmb8slRdqUtwk7Ne/view?usp=sharing"/>
    <hyperlink ref="K16" r:id="rId31" display="https://drive.google.com/file/d/10Fq4OXC7Pt94UYw3T6n7g8HEiwwb-Sk9/view?usp=sharing"/>
    <hyperlink ref="M16" r:id="rId32" display="https://drive.google.com/file/d/1a6yFNg4GgU36CHMEari5PAe88e5rBPsx/view?usp=sharing"/>
    <hyperlink ref="K17" r:id="rId33" display="https://drive.google.com/file/d/1Ucgu6uBC72VSxKIx9YskMJ6bCWtf9ivP/view?usp=sharing"/>
    <hyperlink ref="M17" r:id="rId34" display="https://drive.google.com/file/d/118rWwH4k44lPb7FCQXUFN0sIggxZ4cEV/view?usp=sharing"/>
    <hyperlink ref="K18" r:id="rId35" display="https://drive.google.com/file/d/1CskEEWQoU40IFkMLIKMd8YF9rKAetEO1/view?usp=sharing"/>
    <hyperlink ref="M18" r:id="rId36" display="https://drive.google.com/file/d/1X6wMCBAGolI2LepicLqI9M-UoivWLqsh/view?usp=sharing"/>
    <hyperlink ref="H19" r:id="rId37" display="Mitad izquierda de una estrella&#10;&#10;5 imágenes (https://drive.google.com/file/d/1bbddPFDz-EZqcuY_m_CsYAEinLL68Ek5/view?usp=sharing):&#10;&#10;- La imagen base de tamaño cuadrado 260x260px. Mitad derecha vacía.&#10;La imágenes de la derecha 260x130px."/>
    <hyperlink ref="K19" r:id="rId38" display="https://drive.google.com/file/d/1sKtZR4EMtQGY8f60-mgKCe6tTnkFQ9OF/view?usp=sharing"/>
    <hyperlink ref="M19" r:id="rId39" display="https://drive.google.com/file/d/1mry2mk6IeWQbIZLfZJpJpxX698NWjHAK/view?usp=sharing"/>
    <hyperlink ref="M20" r:id="rId40" display="https://drive.google.com/file/d/1JoG1yF79JIu8ky8Xspi2Cz3ctruAonrJ/view?usp=sharing"/>
    <hyperlink ref="M21" r:id="rId41" display="https://drive.google.com/file/d/1OfNosz7voGXVxlR_AE5BtCHxOBvS-3Nd/view?usp=sharing"/>
    <hyperlink ref="M22" r:id="rId42" display="https://drive.google.com/file/d/1LdzABl3VwEd9qt1_TGI64cu8VLN3uVoY/view?usp=sharing"/>
    <hyperlink ref="M23" r:id="rId43" display="https://drive.google.com/file/d/1_zzHKoOzRkgS17g6A94a-W6fzS-uGgRQ/view?usp=sharing"/>
    <hyperlink ref="H24" r:id="rId44" display="Mitad izquierda corazón&#10;&#10;5 imágenes (https://drive.google.com/file/d/1zfVlSwwVJ1FOZnknlIy3GmfSl-q8164b/view?usp=sharing):&#10;&#10;- La imagen base de tamaño cuadrado 260x260px. Mitad derecha vacía.&#10;La imágenes de la derecha 260x130px."/>
    <hyperlink ref="K24" r:id="rId45" display="https://drive.google.com/file/d/1848Wa2azZxo5WYHOBl1LhI4xUNIp7KfV/view?usp=sharing"/>
    <hyperlink ref="M24" r:id="rId46" display="https://drive.google.com/file/d/1D6r1yXRpg3vc0KTeE4TOFCwEE-jIv-yq/view?usp=sharing"/>
    <hyperlink ref="M25" r:id="rId47" display="https://drive.google.com/file/d/1YyfcxftptFt0IYO-lrEGZt3DIoooQSTW/view?usp=sharing"/>
    <hyperlink ref="M26" r:id="rId48" display="https://drive.google.com/file/d/1Lh6mhZVNDMJrxMPgZgCRyoPSJSOQ_c--/view?usp=sharing"/>
    <hyperlink ref="M27" r:id="rId49" display="https://drive.google.com/file/d/1zUZcbV8WWxg9jFgpZ-Px7vvgsudIFFX9/view?usp=sharing"/>
    <hyperlink ref="M28" r:id="rId50" display="https://drive.google.com/file/d/1aiweCaTKZAGAlzqB-YyOB-vx4OwzagL5/view?usp=sharing"/>
    <hyperlink ref="H29" r:id="rId51" display="Mitad izquierda abeto.&#10;&#10;5 imágenes (https://drive.google.com/file/d/1vHFrblKeZXAu1DXbIq1KMBwoWTNhdtDq/view?usp=sharing):&#10;&#10;- La imagen base de tamaño cuadrado 260x260px. Mitad derecha vacía.&#10;La imágenes de la derecha 260x130px."/>
    <hyperlink ref="K29" r:id="rId52" display="https://drive.google.com/file/d/1X-dGD0nEu3pePMrHPQ02GMfNzBJMIlTC/view?usp=sharing"/>
    <hyperlink ref="M29" r:id="rId53" display="https://drive.google.com/file/d/1dWrPLSbVCuHwn9Xq1BzaMGQbW4AUJFIy/view?usp=sharing"/>
    <hyperlink ref="M30" r:id="rId54" display="https://drive.google.com/file/d/1OyNwsN1JO3PRJnsjWVto_cp2q_UvShu4/view?usp=sharing"/>
    <hyperlink ref="M31" r:id="rId55" display="https://drive.google.com/file/d/1dAo-2xf6YgO5AGpaASelGvHhFc_qhR6q/view?usp=sharing"/>
    <hyperlink ref="M32" r:id="rId56" display="https://drive.google.com/file/d/18uSwfRn0dsFXHXZhfLBzvdyUYdeWI9p0/view?usp=sharing"/>
    <hyperlink ref="M33" r:id="rId57" display="https://drive.google.com/file/d/1m5QBIDFe_6qJyKmxtNoxuTt9iieIrl-o/view?usp=sharing"/>
    <hyperlink ref="H34" r:id="rId58" display="Cuadrado con eje de simetría horizontal correcto&#10;&#10;6 cuadrados (cada uno en una imagen diferente, no es una imagen con 6 cuadrados) cortados por una línea de rayas discontinuas que marcan ejes de simetría (correctos e incorrectos). La línea sale fuera de la figura.&#10;&#10;Un esquema de todos los cuadrados y notas sobre si son respuestas correctas o incorrectas: https://drive.google.com/file/d/1tm0ybbBrS5dBjpjYBbPnJOMLgpRRE4l-/view?usp=sharing"/>
    <hyperlink ref="M34" r:id="rId59" display="https://drive.google.com/file/d/1TtDkXuE8jl7unUNTVOzFjm6IpXM8mRCh/view?usp=sharing"/>
    <hyperlink ref="M35" r:id="rId60" display="https://drive.google.com/file/d/1Y7IAcjHm4klRVNPu-XzoSaZE9z0Wv9mv/view?usp=sharing"/>
    <hyperlink ref="M36" r:id="rId61" display="https://drive.google.com/file/d/1ctKqisTZ4LnxQEReurU_kknl1PpqRRPK/view?usp=sharing"/>
    <hyperlink ref="M37" r:id="rId62" display="https://drive.google.com/file/d/1VVWtMSQA5JEAW-mPyDQA-qfzvxwXQ3vO/view?usp=sharing"/>
    <hyperlink ref="M38" r:id="rId63" display="https://drive.google.com/file/d/1P_MNfUeE15QQnimAp9TiaR7akEuw_7Ab/view?usp=sharing"/>
    <hyperlink ref="M39" r:id="rId64" display="https://drive.google.com/file/d/1JvFzYuH4KkHjcfHhQl6bdeBWiiypkQDs/view?usp=sharing"/>
    <hyperlink ref="H40" r:id="rId65" display="Trapecio con eje de simetría vertical correcto&#10;&#10;6 trapecios (cada uno en una imagen diferente, no es una imagen con 6 trapecios) cortados por una línea de rayas discontinuas que marcan ejes de simetría (correctos e incorrectos). La línea sale fuera de la figura.&#10;&#10;Un esquema de todos los trapecios y notas sobre si son respuestas correctas o incorrectas: https://drive.google.com/file/d/1scRj_SnOO07qY_7_a2EvXq44lGEXLlcX/view?usp=sharing"/>
    <hyperlink ref="M40" r:id="rId66" display="https://drive.google.com/file/d/1_kX6WHqughiZQkhAC7e5PboGgCYrQ-dy/view?usp=sharing"/>
    <hyperlink ref="M41" r:id="rId67" display="https://drive.google.com/file/d/1HX55Io6jr5iBzsRxevTnMiTuNiu5e6aQ/view?usp=sharing"/>
    <hyperlink ref="M42" r:id="rId68" display="https://drive.google.com/file/d/1dJjRjZ5fxMV_b4-ds0nZ71UZG5pT2k8-/view?usp=sharing"/>
    <hyperlink ref="M43" r:id="rId69" display="https://drive.google.com/file/d/1zHv39C4ju36MQf4wlhvu9r3xgbEEfJvF/view?usp=sharing"/>
    <hyperlink ref="M44" r:id="rId70" display="https://drive.google.com/file/d/1QdnQKzWUMfwy8yVneiIMq1UtmiFs-m2Y/view?usp=sharing"/>
    <hyperlink ref="M45" r:id="rId71" display="https://drive.google.com/file/d/14RR7pFHIAjCq4J8rejp8Cj_47QAqpay_/view?usp=sharing"/>
    <hyperlink ref="H46" r:id="rId72" display="Rectángulo con eje de simetría horizontal correcto&#10;&#10;6 rectángulos (cada uno en una imagen diferente, no es una imagen con 6 rectángulos) cortados por una línea de rayas discontinuas que marcan ejes de simetría (correctos e incorrectos). La línea sale fuera de la figura.&#10;&#10;Un esquema de todos los rectángulos y notas sobre si son respuestas correctas o incorrectas: https://drive.google.com/file/d/1Tg9uAZv8hz3O2NI_Wfs-m2buIRH3gDNH/view?usp=sharing"/>
    <hyperlink ref="M46" r:id="rId73" display="https://drive.google.com/file/d/17KwhXNAwbepOm2HwX62I7XXf7l0TARSd/view?usp=sharing"/>
    <hyperlink ref="M47" r:id="rId74" display="https://drive.google.com/file/d/1ONokL1d631SfpTQE9fd5gxiT4Y0OP6xc/view?usp=sharing"/>
    <hyperlink ref="M48" r:id="rId75" display="https://drive.google.com/file/d/1CfihxhgOwxokszu3jnNF4llJVkhjZBsJ/view?usp=sharing"/>
    <hyperlink ref="M49" r:id="rId76" display="https://drive.google.com/file/d/1tqZIXSCnoiNfK4kd8g2eVJ4LYLoTWOjS/view?usp=sharing"/>
    <hyperlink ref="M50" r:id="rId77" display="https://drive.google.com/file/d/1meHWRTa1-fXbH6bUWMF8gqiXiFijwtKV/view?usp=sharing"/>
    <hyperlink ref="M51" r:id="rId78" display="https://drive.google.com/file/d/1qt2xAWmjDKn8UFURbtlG2E5xeSjjNHH5/view?usp=sharing"/>
    <hyperlink ref="M52" r:id="rId79" display="https://drive.google.com/file/d/1LuZb76EcG0zr2i_Xu0JGvbhHpb80FA-8/view?usp=sharing"/>
    <hyperlink ref="M53" r:id="rId80" display="https://drive.google.com/file/d/1MrPEtI3neY6qAJKdi5aaer7Yqlx34oPv/view?usp=sharing"/>
    <hyperlink ref="M54" r:id="rId81" display="https://drive.google.com/file/d/15DK47vb3dZGy4fVG5S0EsBfTDf0l3Sx7/view?usp=sharing"/>
    <hyperlink ref="M55" r:id="rId82" display="https://drive.google.com/file/d/1Nmh743NCVTk4FKc4I247ZQaB245clrAG/view?usp=sharing"/>
    <hyperlink ref="M56" r:id="rId83" display="https://drive.google.com/file/d/1gJHcA1xSPY4ZF4013ae9zxW3R8RCycgn/view?usp=sharing"/>
    <hyperlink ref="M57" r:id="rId84" display="https://drive.google.com/file/d/1k-DxksrGSudMD1n2dOHm9KHOC5rBabHk/view?usp=sharing"/>
    <hyperlink ref="M58" r:id="rId85" display="https://drive.google.com/file/d/1aeuey3JmOj_8kEPaRkhycs9rY_p1jZRg/view?usp=sharing"/>
    <hyperlink ref="H59" r:id="rId86" display="Escudo de fútbol (simétrico)&#10;&#10;Hacer escudos que sean parecidos. Como hay que inventarlos que alguno tenga simetría en el eje horizontal. Estos ejemplos tienen todos la simetría con eje vertical.&#10;https://gyazo.com/506eeee41e8086cf96083b69db5a9319  "/>
    <hyperlink ref="M59" r:id="rId87" display="https://drive.google.com/file/d/1u5KfCZBqNxc4MR61hiWHpjo0LamOe72W/view?usp=sharing"/>
    <hyperlink ref="M60" r:id="rId88" display="https://drive.google.com/file/d/1LdkgZZu9i_cUgRj8y4nxjc841lOtbc6u/view?usp=sharing"/>
    <hyperlink ref="M61" r:id="rId89" display="https://drive.google.com/file/d/1abmVLYCpyN_5p_47BVtaUgDV2R939VsT/view?usp=sharing"/>
    <hyperlink ref="M62" r:id="rId90" display="https://drive.google.com/file/d/1IZf9jemT0jhlfK8NoWAmshENaxm7x0aj/view?usp=sharing"/>
    <hyperlink ref="M63" r:id="rId91" display="https://drive.google.com/file/d/15aLCuWeZo-IgyjdkxU-8iWQRWJ3JlvTj/view?usp=sharing"/>
    <hyperlink ref="M64" r:id="rId92" display="https://drive.google.com/file/d/1m0i6mCUAJmyRdIN5Jk44jUpwz1H6jelh/view?usp=sharing"/>
    <hyperlink ref="M65" r:id="rId93" display="https://drive.google.com/file/d/1Dkc-OxYuBB4QSToyBDE8FaTUa9mUb1of/view?usp=sharing"/>
    <hyperlink ref="M66" r:id="rId94" display="https://drive.google.com/file/d/1xGV-AAmX4XjbXp2NAILcpx3QnLjdFlfT/view?usp=sharing"/>
    <hyperlink ref="M67" r:id="rId95" display="https://drive.google.com/file/d/1aOEbVFEWbVFs2YoCpCq3VGtu3ALpXPte/view?usp=sharing"/>
    <hyperlink ref="M68" r:id="rId96" display="https://drive.google.com/file/d/1bkfLqA1BULec6DjrssvHq3tDBazoLbr2/view?usp=sharing"/>
    <hyperlink ref="M69" r:id="rId97" display="https://drive.google.com/file/d/1S6_ml3vpnHkakFklZIAN51TtWzKi04o9/view?usp=sharing"/>
    <hyperlink ref="M70" r:id="rId98" display="https://drive.google.com/file/d/1e8acnGN7LWKenc3lMJ5T5alqRgFT8WNB/view?usp=sharing"/>
    <hyperlink ref="M71" r:id="rId99" display="https://drive.google.com/file/d/1FomucwJzCuBC0iHijF7iikO80v8VtxBQ/view?usp=sharing"/>
    <hyperlink ref="M72" r:id="rId100" display="https://drive.google.com/file/d/122yuSJZ6MbetJ13Ue25xd0J4SwSmZD37/view?usp=sharing"/>
    <hyperlink ref="M73" r:id="rId101" display="https://drive.google.com/file/d/1VPkyqd93sNDHlNd8HChgPvmW5KEaqqct/view?usp=sharing"/>
    <hyperlink ref="M74" r:id="rId102" display="https://drive.google.com/file/d/1hMoFuhgOBBUJjBopHwX8-zr4EWSVGhez/view?usp=sharing"/>
    <hyperlink ref="M75" r:id="rId103" display="https://drive.google.com/file/d/1UuiIiYvtadBznTVFeOfOxuuRvSHc-Cz6/view?usp=sharing"/>
    <hyperlink ref="M76" r:id="rId104" display="https://drive.google.com/file/d/1vT2oKKfcYm4otJe_v7ssfF5tn3C2TC0I/view?usp=sharing"/>
    <hyperlink ref="M77" r:id="rId105" display="https://drive.google.com/file/d/1JrNs3Cx4Hc9m-bD6za6rLf9E8K2iBmqo/view?usp=sharing"/>
    <hyperlink ref="M78" r:id="rId106" display="https://drive.google.com/file/d/16NcVuBQl5m30d4EA4JlIPnPJgzB2YUih/view?usp=sharing"/>
    <hyperlink ref="M79" r:id="rId107" display="https://drive.google.com/file/d/19dvLnRNRHG7e4wjV_NYthYTp_9zgCpQd/view?usp=sharing"/>
    <hyperlink ref="M80" r:id="rId108" display="https://drive.google.com/file/d/1o7zb4spSwxCdM2qKtT7JA5gMJhoqMY5X/view?usp=sharing"/>
    <hyperlink ref="M81" r:id="rId109" display="https://drive.google.com/file/d/1h7-slmoXxz1BjUAIIaCWQSfn2Io9Rn3h/view?usp=sharing"/>
    <hyperlink ref="M82" r:id="rId110" display="https://drive.google.com/file/d/1uGf-mCfuK7azbdB_D5xUHcIw73Lc9rdu/view?usp=sharing"/>
    <hyperlink ref="M83" r:id="rId111" display="https://drive.google.com/file/d/1J9iQtA6zk0ZKzTn-znIoa0pjzR1vDvcm/view?usp=sharing"/>
    <hyperlink ref="M84" r:id="rId112" display="https://drive.google.com/file/d/1x6-YA7jX6YPmkTfd5Cnr95kEln7svuLu/view?usp=sharing"/>
    <hyperlink ref="M85" r:id="rId113" display="https://drive.google.com/file/d/1dhEYjAlKtmLZMWjnsQpQMHZXv1jNLDqZ/view?usp=sharing"/>
    <hyperlink ref="M86" r:id="rId114" display="https://drive.google.com/file/d/1TYhDMk-6WfLSqP2PuBNFupN6IcD8NLrD/view?usp=sharing"/>
    <hyperlink ref="M87" r:id="rId115" display="https://drive.google.com/file/d/1hJFqxrVIJcFy3PLs-AQX2Zqi-xmCjbE0/view?usp=sharing"/>
    <hyperlink ref="H88" r:id="rId116" display="Esta va a ser un dolor de muelas...&#10;&#10;4 dibujos sobre una rejilla de líneas de azul claro. La primera de ellas es la de referencia en el enunciado.&#10;&#10;https://drive.google.com/drive/folders/1NuAjnI4rOI0-yxIsiCQ6ydKFVlE9AHx-"/>
    <hyperlink ref="L88" r:id="rId117" display="Esto no lo había pensado: mejor la cuadrícula con fondo blanco: https://drive.google.com/file/d/1kKHddgxUb52X-kdzxQtsbRLKDyjFDLrq/view?usp=sharing"/>
    <hyperlink ref="M88" r:id="rId118" display="https://drive.google.com/file/d/1UdnT5xoNJhYPBnrR52xSwD0476vK-ute/view?usp=sharing"/>
    <hyperlink ref="M89" r:id="rId119" display="https://drive.google.com/file/d/1C-P8A2qyAntHn1BxYeAHtirdNFzjznW4/view?usp=sharing"/>
    <hyperlink ref="M90" r:id="rId120" display="https://drive.google.com/file/d/17_kjzNqA69JYQk7Op2CasQM4vvX0YuyX/view?usp=sharing"/>
    <hyperlink ref="M91" r:id="rId121" display="https://drive.google.com/file/d/1gq-eZi09AMyOg3G_SxIbIUnb1io8HfAD/view?usp=sharing"/>
    <hyperlink ref="L92" r:id="rId122" display="Esto no lo había pensado: mejor la cuadrícula con fondo blanco: https://drive.google.com/file/d/1kKHddgxUb52X-kdzxQtsbRLKDyjFDLrq/view?usp=sharing"/>
    <hyperlink ref="M92" r:id="rId123" display="https://drive.google.com/file/d/1R9VyZjei1Xs8fve4fgovq7Lbl9whFFUQ/view?usp=sharing"/>
    <hyperlink ref="M93" r:id="rId124" display="https://drive.google.com/file/d/1taQagcp1H4a1HgeozGr87Dq0hjc3LCS3/view?usp=sharing"/>
    <hyperlink ref="M94" r:id="rId125" display="https://drive.google.com/file/d/10C4xdVhoISZUAkr41LYKDC1p6BirmBCH/view?usp=sharing"/>
    <hyperlink ref="M95" r:id="rId126" display="https://drive.google.com/file/d/1BzKofSzBzLZ9exwLDI4_fCZWwXa5bmDx/view?usp=sharing"/>
    <hyperlink ref="L96" r:id="rId127" display="Esto no lo había pensado: mejor la cuadrícula con fondo blanco: https://drive.google.com/file/d/1kKHddgxUb52X-kdzxQtsbRLKDyjFDLrq/view?usp=sharing"/>
    <hyperlink ref="M96" r:id="rId128" display="https://drive.google.com/file/d/1HOZT8D0q3_qdsH78jmJuFHxe15nB6R-4/view?usp=sharing"/>
    <hyperlink ref="M97" r:id="rId129" display="https://drive.google.com/file/d/1I7vABLgVs6LVM6X_xreviKZ0nU3_0x7T/view?usp=sharing"/>
    <hyperlink ref="M98" r:id="rId130" display="https://drive.google.com/file/d/1lJYdlMAiL0Qnfh4_SDk8IudL41SAcXG1/view?usp=sharing"/>
    <hyperlink ref="M99" r:id="rId131" display="https://drive.google.com/file/d/1B75081lCplu3aXnHKKkR6M0JK73MWjQf/view?usp=sharing"/>
    <hyperlink ref="H100" r:id="rId132" display="cuadrado rojizo&#10;Cada figura con un color distinto.&#10;https://gyazo.com/2f68f380235c74b6b3d9c5e0dd6aa0bb "/>
    <hyperlink ref="M100" r:id="rId133" display="https://drive.google.com/file/d/1mXhOBrgvdgG--MesKU5ykH6SKld2NH34/view?usp=sharing"/>
    <hyperlink ref="M101" r:id="rId134" display="https://drive.google.com/file/d/19ARmp36YK_yKHxEwc8Mznr2Pqvvhmn0a/view?usp=sharing"/>
    <hyperlink ref="M102" r:id="rId135" display="https://drive.google.com/file/d/1mlrEQaqleKQUobP5KRE1A-NOZv-vAPRt/view?usp=sharing"/>
    <hyperlink ref="M103" r:id="rId136" display="https://drive.google.com/file/d/1cGOIsRL4BMRW5PzBKNTev_-hwsGN5BWw/view?usp=sharing"/>
    <hyperlink ref="M104" r:id="rId137" display="https://drive.google.com/file/d/178QYsiZwMQxGrjgoaAI1DRsPBC_psKGn/view?usp=sharing"/>
    <hyperlink ref="M105" r:id="rId138" display="https://drive.google.com/file/d/14r3o2EzKY0_nXu5IVMKqNmduXD_yFeqo/view?usp=sharing"/>
    <hyperlink ref="H106" r:id="rId139" display="cuadrado verde&#10;&#10;Cada figura con un color distinto.&#10;https://gyazo.com/2f68f380235c74b6b3d9c5e0dd6aa0bb  "/>
    <hyperlink ref="M106" r:id="rId140" display="https://drive.google.com/file/d/1i99KuCa3vzsYcOLqlcED7_A5CoB31tlk/view?usp=sharing"/>
    <hyperlink ref="M107" r:id="rId141" display="https://drive.google.com/file/d/1ePehnRQ3gPy6Wl6ePl84bcKqkUWJimXp/view?usp=sharing"/>
    <hyperlink ref="M108" r:id="rId142" display="https://drive.google.com/file/d/1rMzNQt7czIHSuO3Kzmb9IB5Lod36ga_e/view?usp=sharing"/>
    <hyperlink ref="M109" r:id="rId143" display="https://drive.google.com/file/d/1CM_VE3yQ38tvpaIl5-pn0n-m7uYCSscp/view?usp=sharing"/>
    <hyperlink ref="M110" r:id="rId144" display="https://drive.google.com/file/d/1sn7hDBWOE3d-rQLfIQBHbOCKQO7QFOGg/view?usp=sharing"/>
    <hyperlink ref="M111" r:id="rId145" display="https://drive.google.com/file/d/14t80lSfFNiJ_GMcPIekhJrf7Z_u1TM5V/view?usp=sharing"/>
    <hyperlink ref="H112" r:id="rId146" display="Pentágono irregular&#10;https://drive.google.com/file/d/17DWTy0ta5jCnOXKbCWHO6MrAwaxQxKAE/view?usp=sharing"/>
    <hyperlink ref="M112" r:id="rId147" display="https://drive.google.com/file/d/1jHRhInTjH1YVF5RS18ZkpJV-wweeT-6O/view?usp=sharing"/>
    <hyperlink ref="M113" r:id="rId148" display="https://drive.google.com/file/d/1D0spctbzANBX-sq-hZvAHNlWlR8nrZa6/view?usp=sharing"/>
    <hyperlink ref="H114" r:id="rId149" display="Hexágono irregular https://drive.google.com/file/d/1GJbtGo48AZliEWtRXDGM-KYGVtW2srS7/view?usp=sharing"/>
    <hyperlink ref="M114" r:id="rId150" display="https://drive.google.com/file/d/1p7i9Q0z7KsP3cHaW7LLBJj2HG07fjtSy/view?usp=sharing"/>
    <hyperlink ref="M115" r:id="rId151" display="https://drive.google.com/file/d/1K-9z4Eylq9Ut1nR0hclAleVQ8pt_NucI/view?usp=sharing"/>
    <hyperlink ref="F116" r:id="rId152" display="https://drive.google.com/file/d/1jDiqPCtGM5gu5HdxQEBrq_XuW-VcHqln/view?usp=sharing"/>
    <hyperlink ref="M116" r:id="rId153" display="https://drive.google.com/file/d/1SlPsOFp2qRGkykPScDOm2-fqFu3NXbTE/view?usp=sharing"/>
    <hyperlink ref="M117" r:id="rId154" display="https://drive.google.com/file/d/1D0spctbzANBX-sq-hZvAHNlWlR8nrZa6/view?usp=sharing"/>
    <hyperlink ref="H118" r:id="rId155" display="Triángulo isósceles amarillo&#10;&#10;Las alturas  (en linea fina en el esquema) de color rojo y en linea discontinua.&#10;https://drive.google.com/file/d/1nfbNYGdceEiZ-d5zY5Tvqixhdn4W1eoA/view?usp=sharing"/>
    <hyperlink ref="L118" r:id="rId156" display="Reducir el margen superior e inferior.&#10;https://gyazo.com/cfead94b66dd2610f559bf33d4852d73 "/>
    <hyperlink ref="M118" r:id="rId157" display="https://drive.google.com/file/d/16MoIVskiVUv-tZCPT3WwXFYEkGe9zWPW/view?usp=sharing"/>
    <hyperlink ref="M119" r:id="rId158" display="https://drive.google.com/file/d/1PXI4UJdtm1Jpu6To35KOargUnoeyNoX6/view?usp=sharing"/>
    <hyperlink ref="M120" r:id="rId159" display="https://drive.google.com/file/d/1UV9EW0P-40CD-8QU1w7AXmp26H67bLBD/view?usp=sharing"/>
    <hyperlink ref="M121" r:id="rId160" display="https://drive.google.com/file/d/1WIX6SpPbUA49SVFFN-7YjBXk-uRgYGPA/view?usp=sharing"/>
    <hyperlink ref="M122" r:id="rId161" display="https://drive.google.com/file/d/1SwCl2QoB1MnuuPZ2-1rEoQP_x0l5zud3/view?usp=sharing"/>
    <hyperlink ref="M123" r:id="rId162" display="https://drive.google.com/file/d/1rzgCa1Z0AcSM72DYxt8Q9YT_UNjbS54B/view?usp=sharing"/>
    <hyperlink ref="M124" r:id="rId163" display="https://drive.google.com/file/d/1tLOR4kdNIfIVafEu91oa7cxW8gpb-fDI/view?usp=sharing"/>
    <hyperlink ref="H125" r:id="rId164" display="Triángulo equilátero aguamarina&#10;&#10;Las alturas  (en linea fina en el esquema) de color rojo y en linea discontinua.&#10;https://drive.google.com/file/d/1Un1grFReUcDqiFCz8Toi4vVT8W_AoBLS/view?usp=sharing"/>
    <hyperlink ref="M125" r:id="rId165" display="https://drive.google.com/file/d/1yeX6m-zeFRJstDy3L1zDNxe2SEkTjLns/view?usp=sharing"/>
    <hyperlink ref="M126" r:id="rId166" display="https://drive.google.com/file/d/1VXs2xBtX3hREf7-TFvRWakrI3VGyW_49/view?usp=sharing"/>
    <hyperlink ref="M127" r:id="rId167" display="https://drive.google.com/file/d/1mTkLrIAaC6wwMuMfHW2BT1mBnygEQWip/view?usp=sharing"/>
    <hyperlink ref="M128" r:id="rId168" display="https://drive.google.com/file/d/1SMNnwiYTSfsflqZW42--GrUesktOBkXo/view?usp=sharing"/>
    <hyperlink ref="M129" r:id="rId169" display="https://drive.google.com/file/d/1QdGGftuq0tOtc0uQqyzgNrIMUpW2ktaj/view?usp=sharing"/>
    <hyperlink ref="M130" r:id="rId170" display="https://drive.google.com/file/d/1N5ZzMOrlgzm6U-PxvxLTVPHBLOF7E4JN/view?usp=sharing"/>
    <hyperlink ref="M131" r:id="rId171" display="https://drive.google.com/file/d/1fFwbG8rT56JibMzsvUrQOOANz-RBEPzE/view?usp=sharing"/>
    <hyperlink ref="H132" r:id="rId172" display="Triángulo escaleno&#10;&#10;Las alturas  (en linea fina en el esquema) de color rojo y en linea discontinua. La linea fina negra, de color negro y discontinua.&#10;https://drive.google.com/file/d/1EH2HxjgULWBJiRxOpemD2CEyAlz97sap/view?usp=sharing"/>
    <hyperlink ref="M132" r:id="rId173" display="https://drive.google.com/drive/folders/1SfFcbnyXZA1_3W57Kgnc5WjcMm1WFGTp?usp=sharing"/>
    <hyperlink ref="M133" r:id="rId174" display="https://drive.google.com/file/d/1GWabo04VLiG48RLJTmbciAmbIC51WNsD/view?usp=sharing"/>
    <hyperlink ref="M134" r:id="rId175" display="https://drive.google.com/file/d/15xt_hmRuy7m4L3RkF2FEYifKL8Rviult/view?usp=sharing"/>
    <hyperlink ref="M135" r:id="rId176" display="https://drive.google.com/file/d/1DYMrmdF4RLIdimI-2yYJfJCl1djz5A19/view?usp=sharing"/>
    <hyperlink ref="M136" r:id="rId177" display="https://drive.google.com/file/d/1OJrCDpTwAldOM6zgCFthDir9y0tekrCF/view?usp=sharing"/>
    <hyperlink ref="M137" r:id="rId178" display="https://drive.google.com/file/d/14N1-aeBugZn1rx6I42FpEAZuBucsmpEz/view?usp=sharing"/>
    <hyperlink ref="M138" r:id="rId179" display="https://drive.google.com/file/d/1VIfvKR-8unPU9mq0fh5F-0MByAnmsTpf/view?usp=sharing"/>
    <hyperlink ref="M139" r:id="rId180" display="https://drive.google.com/file/d/1-ziAkSFlBtJiM2k4gZIIU6Nqc8PX7MLv/view?usp=sharing"/>
    <hyperlink ref="M140" r:id="rId181" display="https://drive.google.com/file/d/1sByW661rUc7Ikyu3Ef7Qv5KQmnQv3yQZ/view?usp=sharing"/>
    <hyperlink ref="M141" r:id="rId182" display="https://drive.google.com/file/d/1k5z_ZrUWAYeRNVum_024U4TBvjKgcq5Z/view?usp=sharing"/>
    <hyperlink ref="M142" r:id="rId183" display="https://drive.google.com/file/d/1Jhvxzjj_fx_CGzbxS0iYQrq-A-7wjsBH/view?usp=sharing"/>
    <hyperlink ref="M143" r:id="rId184" display="https://drive.google.com/file/d/1rloPYjHPYS-iySfPBvNnr5I0QcpK8rBZ/view?usp=sharing"/>
    <hyperlink ref="M144" r:id="rId185" display="https://drive.google.com/file/d/1nBDQe-k_VMR1yy---t0TN9CxgPUr-QwR/view?usp=sharing"/>
    <hyperlink ref="M145" r:id="rId186" display="https://drive.google.com/file/d/1CupqKC1ui_8BzLMAN-ZhxZgv9a7wTAQD/view?usp=sharing"/>
    <hyperlink ref="L146" r:id="rId187" display="Esta es la imagen en la que hay que poner todos los ángulos&#10;https://gyazo.com/35e4975f710e86ea58948358a548558e "/>
    <hyperlink ref="M146" r:id="rId188" display="https://drive.google.com/file/d/1nHXEzKOWv-R8oaJN8HOKavHWPicm_JcM/view?usp=sharing"/>
    <hyperlink ref="M147" r:id="rId189" display="https://drive.google.com/file/d/1egHC5962hVdZXYeNAj_g-vykWkLKz6Ir/view?usp=sharing"/>
    <hyperlink ref="M148" r:id="rId190" display="https://drive.google.com/file/d/1TaQ1UVMWhyYAe5qWvYyyG771iPN-ivVI/view?usp=sharing"/>
    <hyperlink ref="M149" r:id="rId191" display="https://drive.google.com/file/d/195oj5785Q61ScF-aQ3PBn4RQIVpOG27J/view?usp=sharing"/>
    <hyperlink ref="M150" r:id="rId192" display="https://drive.google.com/file/d/1YwqfBqFI_q-7Q8KEW-Mn-iTZTSVsAMQ6/view?usp=sharing"/>
    <hyperlink ref="L151" r:id="rId193" display="Parece que los ángulos de la izquierda son picudos, hacer que se parezcan a los de la derecha. https://gyazo.com/e0bfe1f7802391712a20da51dc733427 "/>
    <hyperlink ref="M151" r:id="rId194" display="https://drive.google.com/file/d/1jNNF1ck0hN0nk_gqiT6Rw9wtsQmF7und/view?usp=sharing"/>
    <hyperlink ref="M152" r:id="rId195" display="https://drive.google.com/file/d/17VPA0uRy3MUr2QInA164rrdaIKiMwo3V/view?usp=sharing"/>
    <hyperlink ref="H153" r:id="rId196" display="Figura de 6 cuadrados azul&#10;&#10;Figuras de 6 cuadrados y perímetro 12&#10;https://drive.google.com/file/d/1qUczGqKNxnkhO7mGMGO79FzWCSrfKHlQ/view?usp=sharing"/>
    <hyperlink ref="M153" r:id="rId197" display="https://drive.google.com/file/d/1DhaNeE4Uhsdz1rtv4XaXXus3XwcgNK3f/view?usp=sharing"/>
    <hyperlink ref="M154" r:id="rId198" display="https://drive.google.com/file/d/1CibeOdBiXM7o0fmiVR8o_XnjLQ4ljAPe/view?usp=sharing"/>
    <hyperlink ref="M155" r:id="rId199" display="https://drive.google.com/file/d/1UKXPu1IA4vo-g1EutNG_QseT9yDl0si9/view?usp=sharing"/>
    <hyperlink ref="M156" r:id="rId200" display="https://drive.google.com/file/d/1DkKgl8UBQvp7e979ZEPgXpwjBzijWItn/view?usp=sharing"/>
    <hyperlink ref="M157" r:id="rId201" display="https://drive.google.com/file/d/1S8tsRoOjx3XjsxnICGfXlgHn_mQI5-oa/view?usp=sharing"/>
    <hyperlink ref="M158" r:id="rId202" display="https://drive.google.com/file/d/1k1kQSOE_o58G6sN2Fn_kYYu-s2S1iSsK/view?usp=sharing"/>
    <hyperlink ref="M159" r:id="rId203" display="https://drive.google.com/file/d/1r_OZfndET5ILwUSzPiC5I4CkwII5cA31/view?usp=sharing"/>
    <hyperlink ref="M160" r:id="rId204" display="https://drive.google.com/file/d/1zGBnSJxDOqiNiLaD7aXTwvcEDOTiRQeq/view?usp=sharing"/>
    <hyperlink ref="M161" r:id="rId205" display="https://drive.google.com/file/d/1_3dv32tD3ie23icHzHoAJNOFEnvGk9vP/view?usp=sharing"/>
    <hyperlink ref="M162" r:id="rId206" display="https://drive.google.com/file/d/14_vV6p8U4tRui_JDoyrD5j2CEoXadLZt/view?usp=sharing"/>
    <hyperlink ref="M163" r:id="rId207" display="https://drive.google.com/file/d/1Uz2eCQqjOOWQErlMkw7h3yTC8Xk7AOE1/view?usp=sharing"/>
    <hyperlink ref="M164" r:id="rId208" display="https://drive.google.com/file/d/1oSOkGTKPtofmIt-g6OJ1C3K6tfShnxvS/view?usp=sharing"/>
    <hyperlink ref="M165" r:id="rId209" display="https://drive.google.com/file/d/1AQveigjbRVSIzujlpiYvSm3tOMX1BKve/view?usp=sharing"/>
    <hyperlink ref="L166" r:id="rId210" display="Revisa las medidas del rectángulo porfa, no parece que sean 12&#10;https://gyazo.com/d274883a0af17006b3ae3b3d44c89c3b "/>
    <hyperlink ref="M166" r:id="rId211" display="https://drive.google.com/file/d/1LMAAgI3L7hUKR3u3W7mlXNTKZxryOP1y/view?usp=sharing"/>
    <hyperlink ref="M167" r:id="rId212" display="https://drive.google.com/file/d/1OSpqSrIpK_PxI2IHFak5og-OjrQxWnuN/view?usp=sharing"/>
    <hyperlink ref="L168" r:id="rId213" display="En estas imágenes necesitamos que estén de alguna manera alineados para que no pase algo como esto: https://gyazo.com/6b4f9dddb5769236d017ef2d9d10bf7f&#10;Creo que una solución sería que todas tuviesen un tamaño de 300x300 (aunque quede margen arriba y abajo) y estén centradas."/>
    <hyperlink ref="M168" r:id="rId214" display="https://drive.google.com/file/d/1FmY3lJlvU7BFXpF_YZFBoM3FRZ-sK42y/view?usp=sharing"/>
    <hyperlink ref="M169" r:id="rId215" display="https://drive.google.com/file/d/1X6OmRWQpJmcNxH-FNT4aIqTOhr2lAEW3/view?usp=sharing"/>
    <hyperlink ref="M170" r:id="rId216" display="https://drive.google.com/file/d/1lqTyvxQW9Ys1hDuc5XJd3HqUoo9gDr1J/view?usp=sharing"/>
    <hyperlink ref="M171" r:id="rId217" display="https://drive.google.com/file/d/1jrKTWaOofFiqAQ-PonKG83_nSxqDhP_d/view?usp=sharing"/>
    <hyperlink ref="M172" r:id="rId218" display="https://drive.google.com/file/d/1rxBTvqamqwmx_GBCP0GgP_BF8WNN-myC/view?usp=sharing"/>
    <hyperlink ref="M173" r:id="rId219" display="https://drive.google.com/file/d/1oXzDql6B_XIRVIAoT3ZeAtVGPMrWnNzQ/view?usp=sharing"/>
    <hyperlink ref="L174" r:id="rId220" display="Poner las imágenes en un mismo lienzo. https://gyazo.com/fa1d65ff74addbb370cd5dda7d9ab52b &#10;-------------------------------------&#10;Las imágenes no tienen el mismo lienzo. Está el problema del margen superior, que hay que elimar el máximo posible.&#10;https://gyazo.com/da381555e058b82095e912554f71a66c "/>
    <hyperlink ref="M174" r:id="rId221" display="https://drive.google.com/file/d/1kUGVgFnxfQWiEAmOyWMER4TP-4qfhcVg/view?usp=sharing"/>
    <hyperlink ref="M175" r:id="rId222" display="https://drive.google.com/file/d/1P-5UjwuCnHr_JywLc43BZjM1IxVU6ETC/view?usp=sharing"/>
    <hyperlink ref="M176" r:id="rId223" display="https://drive.google.com/file/d/1EaWC7qmMUbINe_TZ3FUlABSkBIjGU2UV/view?usp=sharing"/>
    <hyperlink ref="M177" r:id="rId224" display="https://drive.google.com/file/d/1ERiYpfZ2F9_48OcamCj95ht6HD_axY16/view?usp=sharing"/>
    <hyperlink ref="M178" r:id="rId225" display="https://drive.google.com/file/d/1c667eorv2rtetAxfdka1-eTFk8L5YLlq/view?usp=sharing"/>
    <hyperlink ref="M179" r:id="rId226" display="https://drive.google.com/file/d/1D-GOd_hNJ3PhiNuvTZMwsKvBwOp4SWf6/view?usp=sharing"/>
    <hyperlink ref="H180" r:id="rId227" display="Triángulo isósceles, con marquita de los ángulos en los ángulos interiores.&#10;&#10;https://drive.google.com/file/d/1vpM9pVC4h_HYiCrzhYbVc8eNL73dEwTO/view?usp=sharing"/>
    <hyperlink ref="M180" r:id="rId228" display="https://drive.google.com/file/d/1rrxn9gjHddUCgQg7NSHeXwE_Ia4d4IHk/view?usp=sharing"/>
    <hyperlink ref="H181" r:id="rId229" display="Triángulo isósceles, con marquita de los ángulos en los ángulos interiores.&#10;&#10;https://drive.google.com/file/d/1vpM9pVC4h_HYiCrzhYbVc8eNL73dEwTO/view?usp=sharing"/>
    <hyperlink ref="M181" r:id="rId230" display="https://drive.google.com/file/d/1gH-i4GUCzgYwD4hEyjxZhrtitQL3tPsh/view?usp=sharing"/>
    <hyperlink ref="H182" r:id="rId231" display="Hacer un tobogán que entre la rampa, la escalera y el suelo forme un triángulo obtusángulo: https://drive.google.com/file/d/1UDjmb_BlMdPylKuK-X5CDEN_SdKXwNdb/view?usp=sharing&#10;Loa ángulos tienen que medir:&#10;- rojo: 50º&#10;- verde: 100º&#10;- azul: 30º&#10;Que parezca un tobogán en la medida de lo posible... Los colores pueden ser diferentes, los que queden más bonitos."/>
    <hyperlink ref="M182" r:id="rId232" display="https://drive.google.com/file/d/1aNyLDyC9CxAg8RMrE5ITNbeVIkyfLJYo/view?usp=sharing"/>
    <hyperlink ref="M183" r:id="rId233" display="https://drive.google.com/file/d/1Zndzu6UtchaSp59mhcQaE7P56zWp4gf0/view?usp=sharing"/>
    <hyperlink ref="M184" r:id="rId234" display="https://drive.google.com/file/d/1CluOIFbaMb2eUt6TsQWhn-67BeKk4yPc/view?usp=sharing"/>
    <hyperlink ref="M185" r:id="rId235" display="https://drive.google.com/file/d/1830NUubrIs9puIt4DL-1urcR5T-f7OXR/view?usp=sharing"/>
    <hyperlink ref="M186" r:id="rId236" display="https://drive.google.com/file/d/1p2f4hwwfPZLpAKSZGk8F2rPl6KsiaXxT/view?usp=sharing"/>
    <hyperlink ref="H187" r:id="rId237" display="Imagen de un eje de coordenadas con valores 0 al 6 con la flecha al final de los ejes. Representar puntos con forma de estrella: (5, 2), (4, 1),  (3, 3), (2, 5) y (1, 4). El fondo puede ser un cielo (si no se ve bien el eje de coordenadas sin fondo).&#10;https://drive.google.com/file/d/1FvlOK9SYk7LgL8AjSWKoIHgPNgwF6KVc/view?usp=sharing"/>
    <hyperlink ref="M187" r:id="rId238" display="https://drive.google.com/file/d/1-Mjoc1Oibl4F_VMD_ErK2Qw1fQPWeOxh/view?usp=sharing"/>
    <hyperlink ref="H188" r:id="rId239" display="Imagen de un eje de coordenadas con valores 0 al 6 con la flecha al final de los ejes. Representar puntos de colores con forma de barco: (0, 6), (1, 2) y (6, 4), (2,1), (4,4). Imitar el tablero del juego Hundir la flota (si no se ve bien el eje de coordenadas sin fondo).&#10;https://drive.google.com/file/d/1xxiqPxmRut4ZMAff_JNOx2kDPPE1KSpt/view?usp=sharing"/>
    <hyperlink ref="M188" r:id="rId240" display="https://drive.google.com/file/d/1DLiNrIZs6V64OSgrQkJLNbcHTskYA0GY/view?usp=sharing"/>
    <hyperlink ref="M189" r:id="rId241" display="https://drive.google.com/file/d/1QKBgSfTQ7SNvBH5fDqStQJPepKNOqxmD/view?usp=sharing"/>
    <hyperlink ref="M190" r:id="rId242" display="https://drive.google.com/file/d/1v9wXNQFqXpNQJhTxr2wK8zsXF-XwNPPj/view?usp=sharing"/>
    <hyperlink ref="M191" r:id="rId243" display="https://drive.google.com/file/d/1HdldkzPgRT1Ui8D1B5pULbknola7K36B/view?usp=sharing"/>
    <hyperlink ref="M192" r:id="rId244" display="https://drive.google.com/file/d/1sajSQQ89PjspfFPR5PPcNEnGDLjJjj2i/view?usp=sharing"/>
    <hyperlink ref="M193" r:id="rId245" display="https://drive.google.com/file/d/1SJs7OAOk-wZqid1LrSSYOzSEjgr96qmk/view?usp=sharing"/>
    <hyperlink ref="M194" r:id="rId246" display="https://drive.google.com/file/d/1WS00-dllSufm2ceh-5BzPDXaXkV7thnV/view?usp=sharing"/>
    <hyperlink ref="M195" r:id="rId247" display="https://drive.google.com/file/d/1Jn_MNcnBMKHqmjhTScf6_Bgjhjj7x0Og/view?usp=sharing"/>
    <hyperlink ref="M196" r:id="rId248" display="https://drive.google.com/file/d/1h8U1ewRdPCiEzqzTIajoWZmQGsjuEF9O/view?usp=sharing"/>
    <hyperlink ref="M197" r:id="rId249" display="https://drive.google.com/file/d/1Cac2RhPdlMsqkusbvnn3uCc36-bOLu0o/view?usp=sharing"/>
    <hyperlink ref="M198" r:id="rId250" display="https://drive.google.com/file/d/1A91UUL6ACwje4CxjRkhG8Tg89DR8sSgw/view?usp=sharing"/>
    <hyperlink ref="M199" r:id="rId251" display="https://drive.google.com/file/d/1PgB0jgEfqZSViZd2yR64ql6h0zZwiLZp/view?usp=sharing"/>
    <hyperlink ref="M200" r:id="rId252" display="https://drive.google.com/file/d/1Jo3UoWejh5-x-iGZRq8eLjGeyJzJW_Kv/view?usp=sharing"/>
    <hyperlink ref="M201" r:id="rId253" display="https://drive.google.com/file/d/15OLYLmEXWoUJqbwZftFKwSiAWSRp1Tid/view?usp=sharing"/>
    <hyperlink ref="M202" r:id="rId254" display="https://drive.google.com/file/d/1PlC4sSJ1FWbpUu-Zo5ajrd6u9hQ-wlGV/view?usp=sharing"/>
    <hyperlink ref="M203" r:id="rId255" display="https://drive.google.com/file/d/1WvfuJbsk0r3xMc_lYM1F7AMawPZK-cl-/view?usp=sharing"/>
    <hyperlink ref="M204" r:id="rId256" display="https://drive.google.com/file/d/13hn8ilhc0y_hXIF4hhY_zll5KKsUn3Gg/view?usp=sharing"/>
    <hyperlink ref="M205" r:id="rId257" display="https://drive.google.com/file/d/1xHGqHlu9CrV245IdlqYmLyqPeW8JsD1v/view?usp=sharing"/>
    <hyperlink ref="M206" r:id="rId258" display="https://drive.google.com/file/d/15MmM44_OApnPajFLQQCABHCgwpUKQEr_/view?usp=sharing"/>
    <hyperlink ref="M207" r:id="rId259" display="https://drive.google.com/file/d/1SEcJ5wVqVJ6r-CzA8tJMPExoj6FaxMKO/view?usp=sharing"/>
    <hyperlink ref="M208" r:id="rId260" display="https://drive.google.com/file/d/1OLKDdoozWytI7VlANpCYqQDywCb11MmU/view?usp=sharing"/>
    <hyperlink ref="M209" r:id="rId261" display="https://drive.google.com/file/d/1JoBrvuig9Nd34bC5GkzUw-xePlMsDPbe/view?usp=sharing"/>
    <hyperlink ref="M210" r:id="rId262" display="https://drive.google.com/file/d/17t22OLy87w3z8TYyEue01oGC79eU7GzT/view?usp=sharing"/>
    <hyperlink ref="M211" r:id="rId263" display="https://drive.google.com/file/d/1vQ9Fv5y9T4LN4rj49RS2i8b1te6Qm6Le/view?usp=sharing"/>
    <hyperlink ref="M212" r:id="rId264" display="https://drive.google.com/file/d/10jcq9UBJ65x2mxxMmnRmG1PcHc4GQGVk/view?usp=sharing"/>
    <hyperlink ref="M213" r:id="rId265" display="https://drive.google.com/file/d/1v5QCaNUm4bvKZBIa2yPq2xM6TUqT0zDl/view?usp=sharing"/>
    <hyperlink ref="M214" r:id="rId266" display="https://drive.google.com/file/d/1lrEuWmE9sCkHWyWokFRqe2I8nWuK05yb/view?usp=sharing"/>
    <hyperlink ref="M215" r:id="rId267" display="https://drive.google.com/file/d/1KC2fFzc0PDLdCww0IToPXkoDJEV17VAL/view?usp=sharing"/>
    <hyperlink ref="H216" r:id="rId268" display="recta&#10;Orientaciones de todos variadas. Color negro para lineas y puntos.&#10;https://gyazo.com/ec4b9788720802de9e9e6288ff35d988 "/>
    <hyperlink ref="M216" r:id="rId269" display="https://drive.google.com/file/d/1RP0PzavV1ZJrmsk8GM0Hcif4VkVXhnV2/view?usp=sharing"/>
    <hyperlink ref="M217" r:id="rId270" display="https://drive.google.com/file/d/1j400BtSPLS3hohre8MH6fmEMVInyrK_N/view?usp=sharing"/>
    <hyperlink ref="M218" r:id="rId271" display="https://drive.google.com/file/d/1ldSHeInFPVDWDtWDPMXZu77ZlYDOHFtR/view?usp=sharing"/>
    <hyperlink ref="M219" r:id="rId272" display="https://drive.google.com/file/d/1Z7wj10ROHnN0mhh74ttE8K8VjdP-bNbD/view?usp=sharing"/>
    <hyperlink ref="M220" r:id="rId273" display="https://drive.google.com/file/d/1dggQHdw06D231HLvmNXYolavdQFNQetB/view?usp=sharing"/>
    <hyperlink ref="M221" r:id="rId274" display="https://drive.google.com/file/d/1aLFtSSEdRtvhfSZf7HcrtONZoR3cXi4_/view?usp=sharing"/>
    <hyperlink ref="H222" r:id="rId275" display="5 rectas que cumplan las siguientes posiciones en el plano:&#10;&#10;C y D son paralelas, cortadas por B que es perpendicular a ellas. &#10;&#10;A es oblicua a B, y secante oblicua a las rectas C y D&#10;&#10;https://gyazo.com/02d6f3b79cacd4baaba1cb6fe5504680  (Mejor con colores vivos, no tan pastel)"/>
    <hyperlink ref="M222" r:id="rId276" display="https://drive.google.com/file/d/1QJS1AYzVaK0Y9DN94cexEXgcOpltx3Zj/view?usp=sharing"/>
    <hyperlink ref="H223" r:id="rId277" display="5 rectas que cumplan las siguientes posiciones en el plano:&#10;&#10;A es paralela a D y oblicua a B&#10;B es perpendicular a D y paralela a C&#10;C es perpendcular a D&#10;&#10;https://gyazo.com/a3c954989cec04ca71a0c63dd6157cfd (Utilizar colores vivos)"/>
    <hyperlink ref="M223" r:id="rId278" display="https://drive.google.com/file/d/1CgkYk0I0bYExKGpua_e2FmoF7x5FMyxf/view?usp=sharing"/>
    <hyperlink ref="H224" r:id="rId279" display="rectas paralelas&#10;&#10;&#10;Aquí hay ejemplos. https://gyazo.com/eb993a6d7bda1e4fa78cc123b787c832  (color negro en todos los casos)"/>
    <hyperlink ref="L224" r:id="rId280" display="Todas estas imágenes con las mismas proporciones y medidas de lienzo, para no descompensar el aspecto: https://drive.google.com/file/d/1hzpo8hqPcpT9SAoV5Dhb2BgU6guTe29N/view?usp=sharing"/>
    <hyperlink ref="M224" r:id="rId281" display="https://drive.google.com/file/d/1FRqkI9WFYarUBR00seJXd0lXW1dSGrYI/view?usp=sharing"/>
    <hyperlink ref="M225" r:id="rId282" display="https://drive.google.com/file/d/1JXZ58QWNrp1jXxub5N6FsqYgFZ62ktsr/view?usp=sharing"/>
    <hyperlink ref="M226" r:id="rId283" display="https://drive.google.com/file/d/1FZxUtqIxSrsfYfjy2ecz23LZezI_iUqu/view?usp=sharing"/>
    <hyperlink ref="M227" r:id="rId284" display="https://drive.google.com/file/d/12O2WFv4uG-4U9A6LGKnWaDQbjVcgOxPF/view?usp=sharing"/>
    <hyperlink ref="M228" r:id="rId285" display="https://drive.google.com/file/d/1vgeb7gCR7g1BbJWSpN2XmT4osgjlPtd-/view?usp=sharing"/>
    <hyperlink ref="M229" r:id="rId286" display="https://drive.google.com/file/d/1sTGCqt4fogrwxeSW9VCqd9vraAc28bhW/view?usp=sharing"/>
    <hyperlink ref="H230" r:id="rId287" display="Una imagen de cada (todas del mismo color, no copiar literalmente las posiciones):&#10;circunferencias interiores&#10;&#10;https://drive.google.com/file/d/1q7hpxZfnuo53Psbed3ijr_lDcnT2poAJ/view?usp=sharing"/>
    <hyperlink ref="M230" r:id="rId288" display="https://drive.google.com/file/d/1co7_JgKWWapF8n-8dHTGArvepvLfqA8d/view?usp=sharing"/>
    <hyperlink ref="M231" r:id="rId289" display="https://drive.google.com/file/d/15oo-mHEHxD21JLnArhtMp3CkXL6v2Xsx/view?usp=sharing"/>
    <hyperlink ref="M232" r:id="rId290" display="https://drive.google.com/file/d/1Iuz8ly7sQMsNS_hfH1GwyIRgIqmOFHtk/view?usp=sharing"/>
    <hyperlink ref="M233" r:id="rId291" display="https://drive.google.com/file/d/1NXDsAWMkaWpCzZuY_eSPKSZhvUlm8aOU/view?usp=sharing"/>
    <hyperlink ref="M234" r:id="rId292" display="https://drive.google.com/file/d/1HVwHB55SakSVGq0bsRYuzFMf57mB7UUT/view?usp=sharing"/>
    <hyperlink ref="H235" r:id="rId293" display="2 imágenes de una recta y tres circunferencias de colores relacionadas como en este esquema: https://drive.google.com/file/d/13AvY7WGMDgvSjqonL04fA1WzYJDkdPgK/view?usp=sharing&#10;Las posiciones pueden ser diferentes, lo que importa es el número de puntos en común con la recta (1, 2 o ninguno)"/>
    <hyperlink ref="M235" r:id="rId294" display="https://drive.google.com/file/d/17x0XWH9sh_ZjMijOF0eWG4RkUdgOnblt/view?usp=sharing"/>
    <hyperlink ref="M236" r:id="rId295" display="https://drive.google.com/file/d/1IeNxgYybGQGkAsjl-h_YKn_k-qtdjR8W/view?usp=sharing"/>
    <hyperlink ref="H237" r:id="rId296" display="2 imágenes de una recta y tres circunferencias de colores relacionadas como en este esquema: https://drive.google.com/file/d/1GoJcNYR57F3YUzoKZK5YU75mcfmWaehQ/view?usp=sharing&#10;Las posiciones pueden ser diferentes, lo que importa es el número de puntos en común con la recta (1, 2 o ninguno)"/>
    <hyperlink ref="M237" r:id="rId297" display="https://drive.google.com/file/d/1UT5Dv3JfB79MbJ9WOcv5G3CzWX1PBZZT/view?usp=sharing"/>
    <hyperlink ref="M238" r:id="rId298" display="https://drive.google.com/file/d/1dtg-I8H5wLvKYf5UbcG1XbXK_u1sFy6Q/view?usp=sharing"/>
    <hyperlink ref="H239" r:id="rId299" display="Dibujo de un ángulo (No hay que poner las letras). Que el ángulo esté coloreado. Los lados y el punto de color negro.&#10;Ejemplo: https://gyazo.com/fac4b23f3154415b5eccd1198cb9eea0"/>
    <hyperlink ref="M239" r:id="rId300" display="https://drive.google.com/file/d/1wisjdG8PT9yF9e4t2W_4n3fl3Sns4pAJ/view?usp=sharing"/>
    <hyperlink ref="M240" r:id="rId301" display="https://drive.google.com/file/d/18wfnMq5ANvbOCA6R0GfXP9ZI6Wfjjrw4/view?usp=sharing"/>
    <hyperlink ref="H241" r:id="rId302" display="Ángulos consecutivos: azul y amarillo&#10;&#10;https://drive.google.com/file/d/1jv7BY0qkT1YzoG_UvHU07IDqvcnBZ_QG/view?usp=sharing"/>
    <hyperlink ref="M241" r:id="rId303" display="https://drive.google.com/file/d/1pnztg0tMf42Ep857auF4SJFLK18Cjw8u/view?usp=sharing"/>
    <hyperlink ref="M242" r:id="rId304" display="https://drive.google.com/file/d/19UUAta-9XxKQmAgqQ5a9sisnmQjIjRcz/view?usp=sharing"/>
    <hyperlink ref="M243" r:id="rId305" display="https://drive.google.com/file/d/1NJrSyKk2MgCTvwOlmNinfM6-hNCCbLu2/view?usp=sharing"/>
    <hyperlink ref="M244" r:id="rId306" display="https://drive.google.com/file/d/1tDJdcVdScPjCrDP2iAj1bfcWXW7qWF_0/view?usp=sharing"/>
    <hyperlink ref="M245" r:id="rId307" display="https://drive.google.com/file/d/1ABVkk8ryXLB4OvpXUCCn_Z6OwQ9ha5yh/view?usp=sharing"/>
    <hyperlink ref="M246" r:id="rId308" display="https://drive.google.com/file/d/1SUAu9VzgdAs4TyQ_ycXZDoF3WYGflfG5/view?usp=sharing"/>
    <hyperlink ref="M247" r:id="rId309" display="https://drive.google.com/file/d/1kJjZEHGpspGccgO9iN8yzxWHpA2hAfjZ/view?usp=sharing"/>
    <hyperlink ref="M248" r:id="rId310" display="https://drive.google.com/file/d/1hCF7ulg6T3LIJOrTN20IDt7_8MRpEbTe/view?usp=sharing"/>
    <hyperlink ref="M249" r:id="rId311" display="https://drive.google.com/file/d/1xjHFg9WxCVKrh53wG-gvVuJSmE7i8vvN/view?usp=sharing"/>
    <hyperlink ref="M250" r:id="rId312" display="https://drive.google.com/file/d/16iISbPYZBOSXCM9u0BVQsSq6lXcI3ZJj/view?usp=sharing"/>
    <hyperlink ref="M251" r:id="rId313" display="https://drive.google.com/file/d/1CjRY1Y8It24G8lOr1MPJOIVumbWKupy9/view?usp=sharing"/>
    <hyperlink ref="M252" r:id="rId314" display="https://drive.google.com/file/d/1Oew7la8OiSAmSREOo3qgOQdJ56Ku26ax/view?usp=sharing"/>
    <hyperlink ref="L253" r:id="rId315" display="Mismo tamaño y proporciones en el tamaño de los lienzos, para que no aparezcan descompensados:&#10;&#10;https://drive.google.com/file/d/15dxSpuCLv3Zo1wj-KlvbRVbirryPD9B-/view?usp=sharing"/>
    <hyperlink ref="M253" r:id="rId316" display="https://drive.google.com/file/d/1n_Yl8hL0Zd54EfQTT5qtZFqP41rMZsOa/view?usp=sharing"/>
    <hyperlink ref="M254" r:id="rId317" display="https://drive.google.com/file/d/1r-mb-ARyg0_KItoI981E3Q5lV1zu8N-x/view?usp=sharing"/>
    <hyperlink ref="M255" r:id="rId318" display="https://drive.google.com/file/d/1qVdtwOIUmJvcnd-SgQDSo5tMJtJPVlSS/view?usp=sharing"/>
    <hyperlink ref="M256" r:id="rId319" display="https://drive.google.com/file/d/1SXLJk7Bnbr7Cdcqk69mkdc4OpT52Oikf/view?usp=sharing"/>
    <hyperlink ref="M257" r:id="rId320" display="https://drive.google.com/file/d/1AMWQVgayyT4YiGqkcKwEhColTQEtUMCT/view?usp=sharing"/>
    <hyperlink ref="M258" r:id="rId321" display="https://drive.google.com/file/d/1rsK1aqYR0kF463GiCXXPbs5FU2hTquBF/view?usp=sharing"/>
    <hyperlink ref="M259" r:id="rId322" display="https://drive.google.com/file/d/1dfaaSgfp3A3QTWNZslHVEvpejnSYjF4f/view?usp=sharing"/>
    <hyperlink ref="M260" r:id="rId323" display="https://drive.google.com/file/d/1INSexWl1YK0hySfW8FwoI2Fbioj1qTrj/view?usp=sharing"/>
    <hyperlink ref="M261" r:id="rId324" display="https://drive.google.com/file/d/1c4DD5pAiRWIN_T59srxRIvlBP44HpULK/view?usp=sharing"/>
    <hyperlink ref="M262" r:id="rId325" display="https://drive.google.com/file/d/1rfr9Z7cqkxYMhdGp7Pf-sRo76OMDwNw0/view?usp=sharing"/>
    <hyperlink ref="M263" r:id="rId326" display="https://drive.google.com/file/d/1YCN6_5KcmJUFxB2-MX94sTKvXzD6_QAC/view?usp=sharing"/>
    <hyperlink ref="M264" r:id="rId327" display="https://drive.google.com/file/d/1oT3bG7fNPyjyVRi1T737xT7hfc73jTRE/view?usp=sharing"/>
    <hyperlink ref="M265" r:id="rId328" display="https://drive.google.com/file/d/1eAHuZwK-yriXSAJMdNFrBRQhuty2UAvo/view?usp=sharing"/>
    <hyperlink ref="M266" r:id="rId329" display="https://drive.google.com/file/d/1fhm37232xyHrvJI4ntwaGT0IfgmseEw8/view?usp=sharing"/>
    <hyperlink ref="H267" r:id="rId330" display="Mediatriz correcta.&#10;&#10;4 imágenes, una es una mediatriz correcta y las otras 3 no.&#10;https://drive.google.com/file/d/1i8E2nbGxPPu2rvJkotfc4YyWaH5hahOB/view?usp=sharing"/>
    <hyperlink ref="M267" r:id="rId331" display="https://drive.google.com/file/d/1ucfCKOLVnQBQt9OpG-3mvniBejRZG4aW/view?usp=sharing"/>
    <hyperlink ref="M268" r:id="rId332" display="https://drive.google.com/file/d/17Xp1soOiG6ODCHsU_Thy0LdUIXJbViy-/view?usp=sharing"/>
    <hyperlink ref="M269" r:id="rId333" display="https://drive.google.com/file/d/1pkZ3pciumGGj9buruv4vqjjpNf2wpGXy/view?usp=sharing"/>
    <hyperlink ref="M270" r:id="rId334" display="https://drive.google.com/file/d/1ZlrESJw29pzmM-I4DIw6z87RoZJTRSS6/view?usp=sharing"/>
    <hyperlink ref="M271" r:id="rId335" display="https://drive.google.com/file/d/1aeRKiaFfepHzbe1QBK8xFk0d-IFXv9Mn/view?usp=sharing"/>
    <hyperlink ref="M272" r:id="rId336" display="https://drive.google.com/file/d/1dT_KT9cIL4RI0inX1Z-m7QQCgj2pxtFG/view?usp=sharing"/>
    <hyperlink ref="M273" r:id="rId337" display="https://drive.google.com/file/d/1TWtrZgqH0KIXJgB_PstO7fa1AcQlj670/view?usp=sharing"/>
    <hyperlink ref="H274" r:id="rId338" display="1 imagen con 4 heptágonos. El tamaño tiene que ser pequeño, va en el TE.&#10;1. Se marcan con un punto los 7 vértices&#10;2. Misma imagen del heptágono.&#10;3. Se trazan las 4 diagonales desde un vértice. https://gyazo.com/2d2a97929616415fa1f7611043551986 &#10;4. Se marcan los 7 ángulos interiores."/>
    <hyperlink ref="M274" r:id="rId339" display="https://drive.google.com/file/d/15suXd4e6FSs1DkmMsxTQKgsLOMLvkM70/view?usp=share_link"/>
    <hyperlink ref="H275" r:id="rId340" display="1 imagen con 4 octógonos. El tamaño tiene que ser pequeño, va en el TE.&#10;1. Se marcan con un punto los 8 vértices&#10;2. Misma imagen del octógono.&#10;3. Se trazan las 5 diagonales desde un vértice. https://gyazo.com/fd345595d730fb5cafc263c40b67972f &#10;4. Se marcan los 8 ángulos interiores."/>
    <hyperlink ref="M275" r:id="rId341" display="https://drive.google.com/file/d/1ncWZkAJhcA-eUXBPYxcf4saYwAnXO-D0/view?usp=share_link"/>
    <hyperlink ref="H276" r:id="rId342" display="1 imagen con 4 pentágonos. El tamaño tiene que ser pequeño, va en el TE.&#10;1. Se marcan con un punto los 5 vértices&#10;2. Misma imagen del pentágono.&#10;3. Se trazan las 2 diagonales desde un vértice. https://gyazo.com/e162002ad72b856f9049be7cd0f6618c &#10;4. Se marcan los 5 ángulos interiores."/>
    <hyperlink ref="M276" r:id="rId343" display="https://drive.google.com/file/d/1ywSECbu4dX2mSnkLxIcHPcpPx4roxxBJ/view?usp=share_link"/>
    <hyperlink ref="M277" r:id="rId344" display="https://drive.google.com/file/d/1CqAMBNZ9LS0pew3iZhMDJm8DAH1qZJ97/view?usp=sharing"/>
    <hyperlink ref="M278" r:id="rId345" display="https://drive.google.com/file/d/14W7hVF5pEMetT-_HkHeYpyjB6yHLFO4D/view?usp=sharing"/>
    <hyperlink ref="M279" r:id="rId346" display="https://drive.google.com/file/d/1SH5fQ0bsSu61-dNnpsGOhkCqpVlNJV9S/view?usp=sharing"/>
    <hyperlink ref="M280" r:id="rId347" display="https://drive.google.com/file/d/1BC_vqK5Q3NoVSNcfwVOe7cgUBoLFXYAa/view?usp=sharing"/>
    <hyperlink ref="M281" r:id="rId348" display="https://drive.google.com/file/d/1zvOhSA_5Y2vLs9bqyUZbCwcfjqMZmzOv/view?usp=sharing"/>
    <hyperlink ref="M282" r:id="rId349" display="https://drive.google.com/file/d/1HEj9bGsx6CXUAGDKwUBvhfgERxka7Jzl/view?usp=sharing"/>
    <hyperlink ref="H283" r:id="rId350" display="Polígono convexo rosa.&#10;&#10;Colores variados. La imagen es una referencia, pero se pueden hacer las figuras con las formas que se quieran mientras se respete la concavidad/convexidad.&#10;https://drive.google.com/file/d/1u-6FEzWKzH4-HIhUBe95KM8PuSqg_ZGm/view?usp=sharing&#10;No se colorean los ángulos."/>
    <hyperlink ref="M283" r:id="rId351" display="https://drive.google.com/file/d/1OyQiZbXyBgNdjQAr2rR4iIXplJX_TXfn/view?usp=sharing"/>
    <hyperlink ref="M284" r:id="rId352" display="https://drive.google.com/file/d/1spiyfs5f6Ufl9UQgUxM_W93HRD2LTOfj/view?usp=sharing"/>
    <hyperlink ref="M285" r:id="rId353" display="https://drive.google.com/file/d/1IT-1bLeu23xK_U8cpr21PepraRKn3g96/view?usp=sharing"/>
    <hyperlink ref="M286" r:id="rId354" display="https://drive.google.com/file/d/19WUgOA4XqnMk3UWvlmsmiGylkqC6WB6M/view?usp=sharing"/>
    <hyperlink ref="M287" r:id="rId355" display="https://drive.google.com/file/d/1tdHKLqDA4gx6rRH1cZPi3V1ce5gnekpn/view?usp=sharing"/>
    <hyperlink ref="M288" r:id="rId356" display="https://drive.google.com/file/d/1oZ7DeiKnMx4ysleIS1Sq8bj5TrDsabhP/view?usp=sharing"/>
    <hyperlink ref="M289" r:id="rId357" display="https://drive.google.com/file/d/1AqoQ5SikKqGnfA0BhEnnLtNij0ey3Y8s/view?usp=sharing"/>
    <hyperlink ref="M290" r:id="rId358" display="https://drive.google.com/file/d/1yrY1oPV4qUKz3-KO2tmlUzcm7wKMRqQs/view?usp=sharing"/>
    <hyperlink ref="M291" r:id="rId359" display="https://drive.google.com/file/d/1HA27-Hn3SHJRaV2qwhkmC2BF4Zo_BNXt/view?usp=sharing"/>
    <hyperlink ref="M292" r:id="rId360" display="https://drive.google.com/file/d/1Xcl6H9mkmhflTr2C3dzR64IeXfpEefL1/view?usp=sharing"/>
    <hyperlink ref="H293" r:id="rId361" display="Tres circunceferencias con estos elementos dibujados:&#10;https://drive.google.com/file/d/1OxPariQIKTUvE94QHK_zSnza8mNK8Ji4/view?usp=sharing&#10;&#10;Circunferencia con:&#10;Radio&#10;Diámetro&#10;Sector Circular"/>
    <hyperlink ref="M293" r:id="rId362" display="https://drive.google.com/file/d/1XU1Ykco5Wbx_gh6E0BPA8pfLEfUe-LN2/view?usp=share_link"/>
    <hyperlink ref="M294" r:id="rId363" display="https://drive.google.com/file/d/1o6WvRlqnKHXJz1KXVBy8Odh72Se63mm8/view?usp=share_link"/>
    <hyperlink ref="M295" r:id="rId364" display="https://drive.google.com/file/d/12YyXiAq6hpUF9j2-GJhBccrlgXvGtfXe/view?usp=share_link"/>
    <hyperlink ref="H296" r:id="rId365" display="Una circunferencia con: centro, radio, diámetro, cuerda, arco, tangente y sector circular. Si es mucha información, que en la misma imagen haya dos circunferencias y entre ellas se repartan la información. Si tienen que ser 3, sin problema.&#10;Hay que escribir el nombre de cada elemento en su lugar. &#10;https://gyazo.com/53398ba9e7240e12580d084aedff508f "/>
    <hyperlink ref="L296" r:id="rId366" display="Tienes que crear un lienzo con bastante anchura, como el M5-G-9a evocar, sin márgenes superiores o inferiores y los nombres de cada parte de la circunferencia fuera ligado a una raya y en color negro. https://gyazo.com/37ec853688abd81e0203249b3e0c606e "/>
    <hyperlink ref="M296" r:id="rId367" display="https://drive.google.com/file/d/1OwfMW_idSGul2sTnrU5ArySkB0n5T1Eo/view?usp=sharing"/>
    <hyperlink ref="M297" r:id="rId368" display="https://drive.google.com/file/d/1ubR1-CzqaTIIYeUicLyMed1xBqU4K1M_/view?usp=share_link"/>
    <hyperlink ref="M298" r:id="rId369" display="https://drive.google.com/file/d/1mzBuu8DABJa6W2jLImsWzW15YboeelUZ/view?usp=sharing"/>
    <hyperlink ref="M299" r:id="rId370" display="https://drive.google.com/file/d/1mLXC5mbNZ9PWPFUHe72gA0Aov8Acnx1U/view?usp=sharing"/>
    <hyperlink ref="M300" r:id="rId371" display="https://drive.google.com/file/d/1SR2tZBpB-CoZ2qldobN8qkQox7W4vfZo/view?usp=sharing"/>
    <hyperlink ref="M301" r:id="rId372" display="https://drive.google.com/file/d/1DLXPwwiqJna7Cf6pUpZdzoYgkXk40K6l/view?usp=sharing"/>
    <hyperlink ref="M302" r:id="rId373" display="https://drive.google.com/file/d/1QK4-OWMWtR_DC4s3V6Q5G_-TXr68isb9/view?usp=sharing"/>
    <hyperlink ref="M303" r:id="rId374" display="https://drive.google.com/file/d/1_l2mZgNnCDn8tbHaGeDoHCvqLdN338qC/view?usp=sharing"/>
    <hyperlink ref="M304" r:id="rId375" display="https://drive.google.com/file/d/1-SY02UhkI8tiklwEDoq_TLLL025OZ1s2/view?usp=sharing"/>
    <hyperlink ref="M305" r:id="rId376" display="https://drive.google.com/file/d/1u8TsJkDGMxg5S1ptSzHsHCNAzPwNJjAj/view?usp=sharing"/>
    <hyperlink ref="M306" r:id="rId377" display="https://drive.google.com/file/d/1hfMz5lndX-72m9qgeLCGfOSIfGNTt3Y5/view?usp=sharing"/>
    <hyperlink ref="M307" r:id="rId378" display="https://drive.google.com/file/d/1yOO6neEN4TUSsZoGn-TdjJtzkjmRLTM4/view?usp=sharing"/>
    <hyperlink ref="M308" r:id="rId379" display="https://drive.google.com/file/d/1H71iV9nBRJdKXhwqpmNuixQDfxhTaH5Q/view?usp=sharing"/>
    <hyperlink ref="M309" r:id="rId380" display="https://drive.google.com/file/d/10AMGL_5LnVdvkT6RMbn68leG5IZFqxoD/view?usp=sharing"/>
    <hyperlink ref="M310" r:id="rId381" display="https://drive.google.com/file/d/1Ekqxtp54Hy8CEbfvrcsw-Pn1rstMFlyT/view?usp=sharing"/>
    <hyperlink ref="M311" r:id="rId382" display="https://drive.google.com/file/d/1UgAo3kOavCYqlP2kZQhyTBZHikEW6vRN/view?usp=share_link"/>
    <hyperlink ref="M312" r:id="rId383" display="https://drive.google.com/file/d/1kfVhxGbKbR-OfJXwtdPBugMOMRZoHPLp/view?usp=sharing"/>
    <hyperlink ref="M313" r:id="rId384" display="https://drive.google.com/file/d/1wuUDfDytAlHyV71-dUcANIaAmVYhUP1M/view?usp=share_link"/>
    <hyperlink ref="M314" r:id="rId385" display="https://drive.google.com/file/d/1tQZJCVUnu5VHzXmz4PU8Y70d86tzTzTv/view?usp=sharing"/>
    <hyperlink ref="M315" r:id="rId386" display="https://drive.google.com/file/d/1RTZ6VUGakZZjN8pwjQl7VFmNlU3f_6nl/view?usp=share_link"/>
    <hyperlink ref="M316" r:id="rId387" display="https://drive.google.com/file/d/1CggUvgF9GMiSaG-ULMjmNft55qvKgBWE/view?usp=sharing"/>
    <hyperlink ref="M317" r:id="rId388" display="https://drive.google.com/file/d/1bC2HNmkhjkb7GOfksGRXF52ZKUfOnaoE/view?usp=sharing"/>
    <hyperlink ref="M318" r:id="rId389" display="https://drive.google.com/file/d/1hVx03agmGs_WWH4dEE2aj-CyuWeMG6TJ/view?usp=sharing"/>
    <hyperlink ref="M319" r:id="rId390" display="https://drive.google.com/file/d/1AWkcf2W2bBiazDhvdFogcUJpa2h_HJpY/view?usp=sharing"/>
    <hyperlink ref="M320" r:id="rId391" display="https://drive.google.com/file/d/1jb14w0_Pp115TaVmYEpHjMT3R_ckihJj/view?usp=sharing"/>
    <hyperlink ref="M321" r:id="rId392" display="https://drive.google.com/file/d/1x2XjJRtc8n5ZfMuoCysZoEiZ7ri-F8zw/view?usp=sharing"/>
    <hyperlink ref="M322" r:id="rId393" display="https://drive.google.com/file/d/1nGVEWo_IGhbH_IkAzqyJPDgQMpAvwcBl/view?usp=sharing"/>
    <hyperlink ref="M323" r:id="rId394" display="https://drive.google.com/file/d/1Ibe1-ukqvC4CHBv-v4G1cBFsvhcSCjm0/view?usp=sharing"/>
    <hyperlink ref="M324" r:id="rId395" display="https://drive.google.com/file/d/1edhHI-upEpeyMpD9LZhf7bvGKjXw9r24/view?usp=sharing"/>
    <hyperlink ref="M325" r:id="rId396" display="https://drive.google.com/file/d/1GwjTWDRaBhLchPSTAB3SiKSDp1YPBjY4/view?usp=sharing"/>
    <hyperlink ref="M326" r:id="rId397" display="https://drive.google.com/file/d/1UHrPPR0f6hrLwXvjYWMoaNVKC69GJEgS/view?usp=sharing"/>
    <hyperlink ref="M327" r:id="rId398" display="https://drive.google.com/file/d/1XfWusissJ485MP6pb2lLN7GPYTX1HXFh/view?usp=sharing"/>
    <hyperlink ref="M328" r:id="rId399" display="https://drive.google.com/file/d/1ZlO_sTY1Q8pHSaWBgOkL0nAl8s8vqOX5/view?usp=sharing"/>
    <hyperlink ref="M329" r:id="rId400" display="https://drive.google.com/file/d/1giYqD_ulsTB0I1HQF4D7evGDuE8Yqwu4/view?usp=sharing"/>
    <hyperlink ref="M330" r:id="rId401" display="https://drive.google.com/file/d/1HYo4tU37u0zzRmVnk9r7Or3dTFeQ793S/view?usp=sharing"/>
    <hyperlink ref="M331" r:id="rId402" display="https://drive.google.com/file/d/1gT82BECaqY2bxSpEtKyKLoLR88r9kngo/view?usp=sharing"/>
    <hyperlink ref="H332" r:id="rId403" display="cono tráfico&#10;&#10;Reutilizar de: https://drive.google.com/drive/folders/1_80svbGuQhY035cGgZRom3Lc3XPIcsk-"/>
    <hyperlink ref="M332" r:id="rId404" display="https://drive.google.com/file/d/1NtmOyiua_Y3AweDHBRsFDEoxzUacUnRg/view?usp=sharing"/>
    <hyperlink ref="M333" r:id="rId405" display="https://drive.google.com/file/d/1n62D3Hm3fvHetP8DbRWgunUlfvvhtAHP/view?usp=sharing"/>
    <hyperlink ref="M334" r:id="rId406" display="https://drive.google.com/file/d/1F6Re_XK0gTIqpih5-eybwEhhDhUCWM3o/view?usp=sharing"/>
    <hyperlink ref="M335" r:id="rId407" display="https://drive.google.com/file/d/1K_xaf2kFNzQjLE23cTgwRd5ehbwHSwc_/view?usp=sharing"/>
    <hyperlink ref="M336" r:id="rId408" display="https://drive.google.com/file/d/1rTY7dtsnb7CvVRd_j6aoo7fqF78f2KZK/view?usp=sharing"/>
    <hyperlink ref="M337" r:id="rId409" display="https://drive.google.com/file/d/1Cfq9xFL3tLlBPMUXoGrF-G-moMbadHd5/view?usp=sharing"/>
    <hyperlink ref="H338" r:id="rId410" display="Cono con flechas que señalan:&#10;-cúspide&#10;-superficie curva&#10;-base&#10;&#10;https://gyazo.com/d5f3e1b821bc487fa7951709fc7a2771 "/>
    <hyperlink ref="L338" r:id="rId411" display="Dar bastante margen a los lados. https://gyazo.com/096c1b149d10af2057f834a7272a30d2 &#10;---------------&#10;&#10;El cilindro solo tenía que tener una línea a una de las bases, no a las 2 ;)"/>
    <hyperlink ref="M338" r:id="rId412" display="https://drive.google.com/file/d/1rAUBQ0AJqab8pZbWGktnlvrwQRHjD4KA/view?usp=sharing"/>
    <hyperlink ref="M339" r:id="rId413" display="https://drive.google.com/file/d/12mmyGwtWdhU2KqWU0qMQUVTGkw8F3YXI/view?usp=sharing"/>
    <hyperlink ref="M340" r:id="rId414" display="https://drive.google.com/file/d/1tW4Ar3_YhjGzYPlTh_6_3yCUOvEvI8YK/view?usp=sharing"/>
    <hyperlink ref="M341" r:id="rId415" display="https://drive.google.com/file/d/1-ZjwJVfRLLJjSGIcHxGUd3oOVupRh5OG/view?usp=sharing"/>
    <hyperlink ref="M342" r:id="rId416" display="https://drive.google.com/file/d/1QbK47vIO95mVfuF7LZFLyDAK58luJwso/view?usp=sharing"/>
    <hyperlink ref="M343" r:id="rId417" display="https://drive.google.com/file/d/1Rw7RSkle_kL3hm2ixnMjj6NeIrHOtaQw/view?usp=sharing"/>
    <hyperlink ref="H344" r:id="rId418" display="Dibujar una hortensia y añadir a la derecha una línea con flechas que refiera a la altura del arbusto para poner después la medida.&#10;https://drive.google.com/file/d/1NOC9BtYaFqQxcV6Z_0t0bUp3hCXPKJfQ/view?usp=sharing"/>
    <hyperlink ref="M344" r:id="rId419" display="https://drive.google.com/drive/folders/1hQllQ-u7JMJtkKJ64iOR9uaDoDmXkH0s?usp=sharing"/>
    <hyperlink ref="M345" r:id="rId420" display="https://drive.google.com/file/d/1-kStvFLZZQtINuc_kAXeAK0w6zuGRSfk/view?usp=sharing"/>
    <hyperlink ref="M346" r:id="rId421" display="https://drive.google.com/file/d/16AJtc9mD5KQ8z90Cv4asy1loDb8zd-Tz/view?usp=sharing"/>
    <hyperlink ref="M347" r:id="rId422" display="https://drive.google.com/file/d/1mmMbjswa84jOJpFYMJE18kjIFMndN7vT/view?usp=sharing"/>
    <hyperlink ref="M348" r:id="rId423" display="https://drive.google.com/file/d/1KSdgHYpmshLMxBgPYpRt8v1NrYqRAM3H/view?usp=sharing"/>
    <hyperlink ref="M349" r:id="rId424" display="https://drive.google.com/file/d/1E1fLp-ncQYtTwrlJOc7qObIgSDVRMGp4/view?usp=sharing"/>
    <hyperlink ref="M350" r:id="rId425" display="https://drive.google.com/file/d/1Lxtt00X4n576lPrRt-MxBM8cdxJJjqWq/view?usp=sharing"/>
    <hyperlink ref="M351" r:id="rId426" display="https://drive.google.com/file/d/1fQu_QP41GK2UntxE02HfN2SM25i-57z9/view?usp=sharing"/>
    <hyperlink ref="M352" r:id="rId427" display="https://drive.google.com/file/d/14Kox7bHYMKE2qUNAhq7PYk4MBJjTw1Ge/view?usp=sharing"/>
    <hyperlink ref="M353" r:id="rId428" display="https://drive.google.com/file/d/1BEvvnprPolyksB5ne6jhFwETlosUoKJw/view?usp=sharing"/>
    <hyperlink ref="M354" r:id="rId429" display="https://drive.google.com/file/d/1ssbFvvX5_wXzmWNmjDyPThuHJLxUI5dR/view?usp=sharing"/>
    <hyperlink ref="M355" r:id="rId430" display="https://drive.google.com/file/d/1VkMSjy5NhcK3pDXf_Uls-qNJ0Vof2d21/view?usp=sharing"/>
    <hyperlink ref="M356" r:id="rId431" display="https://drive.google.com/file/d/1vFzyWtbwtua_i614XmVN2ebYWCg2X_VL/view?usp=sharing"/>
    <hyperlink ref="M357" r:id="rId432" display="https://drive.google.com/file/d/1FepPklkED1fs1I_SvbjpOBUvSnnxZYTQ/view?usp=sharing"/>
    <hyperlink ref="M358" r:id="rId433" display="https://drive.google.com/file/d/1gWdX4_NsbsDv_53vVxZ1KxvreEMKnSEe/view?usp=sharing"/>
    <hyperlink ref="M359" r:id="rId434" display="https://drive.google.com/file/d/1igJSnnlYb2JdeqjVZrSZQu14uzhzhAcz/view?usp=sharing"/>
    <hyperlink ref="M360" r:id="rId435" display="https://drive.google.com/file/d/1LbWEihGkmMuJEmZlK1ABsTAq-TIP2tSR/view?usp=sharing"/>
    <hyperlink ref="M361" r:id="rId436" display="https://drive.google.com/file/d/1Jg1ZbtWSoPyPhlXCMhygcJI5-8gNacY7/view?usp=sharing"/>
    <hyperlink ref="M362" r:id="rId437" display="https://drive.google.com/file/d/1wbmNHUcCkNKJjX0MBhPJHKEWAb5WQCFm/view?usp=sharing"/>
    <hyperlink ref="M363" r:id="rId438" display="https://drive.google.com/file/d/1Q71TTsNjC49aShBPCO6ea4u9tGHvsRIx/view?usp=sharing"/>
    <hyperlink ref="M364" r:id="rId439" display="https://drive.google.com/file/d/1N4uB0CO6Pm97y1B04lAEu49wlP-wDFpO/view?usp=sharing"/>
    <hyperlink ref="M365" r:id="rId440" display="https://drive.google.com/file/d/1d-FHxDi7FJv0dhkfXOt0qA0bwiJGKdL0/view?usp=sharing"/>
    <hyperlink ref="M366" r:id="rId441" display="https://drive.google.com/file/d/1Vfpg3vsRnG0l7VLYCq3dILz5-ESV0ipq/view?usp=sharing"/>
    <hyperlink ref="M367" r:id="rId442" display="https://drive.google.com/file/d/1jca3S40rcT1kMiCIzmDNOP2Zwp4LiBfs/view?usp=sharing"/>
    <hyperlink ref="M368" r:id="rId443" display="https://drive.google.com/file/d/1YHd1fzUMBHtVSZx-xJVI6aa38WluQgAq/view?usp=sharing"/>
    <hyperlink ref="M369" r:id="rId444" display="https://drive.google.com/file/d/1HTO7cydMtSlTVXX3V8knv96k2Mp1O7OH/view?usp=sharing"/>
    <hyperlink ref="M370" r:id="rId445" display="https://drive.google.com/file/d/1p4N0AdXhsmETceDtQPMYYcLCutfkjZ0v/view?usp=sharing"/>
    <hyperlink ref="M371" r:id="rId446" display="https://drive.google.com/file/d/1KzRWaJ-NsZZZpbvOvhehqyf_NgZMg1wM/view?usp=sharing"/>
    <hyperlink ref="H372" r:id="rId447" display="Ángulo de 120°&#10;&#10;(ejemplo de los 5 primeros ángulos)&#10;https://gyazo.com/25d652d16d1b095ee6a4f89075134b34 "/>
    <hyperlink ref="M372" r:id="rId448" display="https://drive.google.com/file/d/1E8oDn8oDlYFE3XGOoxoJRvAUnkX5gPG_/view?usp=sharing"/>
    <hyperlink ref="M373" r:id="rId449" display="https://drive.google.com/file/d/1TXbmC1wmQvl45V0WVYMv-ZyQfJ_S0tZa/view?usp=sharing"/>
    <hyperlink ref="M374" r:id="rId450" display="https://drive.google.com/file/d/1VKed8yW0qRR7ERh_vVIFzNf_w4j_AjRk/view?usp=sharing"/>
    <hyperlink ref="M375" r:id="rId451" display="https://drive.google.com/file/d/1BSqUqNtLKGzg7dYRQAeje8s8ITumsRVN/view?usp=sharing"/>
    <hyperlink ref="M376" r:id="rId452" display="https://drive.google.com/file/d/1uJ9TAtC07O6uwRJpK93-ddE_eg1l1e3z/view?usp=sharing"/>
    <hyperlink ref="M377" r:id="rId453" display="https://drive.google.com/file/d/1AaMMPpgw0HQRxmjK3zed2VbvsSJdFqeB/view?usp=sharing"/>
    <hyperlink ref="M378" r:id="rId454" display="https://drive.google.com/file/d/1GRvcX55ypPnmG3kng81zvmwoXiNivycG/view?usp=sharing"/>
    <hyperlink ref="M379" r:id="rId455" display="https://drive.google.com/file/d/1K31wgyUnQhR04C7EvWTJs2u47BAHo7GP/view?usp=sharing"/>
    <hyperlink ref="M380" r:id="rId456" display="https://drive.google.com/file/d/19kkegMMaAPARpnXvKVh_Ols3_aStmH7I/view?usp=sharing"/>
    <hyperlink ref="M381" r:id="rId457" display="https://drive.google.com/file/d/1jXrwwK0RvoVzu4l6_o7UJ0BzVEyyoX2v/view?usp=sharing"/>
    <hyperlink ref="M382" r:id="rId458" display="https://drive.google.com/file/d/1YVzvNc22b3AWI940lfbCgzjb6KQZVE9A/view?usp=sharing"/>
    <hyperlink ref="M383" r:id="rId459" display="https://drive.google.com/file/d/1ruErykmjxhBQgpr7u5XCaUrzcHC0a9_z/view?usp=sharing"/>
    <hyperlink ref="M384" r:id="rId460" display="https://drive.google.com/file/d/15LUPwXQ_IGjWmYmm-fjvJH1uKXIokEl3/view?usp=sharing"/>
    <hyperlink ref="M385" r:id="rId461" display="https://drive.google.com/file/d/123iaLwU8uoTivJj9WBeT4jp7vzcs_MTY/view?usp=sharing"/>
    <hyperlink ref="M386" r:id="rId462" display="https://drive.google.com/file/d/1gIIYgXRrtuvoXv79vnX29xHx-QLEgUYZ/view?usp=sharing"/>
    <hyperlink ref="M387" r:id="rId463" display="https://drive.google.com/file/d/1WN8b3dlzpoye56m-eTo3FG7im1Mwm8rJ/view?usp=sharing"/>
    <hyperlink ref="M388" r:id="rId464" display="https://drive.google.com/file/d/1UXKYPRaLXK2PX6k2fwL7Z_LG-9zxTGxH/view?usp=sharing"/>
    <hyperlink ref="M389" r:id="rId465" display="https://drive.google.com/file/d/197T7-WPed9FbKK11qfbCkMgHYtvFmFpK/view?usp=sharing"/>
    <hyperlink ref="M390" r:id="rId466" display="https://drive.google.com/file/d/1_oIW4vCww0IKhGMVTNh8LISkzsLxEDyE/view?usp=sharing"/>
    <hyperlink ref="M391" r:id="rId467" display="https://drive.google.com/file/d/1lBEbHGO9uhyQB-iRaM65gicws1UKNihe/view?usp=sharing"/>
    <hyperlink ref="M392" r:id="rId468" display="https://drive.google.com/file/d/1_VZm2UW8wT8bf6Q8Zo42t8O5lktR_4G5/view?usp=sharing"/>
    <hyperlink ref="H393" r:id="rId469" display="Como las de conversión de unidades (mismos símbolos, colores...) pero estos datos: https://drive.google.com/file/d/145qk7JNUHxCvSX5g1lN7YMzFIZK1DFLW/view?usp=sharing"/>
    <hyperlink ref="M393" r:id="rId470" display="https://drive.google.com/file/d/1oVx0Zr-BKLMg5K_yAek_z1PuoXBYScwG/view?usp=sharing"/>
    <hyperlink ref="H394" r:id="rId471" display="En estas pelotas tiene que entrar la forma extendida del nombre. No vamos con siglas. https://gyazo.com/9f71872e7681d2bbadd10966cef86a2e  "/>
    <hyperlink ref="M394" r:id="rId472" display="https://drive.google.com/file/d/1CiYwJpe2JEFf18pr4kM9nBK0bBU48Lnh/view?usp=share_link"/>
    <hyperlink ref="H395" r:id="rId473" display="Como esta imagen, pero sin números. Solamente la línea negra y las divisiones negras, todo lo demás fuera. Deja solo 8 de las divisiones horizontales. https://drive.google.com/file/d/1vHM6FXrwg_olPHgqPQ69FvDcDuxmFv4m/view?usp=sharing"/>
    <hyperlink ref="M395" r:id="rId474" display="https://drive.google.com/file/d/147nbOsX7NwBGeyyQVIljqaX-x1OX1cPH/view?usp=sharing"/>
    <hyperlink ref="M396" r:id="rId475" display="https://drive.google.com/file/d/1x1AZmYbVQfjUuSOGmvCTxc_4WYDmTRU-/view?usp=sharing"/>
    <hyperlink ref="M397" r:id="rId476" display="https://drive.google.com/file/d/1bAPN7gPmq3mSPG7AOH7QvMqnaxDNEzr_/view?usp=sharing"/>
    <hyperlink ref="M398" r:id="rId477" display="https://drive.google.com/file/d/17P4sOUAu6jdv7EHuERy2XZD1jQVFZK7l/view?usp=sharing"/>
    <hyperlink ref="H399" r:id="rId478" display="Un rectángulo horizontal dividido en 5 partes y tiene coloreadas 2 de sus partes (consecutivas, del mismo color, empezando desde la izquierda).&#10;Dejo pantallazo del libro: https://gyazo.com/62ad30bf149c42a53ba286b2e020e9d6 "/>
    <hyperlink ref="M399" r:id="rId479" display="https://drive.google.com/file/d/1dgExzTEYZodMdQWiQcy05VTFL0cHLGLk/view?usp=sharing"/>
    <hyperlink ref="M400" r:id="rId480" display="https://drive.google.com/file/d/1Pol7WM1wU67ThdONjsm6ro2WqxaAO29v/view?usp=sharing"/>
    <hyperlink ref="H401" r:id="rId481" display="Un rectángulo horizontal dividido en 6 partes y tiene coloreadas 2 de sus partes (consecutivas, del mismo color, empezando desde la izquierda).&#10;Dejo pantallazo del libro: https://gyazo.com/62ad30bf149c42a53ba286b2e020e9d6 "/>
    <hyperlink ref="M401" r:id="rId482" display="https://drive.google.com/file/d/1HS5cw4GDcuk1q2NiNk73EJjlM9vCygEa/view?usp=sharing"/>
    <hyperlink ref="M402" r:id="rId483" display="https://drive.google.com/file/d/13b3SwibiMVOGE_nVs0h5YP2y7-8uCJVK/view?usp=sharing"/>
    <hyperlink ref="H403" r:id="rId484" display="Un rectángulo horizontal dividido en 6 partes y tiene coloreadas 3 de sus partes (consecutivas, del mismo color, empezando desde la izquierda).&#10;Dejo pantallazo del libro: https://gyazo.com/62ad30bf149c42a53ba286b2e020e9d6 "/>
    <hyperlink ref="M403" r:id="rId485" display="https://drive.google.com/file/d/1fc5nEkOOlVfqNCgDDK4Kg1sSGybKbnrT/view?usp=sharing"/>
    <hyperlink ref="M404" r:id="rId486" display="https://drive.google.com/file/d/1tDb8z3T6mATc24o0ZQs01D6iOoS37i1e/view?usp=sharing"/>
    <hyperlink ref="H405" r:id="rId487" display="Un rectángulo horizontal dividido en 5 partes y tiene coloreadas 3 de sus partes (consecutivas, del mismo color, empezando desde la izquierda).&#10;Dejo pantallazo del libro: https://gyazo.com/62ad30bf149c42a53ba286b2e020e9d6 "/>
    <hyperlink ref="M405" r:id="rId488" display="https://drive.google.com/file/d/1sonFhO2Zm6ces5pz8bknHEwCjd_2Is1Z/view?usp=sharing"/>
    <hyperlink ref="M406" r:id="rId489" display="https://drive.google.com/file/d/16wxSyRA1SqbL5EsWRLCLAguHsMTNcd0G/view?usp=sharing"/>
    <hyperlink ref="H407" r:id="rId490" display="un rectángulo horizontal dividido en 3 partes y tiene coloreadas 2 de sus partes (consecutivas, del mismo color, empezando desde la izquierda).&#10;Dejo pantallazo del libro: https://gyazo.com/62ad30bf149c42a53ba286b2e020e9d6 "/>
    <hyperlink ref="M407" r:id="rId491" display="https://drive.google.com/file/d/132sp_Bd55TBdWBl3gX3btFJqLCgYfeg-/view?usp=sharing"/>
    <hyperlink ref="M408" r:id="rId492" display="https://drive.google.com/file/d/1VNoEwnjIZOtv0VPxwAi8U99dwqsRBiKA/view?usp=sharing"/>
    <hyperlink ref="M409" r:id="rId493" display="https://drive.google.com/file/d/1KSwf__mxQRRFakCQY0IMjm-HQ8cp3oqy/view?usp=sharing"/>
    <hyperlink ref="M410" r:id="rId494" display="https://drive.google.com/file/d/1F04N78su4e50jfMv4X4IfaN4JFAFxogT/view?usp=sharing"/>
    <hyperlink ref="M411" r:id="rId495" display="https://drive.google.com/file/d/11Jan4lzlkCU2-h6qq9mQPAcy2DOkofA9/view?usp=sharing"/>
    <hyperlink ref="L412" r:id="rId496" display="Las líneas no cruzan por el centro: https://gyazo.com/2b1f50061aae9d0fc64e392c477b7fa5 &#10;¿Podría ser de otro color los bordes de la pizza? Se me hace raro que estén en azul."/>
    <hyperlink ref="M412" r:id="rId497" display="https://drive.google.com/file/d/1UtOFvJ_bmur1WsmQ5foHZ6B-DXg5-QYG/view?usp=sharing"/>
    <hyperlink ref="M413" r:id="rId498" display="https://drive.google.com/file/d/152lDZ12ZNvFwPwie5E1lfIeAETEtieZz/view?usp=sharing"/>
    <hyperlink ref="M414" r:id="rId499" display="https://drive.google.com/file/d/1uYpRT90WvnDge0F4AUxGIRBOHnE1-Qws/view?usp=sharing"/>
    <hyperlink ref="H415" r:id="rId500" display="El concepto es imitar la fila de los metros, pero cambiando un poco el estilo para que no parezca un plagio:&#10;https://drive.google.com/file/d/1SCh5CfVkZK7_lrueo6t9Lk9yz14aqoEQ/view?usp=sharing"/>
    <hyperlink ref="M415" r:id="rId501" display="https://drive.google.com/file/d/1eSLGCfNTIjBvQi9U6SOhn_kGVuAuUfIt/view?usp=sharing"/>
    <hyperlink ref="M416" r:id="rId502" display="https://drive.google.com/file/d/1gIMdi8nI3yrRphWnxzTmBr6B9aP5qs32/view?usp=sharing"/>
    <hyperlink ref="M417" r:id="rId503" display="https://drive.google.com/file/d/1iM6H7tTLNmjGAAXlx2ExN7mUiIH_piaH/view?usp=sharing"/>
    <hyperlink ref="H418" r:id="rId504" display="El concepto es imitar la fila de los litros, pero cambiando un poco el estilo para que no parezca un plagio:&#10;https://drive.google.com/file/d/1SCh5CfVkZK7_lrueo6t9Lk9yz14aqoEQ/view?usp=sharing"/>
    <hyperlink ref="M418" r:id="rId505" display="https://drive.google.com/file/d/1MAUhCk4ZZvSWjCZp8D0m7hw3R9pm9Tqy/view?usp=sharing"/>
    <hyperlink ref="M419" r:id="rId506" display="https://drive.google.com/file/d/1pTzKoXAX7S2WaYRzmFJsFMFWKvMkWvzh/view?usp=sharing"/>
    <hyperlink ref="M420" r:id="rId507" display="https://drive.google.com/file/d/1ufLqX0jDIVSJIIZ0jQ7ydaWk4MgizdcZ/view?usp=sharing"/>
    <hyperlink ref="H421" r:id="rId508" display="El concepto es imitar la fila de los gramos, pero cambiando un poco el estilo para que no parezca un plagio:&#10;https://drive.google.com/file/d/1SCh5CfVkZK7_lrueo6t9Lk9yz14aqoEQ/view?usp=sharing"/>
    <hyperlink ref="M421" r:id="rId509" display="https://drive.google.com/file/d/1k49g-88oKZZ_3IJjrnrEEZhVgIOnyYMK/view?usp=sharing"/>
    <hyperlink ref="M422" r:id="rId510" display="https://drive.google.com/file/d/1OZdTknh1eS8KfYc-Ec5HEf4SY3cMzbry/view?usp=sharing"/>
    <hyperlink ref="L423" r:id="rId511" display="Me da la sensación de que no está centrado, le echas un vistazo?&#10;https://gyazo.com/4a09cc14118b7d015d67200fa2022f19 "/>
    <hyperlink ref="M423" r:id="rId512" display="https://drive.google.com/file/d/1ky0yIVG5tKQeMolLH78r3j5cCcJL8uRC/view?usp=sharing"/>
    <hyperlink ref="H424" r:id="rId513" display="El concepto es imitar la fila de los metros cuadrados, pero cambiando un poco el estilo para que no parezca un plagio:&#10;https://drive.google.com/file/d/1_-15XB3mF6FIGLhS3-hZak7JfhnQiHGr/view?usp=sharing"/>
    <hyperlink ref="L424" r:id="rId514" display="Quita margen superior e izquierdo.&#10;https://gyazo.com/a418ac55a801ede1fadce95e9496fb79 "/>
    <hyperlink ref="M424" r:id="rId515" display="https://drive.google.com/file/d/10Jn8ewCEWsNFSfHFrQ9me3k3wLjvKMQF/view?usp=sharing"/>
    <hyperlink ref="H425" r:id="rId516" display="El concepto es imitar la fila de los metros cuadrados, pero cambiando un poco el estilo para que no parezca un plagio:&#10;https://drive.google.com/file/d/1_-15XB3mF6FIGLhS3-hZak7JfhnQiHGr/view?usp=sharing&#10;&#10;En vez de saltos de 100, son SALTOS DE 10"/>
    <hyperlink ref="M425" r:id="rId517" display="https://drive.google.com/file/d/1vzcO3iQTYUt9M-1keX0NRxmzuoniPV7C/view?usp=sharing"/>
    <hyperlink ref="H426" r:id="rId518" display="El concepto es imitar la fila de los metros cuadrados, pero cambiando un poco el estilo para que no parezca un plagio:&#10;https://drive.google.com/file/d/1_-15XB3mF6FIGLhS3-hZak7JfhnQiHGr/view?usp=sharing&#10;&#10;En vez de saltos de 100, son SALTOS DE 1000"/>
    <hyperlink ref="M426" r:id="rId519" display="https://drive.google.com/file/d/1WjUtXiT39NiT-a5gEsWSvEXSgqlgPS0T/view?usp=sharing"/>
    <hyperlink ref="L427" r:id="rId520" display="Me da la impresión de que la &quot;a&quot; y su &quot;m2&quot; no están centradas. Las revisas? Además parece que el x 100 o x 10 000 tienen otra tipografía.&#10;https://gyazo.com/a9b3fa3c3db456a3df278c9c21d4e400 "/>
    <hyperlink ref="M427" r:id="rId521" display="https://drive.google.com/file/d/14m16TZGZEnJ1gDiOzX7SVP0G_vLICiZs/view?usp=sharing"/>
    <hyperlink ref="H428" r:id="rId522" display="Hacer la tabla con el estilo de las otras. En vez de hacer dos tablas, que la multiplicación o división de 3600 esté por encima/debajo de las de 60.&#10;https://gyazo.com/ed477e4d06e264e10118147ecec29cfb "/>
    <hyperlink ref="L428" r:id="rId523" display="¿Puedes hacer una prueba en la que las flechas de 3 600 sean de otro color? Quizá el número también y la flecha del 3600 que vaya más al centro para que no se pegue tanto a las de 60: https://gyazo.com/0e5304cf84b98690278f34c535d15ac5 &#10;----------&#10;Dale un poco de margen arriba y abajo porque en el TE se pega al texto. &#10;El texto de &quot;grados, minutos, segundos&quot; que esté en minúsculas mejor.&#10;El último 3600 tiene otra tipografía y deberían tener los dos separados el 3 y el 6: 3 600&#10;https://gyazo.com/9af5ef463d0b38760fa3603160a53919 &#10;El lienzo para el scaff nos sirve, queda mejor ahora: https://gyazo.com/95d93556469eb4d349999d3c6eb4988d"/>
    <hyperlink ref="M428" r:id="rId524" display="https://drive.google.com/file/d/1skOZUrZX4im7dxZOxoQTlH29yDLco9pC/view?usp=sharing"/>
    <hyperlink ref="M429" r:id="rId525" display="https://drive.google.com/file/d/1NdNykHEYNpMbm8uLAgyzVfZoEeQzILyd/view?usp=sharing"/>
    <hyperlink ref="M430" r:id="rId526" display="https://drive.google.com/file/d/1Xbvo95_JTqy1aiWVNvVhWj24HQnuWhyD/view?usp=sharing"/>
    <hyperlink ref="M431" r:id="rId527" display="https://drive.google.com/file/d/10XmAp2I0E-qc6EO_Da4ja-LLg-vFwXG7/view?usp=sharing"/>
    <hyperlink ref="M432" r:id="rId528" display="https://drive.google.com/file/d/1CFruuMbm7JkzFdpCpQY9xUMYruYPfBH8/view?usp=sharing"/>
    <hyperlink ref="M433" r:id="rId529" display="https://drive.google.com/file/d/11-9jM26IBBwb4ZkM_-_XYp6UaxPZ6G9D/view?usp=sharing"/>
    <hyperlink ref="L434" r:id="rId530" display="Pendiente de colores para las flechas y separar las del pantallazo.&#10;&#10;¿Se podría hacer esta imagen más rectángular? Tiene mucho alto y hay que ponerla a un tamaño muy pequeño: https://gyazo.com/738c43f8965f492e26c5e8423a6045ba&#10;&#10;¿Puedes hacer alguna prueba para ver cómo queda? Y así aplicamos el formato a las de abajo: M5-MyM-7b-2&#10;y M5-MyM-7b-3."/>
    <hyperlink ref="M434" r:id="rId531" display="https://drive.google.com/file/d/1Kv_E_LKWL2X2bFbnhFgLJBmDn5GQ0djT/view?usp=sharing"/>
    <hyperlink ref="M435" r:id="rId532" display="https://drive.google.com/file/d/1NQTPlenUbSU7k3ySD-xQZMoTUhhUabQx/view?usp=sharing"/>
    <hyperlink ref="M436" r:id="rId533" display="https://drive.google.com/file/d/1Fex7UbZEsPzKxACA3UNy4d2X0KasS5RU/view?usp=sharing"/>
    <hyperlink ref="M437" r:id="rId534" display="https://drive.google.com/file/d/1eClw-GflqoRJlGRku0UCXKizp0abOuA7/view?usp=sharing"/>
    <hyperlink ref="L438" r:id="rId535" display="Parecido a https://images.app.goo.gl/AbiRKKEvoWiz1rVw8&#10;&#10;https://images.app.goo.gl/h597uUZhzgiDkdZc6"/>
    <hyperlink ref="M438" r:id="rId536" display="https://drive.google.com/file/d/1HgQhe5yQlFwnLPky_yXXZX6kwfjPuRVu/view?usp=sharing"/>
    <hyperlink ref="L439" r:id="rId537" display="Parecido a&#10;https://images.app.goo.gl/ZtmKiedaST4TdCCu9"/>
    <hyperlink ref="M439" r:id="rId538" display="https://drive.google.com/file/d/16-6qlsdSYyAZbiFhfQrYsV5Lxtb70s5-/view?usp=sharing"/>
    <hyperlink ref="L440" r:id="rId539" display="Parecido a https://images.app.goo.gl/AbiRKKEvoWiz1rVw8"/>
    <hyperlink ref="M440" r:id="rId540" display="https://drive.google.com/file/d/1540e5Q31Jp678X_m9hK4Ynq0ljMwv1NV/view?usp=sharing"/>
    <hyperlink ref="L441" r:id="rId541" display="Parecido a https://images.app.goo.gl/zkf2PE6pr1B5dG4h9"/>
    <hyperlink ref="M441" r:id="rId542" display="https://drive.google.com/file/d/1VxE4YdG3RAcqABFnwQpMMpahQkwfzeqq/view?usp=sharing"/>
    <hyperlink ref="L442" r:id="rId543" display="Poner de color la caja de arriba&#10;Parecido a: https://images.app.goo.gl/k2tdxp9TkGsSwe3g6"/>
    <hyperlink ref="M442" r:id="rId544" display="https://drive.google.com/file/d/11z18j5sFiyVdTHNvlSNumrpnRoNV2rBT/view?usp=sharing"/>
    <hyperlink ref="L443" r:id="rId545" display="Parecido a:&#10;https://images.app.goo.gl/pJXn1XooeBnpCRZVA"/>
    <hyperlink ref="M443" r:id="rId546" display="https://drive.google.com/file/d/1cVnEze4X7rOWt6s0RY1MOflXEQKhOJxQ/view?usp=sharing"/>
    <hyperlink ref="M444" r:id="rId547" display="https://drive.google.com/file/d/1vWVO7topCszR1PQCpRrZPAib520on4XM/view?usp=sharing"/>
    <hyperlink ref="F445" r:id="rId548" display="Prismas contiguos. Uno encima del otro, formando una L, las longitudes de sus anchos son las mismas.&#10;&#10;Estas proporciones: https://drive.google.com/file/d/1W94F8q7U9zsHpFsXSpSJ9ZhqzCeEEqe4/view?usp=sharing&#10;&#10;Prisma de abajo:&#10;El largo es el quíntuple del ancho.&#10;La altura es el doble del ancho.&#10;&#10;Prisma de arriba:&#10;El largo es el triple del ancho.&#10;El alto es el triple del ancho."/>
    <hyperlink ref="M445" r:id="rId549" display="https://drive.google.com/file/d/1lFLpV_XA5hG9dCpVzOaVbDUOXUqHbgZR/view?usp=sharing"/>
    <hyperlink ref="F446" r:id="rId550" display="Prismas contiguos. Uno encima del otro, formando una T invertida, las longitudes de sus anchos son las mismas.&#10;&#10;https://drive.google.com/file/d/10_u1JbB0pUo_rywYLpCE75JgVv_KMXiV/view?usp=sharing&#10;&#10;Prisma de abajo:&#10;El largo es cuatro veces el ancho.&#10;La altura es igual que el ancho.&#10;&#10;Prisma de arriba:&#10;El largo es igual que el ancho.&#10;El alto es cinco veces el ancho."/>
    <hyperlink ref="M446" r:id="rId551" display="https://drive.google.com/file/d/14OgNvlmGGujwZhbEibBf9_K4xjsOQ-9U/view?usp=sharing"/>
    <hyperlink ref="H447" r:id="rId552" display="Igual que M5-MyM-14b-1, pero con una flecha (sin los textos): https://drive.google.com/file/d/1yl3WsPLFNf5EjNoRllI61BtofEeg77XV/view?usp=sharing"/>
    <hyperlink ref="M447" r:id="rId553" display="https://drive.google.com/file/d/1freedbn85emlYeFTLEH61nQoxx3f9ao0/view?usp=sharing"/>
    <hyperlink ref="H448" r:id="rId554" display="Una imagen para cada uno de los prismas (sin los textos). Mismos colores y posiciones que M5-MyM-14b-1. La idea es que se van a poner M5-MyM-14b-3, M5-MyM-14b-4 y M5-MyM-14b-5 juntas.&#10;&#10;https://drive.google.com/file/d/1jWbiimWu-Ojb5hed6xcLrkmtOtax_Bn7/view?usp=sharing"/>
    <hyperlink ref="M448" r:id="rId555" display="https://drive.google.com/file/d/1Ru4NEalZojaHjfexja8mqRCxMvgnyxkU/view?usp=sharing"/>
    <hyperlink ref="M449" r:id="rId556" display="https://drive.google.com/file/d/1hmzBzG0UI5R0ecJQ4sIHMv2mFNen8lyi/view?usp=sharing"/>
    <hyperlink ref="H450" r:id="rId557" display="Igual que M5-MyM-14b-2, pero con una flecha (sin los textos): https://drive.google.com/file/d/1pOVFCMRU-aGQaLvxStEkhMcNioDdGN72/view?usp=sharing"/>
    <hyperlink ref="M450" r:id="rId558" display="https://drive.google.com/file/d/1R3UfUsU9nA3aecER-NDNV3g4TNULIawU/view?usp=sharing"/>
    <hyperlink ref="H451" r:id="rId559" display="Una imagen para cada uno de los prismas (sin los textos). Mismos colores y posiciones que M5-MyM-14b-2. La idea es que se van a poner M5-MyM-14b-6, M5-MyM-14b-7 y M5-MyM-14b-8 juntas.&#10;https://drive.google.com/file/d/1XtOvAelJ8gm1cO38ktlnBNe-U6zdKdgQ/view?usp=sharing"/>
    <hyperlink ref="M451" r:id="rId560" display="https://drive.google.com/file/d/1h-sb8Gc4YS2kyw_kr_CLCWppMB84dEFk/view?usp=sharing"/>
    <hyperlink ref="M452" r:id="rId561" display="https://drive.google.com/file/d/1t3LpIddBy0ibU85KTPczUxin0mu137U8/view?usp=sharing"/>
    <hyperlink ref="H453" r:id="rId562" display="La idea es que sea una escalerita, se puede cambiar orientación colores... sin textos. ¿Quizás textura de madera?&#10;https://drive.google.com/file/d/1u87WKKjmvCFv_y_zxEv5ICxXtq-25yfS/view?usp=sharing"/>
    <hyperlink ref="M453" r:id="rId563" display="https://drive.google.com/file/d/1EZ8L5vC1zfEw6YmZXGYI3WvdrI6s4HiX/view?usp=sharing"/>
    <hyperlink ref="H454" r:id="rId564" display="Como M5-MyM-14b-9, pero con una flecha a la derecha&#10;https://drive.google.com/file/d/1u87WKKjmvCFv_y_zxEv5ICxXtq-25yfS/view?usp=sharing"/>
    <hyperlink ref="M454" r:id="rId565" display="https://drive.google.com/file/d/14N9OJaCL6-5CpsjWG2jNNO3ESS_xO03w/view?usp=sharing"/>
    <hyperlink ref="H455" r:id="rId566" display="Una imagen para cada prisma, mismo estilo que M5-MyM-14b-9. Sin textura de madera, colores planos.&#10;https://drive.google.com/file/d/1fTzJO9fu__eGJAyaUi45WgxhVRhLsexW/view?usp=sharing&#10;&#10;Prisma de base cuadrada; escalón grande de la escalera."/>
    <hyperlink ref="M455" r:id="rId567" display="https://drive.google.com/file/d/1EXLyGEr2tiYw3GPA59nZScP43pMETdLW/view?usp=sharing"/>
    <hyperlink ref="M456" r:id="rId568" display="https://drive.google.com/file/d/1Iu8XBkbPQn4DxPfYq08ON7yh-MmaB08s/view?usp=sharing"/>
    <hyperlink ref="H457" r:id="rId569" display="Como un podio deportivo, con los números 1, 2 y 3 (pero con ningún otro texto)&#10;https://drive.google.com/file/d/1-BwDJor76nO8_DnLm6G1cAaC9iIMHCG-/view?usp=sharing"/>
    <hyperlink ref="L457" r:id="rId570" display="Necesitamos que la imagen esté más grande para encajar bien los números:&#10;&#10;https://gyazo.com/07596b3f176800365354213891a190b7"/>
    <hyperlink ref="M457" r:id="rId571" display="https://drive.google.com/file/d/1gfMqgr9suZg8ezWTIvm99zCfPoQky8AL/view?usp=sharing"/>
    <hyperlink ref="H458" r:id="rId572" display="Como M5-MyM-14b-13, pero con una flecha a la derecha&#10;https://drive.google.com/file/d/1-BwDJor76nO8_DnLm6G1cAaC9iIMHCG-/view?usp=sharing"/>
    <hyperlink ref="M458" r:id="rId573" display="https://drive.google.com/file/d/1vi-EdMaoLB696oj6ZcLEp1V6Ig4NdWcz/view?usp=sharing"/>
    <hyperlink ref="H459" r:id="rId574" display="Una imagen para el prisma de la izq, otra imagen para el del centro, y otro para el de la derecha, mismo estilo que M5-MyM-14b-13.&#10;https://drive.google.com/file/d/1-BwDJor76nO8_DnLm6G1cAaC9iIMHCG-/view?usp=sharing&#10;&#10;Podio plata"/>
    <hyperlink ref="M459" r:id="rId575" display="https://drive.google.com/file/d/1gnCc34k1ZTCmMiRH6lWlVLzvn689OSAI/view?usp=sharing"/>
    <hyperlink ref="M460" r:id="rId576" display="https://drive.google.com/file/d/1CVzbPPvtk1TF255Ftpkv3Uo8nxflhW3Y/view?usp=sharing"/>
    <hyperlink ref="M461" r:id="rId577" display="https://drive.google.com/file/d/1m2JYvocqVe9IYhgnZ957S_kBlKk0b-iE/view?usp=sharing"/>
    <hyperlink ref="H462" r:id="rId578" display="Es como la L de algún cartel de la calle.&#10;https://drive.google.com/file/d/14EaNM8wwSQBuCiPNxSyjM_vu9K5ZIVqh/view?usp=sharing"/>
    <hyperlink ref="M462" r:id="rId579" display="https://drive.google.com/file/d/1nH-gOdoLv9ZoYwbDjc6A1zz13HF97_8U/view?usp=sharing"/>
    <hyperlink ref="H463" r:id="rId580" display="Como M5-MyM-14b-17, pero con una flecha a la derecha&#10;https://drive.google.com/file/d/14EaNM8wwSQBuCiPNxSyjM_vu9K5ZIVqh/view?usp=sharing"/>
    <hyperlink ref="L463" r:id="rId581" display="Meter líneas discontinuas que separen el rectángulo horizontal del vertical. &#10;&#10;https://gyazo.com/48fb0e6d719357b2dcec717a066d7b84"/>
    <hyperlink ref="M463" r:id="rId582" display="https://drive.google.com/file/d/16ghhjUkWs3uQaQHkm_H1R6t8ftBXhAlS/view?usp=sharing"/>
    <hyperlink ref="H464" r:id="rId583" display="Una imagen para cada prisma, mismo estilo que M5-MyM-14b-17.&#10;https://drive.google.com/file/d/1v3WQfedj4xxTU1NuKHvdZ4TfyzOlnT2w/view?usp=sharing"/>
    <hyperlink ref="M464" r:id="rId584" display="https://drive.google.com/file/d/13Ed5m66NwXpKXDOq6lDC2oF_noMUdLKY/view?usp=sharing"/>
    <hyperlink ref="M465" r:id="rId585" display="https://drive.google.com/file/d/1Vh1dkcr-1qQBOhOvHim1flqKFcdYUGyb/view?usp=sharing"/>
    <hyperlink ref="H466" r:id="rId586" display="Es como la T de algún cartel de la calle.&#10;https://drive.google.com/file/d/1K-IvyztLhvLGHthuWD0Ui9qO3KBLHkQs/view?usp=sharing"/>
    <hyperlink ref="M466" r:id="rId587" display="https://drive.google.com/file/d/1RLvZcZkDDCZlOUODUGQbe1aGxjCDneZU/view?usp=sharing"/>
    <hyperlink ref="H467" r:id="rId588" display="Como M5-MyM-14b-21, pero con una flecha a la derecha&#10;https://drive.google.com/file/d/1K-IvyztLhvLGHthuWD0Ui9qO3KBLHkQs/view?usp=sharing"/>
    <hyperlink ref="M467" r:id="rId589" display="https://drive.google.com/file/d/1Uii4aiBW4pbXcGnTAPM9kLghfO5wrzjg/view?usp=sharing"/>
    <hyperlink ref="H468" r:id="rId590" display="Una imagen para cada prisma, mismo estilo que M5-MyM-14b-21.&#10;https://drive.google.com/file/d/1AChHRbiwzWJmUBQe9sTMtQa5kEtha8Iy/view?usp=sharing"/>
    <hyperlink ref="M468" r:id="rId591" display="https://drive.google.com/file/d/1MJU4UFRTBlbhDti9q3FCHUHC7xNHVl_j/view?usp=sharing"/>
    <hyperlink ref="M469" r:id="rId592" display="https://drive.google.com/file/d/1cgpXio9UeWYhyN12y6CL8zWzYxJLPO_v/view?usp=sharing"/>
    <hyperlink ref="H470" r:id="rId593" display="No sé a qué se parece, ¿a un juguete para gatos?&#10;https://drive.google.com/file/d/1Cd-vS4tm1bSB9kbrn-Dsr9Xr-fbjpVGa/view?usp=sharing"/>
    <hyperlink ref="M470" r:id="rId594" display="https://drive.google.com/file/d/10T1vUWLFU-HALA4fUOQ-_hEe0x8VZRBf/view?usp=sharing"/>
    <hyperlink ref="H471" r:id="rId595" display="Como M5-MyM-14b-25, pero con una flecha a la derecha&#10;https://drive.google.com/file/d/1Cd-vS4tm1bSB9kbrn-Dsr9Xr-fbjpVGa/view?usp=sharing"/>
    <hyperlink ref="M471" r:id="rId596" display="https://drive.google.com/file/d/1mGMt0OQ9ppsj9DdUbI1Rz8TJb5z-jYng/view?usp=sharing"/>
    <hyperlink ref="H472" r:id="rId597" display="Una imagen para cada prisma. Pueden ser prismas planos, sin ningún detalle ni dibujo.&#10;https://drive.google.com/file/d/1NoLbVGdeSacOh_Ruf63uMQe6bd8CAGq5/view?usp=sharing"/>
    <hyperlink ref="M472" r:id="rId598" display="https://drive.google.com/file/d/1armGZfC_mRFTsyWf8bJ4n-hoJzNkMzrP/view?usp=sharing"/>
    <hyperlink ref="M473" r:id="rId599" display="https://drive.google.com/file/d/1b3t9R3eRNlq1LcCLh_pANmvEb4d7Z-wI/view?usp=sharing "/>
    <hyperlink ref="H474" r:id="rId600" display="Una etiqueta de refreso que se parezca a esto, sin mucho detalle, un dibujo rápido: https://drive.google.com/file/d/1Umjeepzsq5sQE5vJ2jQ2blkh1cLWFvWp/view?usp=sharing"/>
    <hyperlink ref="M474" r:id="rId601" display="https://drive.google.com/file/d/1WuLHF6CZ0DqpW7CqShtZmGzDI9i5gIAf/view?usp=sharing"/>
    <hyperlink ref="H475" r:id="rId602" display="Se pueden cambiar las posiciones y los colores, pero hay que mantener las formas y las proporciones.&#10;&#10;https://drive.google.com/file/d/1PfUgjhhOGTYfZuJk9htb9-cBec-u8Neo/view?usp=sharing"/>
    <hyperlink ref="L475" r:id="rId603" display="El lunes si quieres hacemos una llamada. El fondo tiene que ser blanco siempre que haya una cuadrícula, sin excepciones, porque no nos puede pasar esto: https://drive.google.com/file/d/1kfgVYJifRcqs0RR9wl2gUVjvwtKea_2I/view?usp=sharing&#10;&#10;El problema que vi es que cuando añadiste el fondo, también se marcó un borde blanco que rodeaba a la cuadrícula: https://drive.google.com/file/d/18LmBSXnJmGcGSFA7EM7Hw8v3R6aGYIBP/view?usp=sharing&#10;&#10;La idea es que esta cuadrícula es una solo selección del espacio infinito. Si ponemos un borde blanco como ese estamos eliminando esa noción de espacio infinito, estamos limitando esa cuadrícula dentro de unas fronteras, y es algo que no podemos hacer."/>
    <hyperlink ref="M475" r:id="rId604" display="https://drive.google.com/file/d/1vH_WXP1jnrwzOZ2lRR1gIypE7D4VDwIB/view?usp=sharing"/>
    <hyperlink ref="H476" r:id="rId605" display="Se pueden cambiar las posiciones y los colores, pero hay que mantener las formas y las proporciones.&#10;&#10;https://drive.google.com/file/d/1breLhAGVnOK0h2SWvZwInRSTzjRKMXUN/view?usp=sharing"/>
    <hyperlink ref="M476" r:id="rId606" display="https://drive.google.com/file/d/1FnrmIRhnkm7OmpuQ_vfya_ud7b6JH4rN/view?usp=sharing"/>
    <hyperlink ref="H477" r:id="rId607" display="Se pueden cambiar las posiciones y los colores, pero hay que mantener las formas y las proporciones.&#10;&#10;https://drive.google.com/file/d/1TCsU34Y1hHxGg2Nvwy1V5fXhfoTKcUpn/view?usp=sharing"/>
    <hyperlink ref="M477" r:id="rId608" display="https://drive.google.com/file/d/11lQMG6PA0GgEy_KybD6GdBT8mj7p5MUh/view?usp=sharing"/>
    <hyperlink ref="H478" r:id="rId609" display="Se pueden cambiar las posiciones y los colores, pero hay que mantener las formas y las proporciones.&#10;&#10;https://drive.google.com/file/d/1N0FwP0u6j-fqJeJ_8j0lH0S5k9o6_TyK/view?usp=sharing"/>
    <hyperlink ref="M478" r:id="rId610" display="https://drive.google.com/file/d/1XmF8aEGL__J4SJ1HQ464VnmBBmCHcgAo/view?usp=sharing"/>
    <hyperlink ref="H479" r:id="rId611" display="8 cubos. De este estilo, se puede cambiar la perspectiva, cambiar el color...&#10;&#10;https://drive.google.com/file/d/1969vcuz7ED6r9o4YxbeoVcSlSi6liev8/view?usp=sharing"/>
    <hyperlink ref="M479" r:id="rId612" display="https://drive.google.com/file/d/1_BfdI1NfvmuFOvHbE913InLYI3MeXRje/view?usp=sharing"/>
    <hyperlink ref="H480" r:id="rId613" display="8 cubos. De este estilo, se puede cambiar la perspectiva, cambiar el color...&#10;&#10;https://drive.google.com/file/d/1dZ8RKOJsMXVHLWuQ-4sxu_q05tAVvEIZ/view?usp=sharing"/>
    <hyperlink ref="M480" r:id="rId614" display="https://drive.google.com/file/d/1Sbk5xFJk1I06iNba6-3XHsTOeSl6isbs/view?usp=sharing"/>
    <hyperlink ref="M481" r:id="rId615" display="https://drive.google.com/file/d/17f9ojnyKmB5RMrhVsCST2rT-r3P_x8dg/view?usp=sharing"/>
    <hyperlink ref="H482" r:id="rId616" display="9 cubos. De este estilo, se puede cambiar la perspectiva, cambiar el color...&#10;&#10;https://drive.google.com/file/d/1A-VysZwrShYRrgE3wADX3sbwZi_042yW/view?usp=sharing"/>
    <hyperlink ref="M482" r:id="rId617" display="https://drive.google.com/file/d/1Zu68LAhXmY9_ZEpzCy8vZLTqie4mE-pP/view?usp=sharing"/>
    <hyperlink ref="H483" r:id="rId618" display="9 cubos. De este estilo, se puede cambiar la perspectiva, cambiar el color...&#10;&#10;https://drive.google.com/file/d/1gHIVcKmCO6L15-kyI1z_ngDIpNpSdgEB/view?usp=sharing"/>
    <hyperlink ref="M483" r:id="rId619" display="https://drive.google.com/file/d/1lbY7T4WI8SRZEFClpmpRlK0wq8HWpQKF/view?usp=sharing"/>
    <hyperlink ref="M484" r:id="rId620" display="https://drive.google.com/file/d/1L-w_idyz7BcVnHbRWbBXSPjXI_qhGGDt/view?usp=sharing"/>
    <hyperlink ref="H485" r:id="rId621" display="9 cubos. De este estilo, se puede cambiar la perspectiva, cambiar el color...&#10;&#10;https://drive.google.com/file/d/180VeApUYDarwVfCy0weUm2rDC85SltFH/view?usp=sharing"/>
    <hyperlink ref="M485" r:id="rId622" display="https://drive.google.com/file/d/1wN65BTXUHKS0c3Gddb9L3FWQEZ0HcTAX/view?usp=sharing"/>
    <hyperlink ref="H486" r:id="rId623" display="9 cubos. De este estilo, se puede cambiar la perspectiva, cambiar el color...&#10;&#10;https://drive.google.com/file/d/1P7Fag-Xz24fwdx0CTrxucXUXeN4iC4MD/view?usp=sharing"/>
    <hyperlink ref="M486" r:id="rId624" display="https://drive.google.com/file/d/1wE4n68WxA4tqX08UNfPSgbXQBRHasZrF/view?usp=sharing"/>
    <hyperlink ref="H487" r:id="rId625" display="9 cubos. De este estilo, se puede cambiar la perspectiva, cambiar el color...&#10;https://drive.google.com/file/d/1Ddj8ywfDfM4btIm_ktEUlCJHrywOQghC/view?usp=sharing"/>
    <hyperlink ref="M487" r:id="rId626" display="https://drive.google.com/file/d/1p1RgSZP_YLS19ayRlNjyFmL2hVwx2Tgt/view?usp=sharing"/>
    <hyperlink ref="M488" r:id="rId627" display="https://drive.google.com/file/d/10GPYxyMnZmtpj3uuoo7kIgl7z2TFXacx/view?usp=sharing"/>
    <hyperlink ref="H489" r:id="rId628" display="11 cubos. De este estilo, se puede cambiar la perspectiva, cambiar el color...&#10;&#10;https://drive.google.com/file/d/1WPq6dJjf2b_2tTGTBWqUQHthcVgG9N2v/view?usp=sharing"/>
    <hyperlink ref="M489" r:id="rId629" display="https://drive.google.com/file/d/1jJPL7DA6YRl_83nQhzO2ZXKPwRCAsPjj/view?usp=sharing"/>
    <hyperlink ref="M490" r:id="rId630" display="https://drive.google.com/file/d/1wNWUnKuJExoiTrhTAbBXOEYa356t67kW/view?usp=sharing"/>
    <hyperlink ref="H491" r:id="rId631" display="10 cubos. De este estilo, se puede cambiar la perspectiva, cambiar el color...&#10;&#10;https://drive.google.com/file/d/1qiUzJhWASKW1NZWBVbT0yzrxVzEvBjZ-/view?usp=sharing"/>
    <hyperlink ref="M491" r:id="rId632" display="https://drive.google.com/file/d/1VANIaGEtARV2ghD7hgmQuMXuOVTl79B5/view?usp=sharing"/>
    <hyperlink ref="H492" r:id="rId633" display="18 cubos. De este estilo, se puede cambiar la perspectiva, cambiar el color...&#10;Otra versión, piedras en vez de cubos&#10;&#10;https://drive.google.com/file/d/1UE_124Ro7ejoJuap9tOXyVSVeyywrJXf/view?usp=sharing"/>
    <hyperlink ref="M492" r:id="rId634" display="https://drive.google.com/file/d/1nAWy8Iqh6rzCDtuzo-44bx7zZWV1dZ1r/view?usp=sharing"/>
    <hyperlink ref="M493" r:id="rId635" display="https://drive.google.com/file/d/1jh-7Wb4NLGlMgclEqMIFs0J9Th9JsMj0/view?usp=sharing"/>
    <hyperlink ref="M494" r:id="rId636" display="https://drive.google.com/file/d/1lzUVTqIXLgjVONIp4NT_MHtP96zt8GUV/view?usp=sharing"/>
    <hyperlink ref="H495" r:id="rId637" display="18 cubos. De este estilo, se puede cambiar la perspectiva, cambiar el color...&#10;Es el feedback para M5-MyM-14c-10 y M5-MyM-14c-15&#10;&#10;https://drive.google.com/file/d/1Mf1xmMkAbXkZa0MtxhWL5W6H5z2af2Mu/view?usp=sharing"/>
    <hyperlink ref="L495" r:id="rId638" display="Desplaza la figura un poco más a la izquierda y quita el margen inferior.&#10;Aplicar a todos los cubos aplilados del feedback (pte de corrección de aquí para abajo).&#10;Ejemplo de cómo se ve ahora: https://gyazo.com/65e550e13d9e4bb77e21e9a9876c72f9 "/>
    <hyperlink ref="M495" r:id="rId639" display="https://drive.google.com/file/d/1Ml1HYQUAx2d0joUrjMLQNNj4SdLBjMgO/view?usp=sharing"/>
    <hyperlink ref="H496" r:id="rId640" display="9 cubos. De este estilo, se puede cambiar la perspectiva, cambiar el color...&#10;Es el feedback para M5-MyM-14c-3&#10;&#10;https://drive.google.com/file/d/1wkogoar5pkSYKyHsF3e_5T3Nj9oF9lmh/view?usp=sharing"/>
    <hyperlink ref="M496" r:id="rId641" display="https://drive.google.com/file/d/1t7PrK-SkXZpX3Bclsp3vMBQfLro0aRdV/view?usp=sharing"/>
    <hyperlink ref="H497" r:id="rId642" display="8 cubos. De este estilo, se puede cambiar la perspectiva, cambiar el color...&#10;M5-MyM-14c-1&#10;&#10;https://drive.google.com/file/d/1W_rPSv3eTtWV4VX0OKitO32n89URfSdF/view?usp=sharing"/>
    <hyperlink ref="M497" r:id="rId643" display="https://drive.google.com/file/d/1JRA8aHIW4r60LqDWwegEZQjYxQkR3mLO/view?usp=sharing"/>
    <hyperlink ref="H498" r:id="rId644" display="8 cubos. De este estilo, se puede cambiar la perspectiva, cambiar el color...&#10;Feedback de M5-MyM-14c-8&#10;&#10;https://drive.google.com/file/d/1ASX6oZHAP32YwiwB8_HGIhPijof9F7L_/view?usp=sharing"/>
    <hyperlink ref="M498" r:id="rId645" display="https://drive.google.com/file/d/1iOwda942MGtkeSeb4vqXsdsBF0wbG8NO/view?usp=sharing"/>
    <hyperlink ref="H499" r:id="rId646" display="9 cubos. De este estilo, se puede cambiar la perspectiva, cambiar el color...&#10;Es el feedback de M5-MyM-14c-12&#10;&#10;https://drive.google.com/file/d/1jqH2AgYx8Uyic6jFr5gHCY-0ZxnfSulr/view?usp=sharing"/>
    <hyperlink ref="M499" r:id="rId647" display="https://drive.google.com/file/d/1Ti94fApVbZhG-HHma5Rv4o4Qw8EmOgtC/view?usp=sharing"/>
    <hyperlink ref="H500" r:id="rId648" display="9 cubos. De este estilo, se puede cambiar la perspectiva, cambiar el color...&#10;Es el feedback de M5-MyM-14c-13&#10;&#10;https://drive.google.com/file/d/1Mpr_pOYvAe2FeLG92RheFi3GSAcDDf9S/view?usp=sharing"/>
    <hyperlink ref="M500" r:id="rId649" display="https://drive.google.com/file/d/17RQSXVg9aHsRrviFf1147Ey8jdMC10FI/view?usp=sharing"/>
    <hyperlink ref="H501" r:id="rId650" display="11 cubos. De este estilo, se puede cambiar la perspectiva, cambiar el color...&#10;Es el feedback de M5-MyM-14c-14&#10;&#10;https://drive.google.com/file/d/19OTXwDuPoQFX2nvwkN6wqh1jiXmJZRV-/view?usp=sharing"/>
    <hyperlink ref="M501" r:id="rId651" display="https://drive.google.com/file/d/1-ZxIh0CBqd97O2jA9UVz-1Zh6igUETxe/view?usp=sharing"/>
    <hyperlink ref="M502" r:id="rId652" display="https://drive.google.com/file/d/1AwEUT3p4Lxxld_7qQEV0cozhPpatCWX0/view?usp=sharing"/>
    <hyperlink ref="M503" r:id="rId653" display="https://drive.google.com/file/d/1PBh4Z4WIE2TrR9R7-WwXQhyle5NzqTud/view?usp=share_link"/>
    <hyperlink ref="M504" r:id="rId654" display="https://drive.google.com/file/d/1yksXCWy1P0a9gkWZleo-YOLPXZNeCNMU/view?usp=share_link"/>
    <hyperlink ref="M505" r:id="rId655" display="https://drive.google.com/file/d/1ZgQLaaRZSxABvaB11Bt8B1AKlMv9SzsN/view?usp=sharing"/>
    <hyperlink ref="M506" r:id="rId656" display="https://drive.google.com/file/d/1_3QwiNQpcZ4t6Y3UatQEgoLakUs3p8MN/view?usp=share_link"/>
    <hyperlink ref="M507" r:id="rId657" display="https://drive.google.com/file/d/16AR9S0tAXfzVmHTeO6CnONICLZmAAX-t/view?usp=share_link"/>
    <hyperlink ref="M508" r:id="rId658" display="https://drive.google.com/file/d/1Z8JzNFhFCmmw4co0tnAvOgFw8U3cGWD2/view?usp=sharing"/>
    <hyperlink ref="M509" r:id="rId659" display="https://drive.google.com/file/d/1GYllNC-_ujajmTMak-z-wxao6h-WaSHZ/view?usp=share_link"/>
    <hyperlink ref="M510" r:id="rId660" display="https://drive.google.com/file/d/1D0nd2k8GEihOZd1elAeTQCa0HLf8ZRIk/view?usp=share_link"/>
    <hyperlink ref="H511" r:id="rId661" display="Muy importante: Formato PNG, 140 px de alto y ancho, centrado, pegado al borde, como este: http://drive.google.com/uc?export=view&amp;id=1kqUnH-RQSAYGU-VgJZgS9eCGSrlSoF_9&#10;&#10;Varios objetos. Lo suyo sería evitar el color azul dentro de lo posible:&#10;- Cepillo de dientes"/>
    <hyperlink ref="M511" r:id="rId662" display="https://drive.google.com/file/d/1IUDhZ4FFlAcNSSxT8G-9nUv-f4Ldzdr1/view?usp=sharing"/>
    <hyperlink ref="M512" r:id="rId663" display="https://drive.google.com/file/d/1K-F-rs0BY7HvgO9xG5j1KbPLZOLbR7a9/view?usp=sharing"/>
    <hyperlink ref="M513" r:id="rId664" display="https://drive.google.com/file/d/138DnLIkm-jHUdE5gjekfXJyW-8o76Ne6/view?usp=sharing"/>
    <hyperlink ref="M514" r:id="rId665" display="https://drive.google.com/file/d/1LWqxDZdJipMBurq1qXCmXu92NJKR1pA4/view?usp=sharing"/>
    <hyperlink ref="M515" r:id="rId666" display="https://drive.google.com/file/d/1eUPawWCK0fjBMdI7DmKmXGRs6v-D2j-s/view?usp=sharing"/>
    <hyperlink ref="H516" r:id="rId667" display="Dos relojes, uno a la izquierda y otro a la derecha. En el de la derecha, la aguja se mueve en sentido antihorario (una flecha señala el sentido). En el de la izquierda, la aguja va en sentido horario.&#10;&#10;Debajo habrá dos textos: &quot;Positivo&quot; para el de la derecha y &quot;Negativo&quot; en el de la izquierda. El texto puede ser o del dibujo o lo ponemos nosotros como etiqueta HTML.&#10;&#10;Por poner un ejemplo de la idea: https://drive.google.com/file/d/1q0rzAGbxdEIGqOx1opfBfLOO7oVJ_QrF/view?usp=share_link"/>
    <hyperlink ref="M516" r:id="rId668" display="https://drive.google.com/file/d/1mpEpxp5FQsxWIRoY4imSG9rLyL-3a_kp/view?usp=share_link"/>
    <hyperlink ref="M517" r:id="rId669" display="https://drive.google.com/file/d/1Rh8vT97H_tZ29b1EO4VLX3vrlovYWHrX/view?usp=share_link"/>
    <hyperlink ref="M518" r:id="rId670" display="https://drive.google.com/file/d/1gm6IlKDeokrDzR33uuVDjbqmhcYzF263/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67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1" sqref="AC1 E2"/>
    </sheetView>
  </sheetViews>
  <sheetFormatPr defaultColWidth="12.640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10.12"/>
    <col collapsed="false" customWidth="true" hidden="false" outlineLevel="0" max="6" min="6" style="0" width="6.38"/>
    <col collapsed="false" customWidth="true" hidden="false" outlineLevel="0" max="7" min="7" style="0" width="10.12"/>
    <col collapsed="false" customWidth="true" hidden="false" outlineLevel="0" max="8" min="8" style="0" width="6.38"/>
    <col collapsed="false" customWidth="true" hidden="false" outlineLevel="0" max="9" min="9" style="0" width="10.12"/>
    <col collapsed="false" customWidth="true" hidden="false" outlineLevel="0" max="10" min="10" style="0" width="6.38"/>
    <col collapsed="false" customWidth="true" hidden="false" outlineLevel="0" max="11" min="11" style="0" width="10.12"/>
    <col collapsed="false" customWidth="true" hidden="false" outlineLevel="0" max="12" min="12" style="0" width="6.38"/>
    <col collapsed="false" customWidth="true" hidden="false" outlineLevel="0" max="13" min="13" style="0" width="10.12"/>
    <col collapsed="false" customWidth="true" hidden="false" outlineLevel="0" max="14" min="14" style="0" width="6.38"/>
    <col collapsed="false" customWidth="true" hidden="false" outlineLevel="0" max="15" min="15" style="0" width="10.12"/>
    <col collapsed="false" customWidth="true" hidden="false" outlineLevel="0" max="16" min="16" style="0" width="6.38"/>
    <col collapsed="false" customWidth="true" hidden="false" outlineLevel="0" max="17" min="17" style="0" width="10.12"/>
    <col collapsed="false" customWidth="true" hidden="false" outlineLevel="0" max="18" min="18" style="0" width="6.38"/>
    <col collapsed="false" customWidth="true" hidden="false" outlineLevel="0" max="19" min="19" style="0" width="10.12"/>
    <col collapsed="false" customWidth="true" hidden="false" outlineLevel="0" max="20" min="20" style="0" width="6.38"/>
    <col collapsed="false" customWidth="true" hidden="false" outlineLevel="0" max="21" min="21" style="0" width="9.51"/>
    <col collapsed="false" customWidth="true" hidden="false" outlineLevel="0" max="22" min="22" style="0" width="7.49"/>
    <col collapsed="false" customWidth="true" hidden="false" outlineLevel="0" max="23" min="23" style="0" width="9.51"/>
    <col collapsed="false" customWidth="true" hidden="false" outlineLevel="0" max="24" min="24" style="0" width="7.49"/>
    <col collapsed="false" customWidth="true" hidden="false" outlineLevel="0" max="25" min="25" style="0" width="9.51"/>
    <col collapsed="false" customWidth="true" hidden="false" outlineLevel="0" max="26" min="26" style="0" width="7.49"/>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4" min="34" style="0" width="6.38"/>
    <col collapsed="false" customWidth="true" hidden="false" outlineLevel="0" max="35" min="35" style="0" width="9.51"/>
    <col collapsed="false" customWidth="true" hidden="false" outlineLevel="0" max="36" min="36" style="0" width="6.38"/>
    <col collapsed="false" customWidth="true" hidden="false" outlineLevel="0" max="37" min="37" style="0" width="9.51"/>
    <col collapsed="false" customWidth="true" hidden="false" outlineLevel="0" max="38" min="38" style="0" width="6.38"/>
    <col collapsed="false" customWidth="true" hidden="false" outlineLevel="0" max="39" min="39" style="0" width="9.51"/>
    <col collapsed="false" customWidth="true" hidden="false" outlineLevel="0" max="40" min="40" style="0" width="6.38"/>
    <col collapsed="false" customWidth="true" hidden="false" outlineLevel="0" max="41" min="41" style="0" width="9.51"/>
    <col collapsed="false" customWidth="true" hidden="false" outlineLevel="0" max="42" min="42" style="0" width="6.38"/>
    <col collapsed="false" customWidth="true" hidden="false" outlineLevel="0" max="43" min="43" style="0" width="9.51"/>
    <col collapsed="false" customWidth="true" hidden="false" outlineLevel="0" max="44" min="44" style="0" width="6.38"/>
    <col collapsed="false" customWidth="true" hidden="false" outlineLevel="0" max="45" min="45" style="0" width="9.51"/>
    <col collapsed="false" customWidth="true" hidden="false" outlineLevel="0" max="46" min="46" style="0" width="6.38"/>
    <col collapsed="false" customWidth="true" hidden="false" outlineLevel="0" max="47" min="47" style="0" width="9.51"/>
    <col collapsed="false" customWidth="true" hidden="false" outlineLevel="0" max="48" min="48" style="0" width="6.38"/>
    <col collapsed="false" customWidth="true" hidden="false" outlineLevel="0" max="49" min="49" style="0" width="9.51"/>
    <col collapsed="false" customWidth="true" hidden="false" outlineLevel="0" max="50" min="50" style="0" width="6.38"/>
    <col collapsed="false" customWidth="true" hidden="false" outlineLevel="0" max="51" min="51" style="0" width="9.51"/>
    <col collapsed="false" customWidth="true" hidden="false" outlineLevel="0" max="52" min="52" style="0" width="6.38"/>
    <col collapsed="false" customWidth="true" hidden="false" outlineLevel="0" max="53" min="53" style="0" width="9.51"/>
    <col collapsed="false" customWidth="true" hidden="false" outlineLevel="0" max="54" min="54" style="0" width="6.38"/>
    <col collapsed="false" customWidth="true" hidden="false" outlineLevel="0" max="55" min="55" style="0" width="9.51"/>
    <col collapsed="false" customWidth="true" hidden="false" outlineLevel="0" max="56" min="56" style="0" width="6.38"/>
    <col collapsed="false" customWidth="true" hidden="false" outlineLevel="0" max="57" min="57" style="0" width="9.51"/>
    <col collapsed="false" customWidth="true" hidden="false" outlineLevel="0" max="58" min="58" style="0" width="6.38"/>
    <col collapsed="false" customWidth="true" hidden="false" outlineLevel="0" max="59" min="59" style="0" width="9.51"/>
    <col collapsed="false" customWidth="true" hidden="false" outlineLevel="0" max="60" min="60" style="0" width="6.38"/>
    <col collapsed="false" customWidth="true" hidden="false" outlineLevel="0" max="61" min="61" style="0" width="9.51"/>
    <col collapsed="false" customWidth="true" hidden="false" outlineLevel="0" max="62" min="62" style="0" width="6.38"/>
  </cols>
  <sheetData>
    <row r="1" customFormat="false" ht="15.75" hidden="false" customHeight="false" outlineLevel="0" collapsed="false">
      <c r="A1" s="66" t="s">
        <v>9414</v>
      </c>
      <c r="B1" s="66"/>
      <c r="C1" s="66"/>
      <c r="E1" s="67" t="n">
        <v>44575</v>
      </c>
      <c r="F1" s="67"/>
      <c r="G1" s="67" t="n">
        <v>44582</v>
      </c>
      <c r="H1" s="67"/>
      <c r="I1" s="67" t="n">
        <v>44589</v>
      </c>
      <c r="J1" s="67"/>
      <c r="K1" s="67" t="n">
        <v>44596</v>
      </c>
      <c r="L1" s="67"/>
      <c r="M1" s="67" t="n">
        <v>44603</v>
      </c>
      <c r="N1" s="67"/>
      <c r="O1" s="67" t="n">
        <v>44610</v>
      </c>
      <c r="P1" s="67"/>
      <c r="Q1" s="67" t="n">
        <v>44617</v>
      </c>
      <c r="R1" s="67"/>
      <c r="S1" s="67" t="n">
        <v>44624</v>
      </c>
      <c r="T1" s="67"/>
      <c r="U1" s="67" t="n">
        <v>44631</v>
      </c>
      <c r="V1" s="67"/>
      <c r="W1" s="67" t="n">
        <v>44638</v>
      </c>
      <c r="X1" s="67"/>
      <c r="Y1" s="67" t="n">
        <v>44645</v>
      </c>
      <c r="Z1" s="67"/>
      <c r="AA1" s="67" t="n">
        <v>44652</v>
      </c>
      <c r="AB1" s="67"/>
      <c r="AC1" s="67" t="n">
        <v>44659</v>
      </c>
      <c r="AD1" s="67"/>
      <c r="AE1" s="67" t="n">
        <v>44666</v>
      </c>
      <c r="AF1" s="67"/>
      <c r="AG1" s="67" t="n">
        <v>44673</v>
      </c>
      <c r="AH1" s="67"/>
      <c r="AI1" s="67" t="n">
        <v>44680</v>
      </c>
      <c r="AJ1" s="67"/>
      <c r="AK1" s="67" t="n">
        <v>44687</v>
      </c>
      <c r="AL1" s="67"/>
      <c r="AM1" s="67" t="n">
        <v>44694</v>
      </c>
      <c r="AN1" s="67"/>
      <c r="AO1" s="67" t="n">
        <v>44701</v>
      </c>
      <c r="AP1" s="67"/>
      <c r="AQ1" s="67" t="n">
        <v>44708</v>
      </c>
      <c r="AR1" s="67"/>
      <c r="AS1" s="67" t="n">
        <v>44715</v>
      </c>
      <c r="AT1" s="67"/>
      <c r="AU1" s="67" t="n">
        <v>44722</v>
      </c>
      <c r="AV1" s="67"/>
      <c r="AW1" s="67" t="n">
        <v>44729</v>
      </c>
      <c r="AX1" s="67"/>
      <c r="AY1" s="67" t="n">
        <v>44736</v>
      </c>
      <c r="AZ1" s="67"/>
      <c r="BA1" s="67" t="n">
        <v>44743</v>
      </c>
      <c r="BB1" s="67"/>
      <c r="BC1" s="67" t="n">
        <v>44750</v>
      </c>
      <c r="BD1" s="67"/>
      <c r="BE1" s="67" t="n">
        <v>44757</v>
      </c>
      <c r="BF1" s="67"/>
      <c r="BG1" s="67" t="n">
        <v>44764</v>
      </c>
      <c r="BH1" s="67"/>
      <c r="BI1" s="67" t="n">
        <v>44771</v>
      </c>
      <c r="BJ1" s="67"/>
    </row>
    <row r="2" customFormat="false" ht="15.75" hidden="false" customHeight="false" outlineLevel="0" collapsed="false">
      <c r="A2" s="68" t="s">
        <v>9415</v>
      </c>
      <c r="B2" s="69" t="n">
        <f aca="false">B13+B24+B35+B46</f>
        <v>1297</v>
      </c>
      <c r="C2" s="70" t="n">
        <f aca="false">B2/B10</f>
        <v>1</v>
      </c>
      <c r="E2" s="71" t="n">
        <v>49</v>
      </c>
      <c r="F2" s="72" t="n">
        <f aca="false">E2/E10</f>
        <v>0.04592314902</v>
      </c>
      <c r="G2" s="71" t="n">
        <v>170</v>
      </c>
      <c r="H2" s="72" t="n">
        <f aca="false">G2/G10</f>
        <v>0.1593252109</v>
      </c>
      <c r="I2" s="71" t="n">
        <v>336</v>
      </c>
      <c r="J2" s="72" t="n">
        <f aca="false">I2/I10</f>
        <v>0.282115869</v>
      </c>
      <c r="K2" s="71" t="n">
        <v>415</v>
      </c>
      <c r="L2" s="72" t="n">
        <f aca="false">K2/K10</f>
        <v>0.3618134263</v>
      </c>
      <c r="M2" s="71" t="n">
        <v>629</v>
      </c>
      <c r="N2" s="72" t="n">
        <f aca="false">M2/M10</f>
        <v>0.5512708151</v>
      </c>
      <c r="O2" s="71" t="n">
        <v>794</v>
      </c>
      <c r="P2" s="72" t="n">
        <f aca="false">O2/O10</f>
        <v>0.698943662</v>
      </c>
      <c r="Q2" s="71" t="n">
        <v>896</v>
      </c>
      <c r="R2" s="72" t="n">
        <f aca="false">Q2/Q10</f>
        <v>0.7278635256</v>
      </c>
      <c r="S2" s="71" t="n">
        <v>939</v>
      </c>
      <c r="T2" s="72" t="n">
        <f aca="false">S2/S10</f>
        <v>0.7603238866</v>
      </c>
      <c r="U2" s="71" t="n">
        <v>940</v>
      </c>
      <c r="V2" s="72" t="n">
        <f aca="false">U2/U10</f>
        <v>0.7526020817</v>
      </c>
      <c r="W2" s="71" t="n">
        <v>970</v>
      </c>
      <c r="X2" s="72" t="n">
        <f aca="false">W2/W10</f>
        <v>0.9006499536</v>
      </c>
      <c r="Y2" s="71" t="n">
        <v>971</v>
      </c>
      <c r="Z2" s="72" t="n">
        <f aca="false">Y2/Y10</f>
        <v>0.7486507325</v>
      </c>
      <c r="AA2" s="71" t="n">
        <v>980</v>
      </c>
      <c r="AB2" s="72" t="n">
        <f aca="false">AA2/AA10</f>
        <v>0.7555898227</v>
      </c>
      <c r="AC2" s="71" t="n">
        <v>980</v>
      </c>
      <c r="AD2" s="72" t="n">
        <f aca="false">AC2/AC10</f>
        <v>0.7555898227</v>
      </c>
      <c r="AE2" s="71" t="n">
        <v>995</v>
      </c>
      <c r="AF2" s="72" t="n">
        <f aca="false">AE2/AE10</f>
        <v>0.767154973</v>
      </c>
      <c r="AG2" s="71" t="n">
        <v>994</v>
      </c>
      <c r="AH2" s="72" t="n">
        <f aca="false">AG2/AG10</f>
        <v>0.766383963</v>
      </c>
      <c r="AI2" s="71" t="n">
        <v>995</v>
      </c>
      <c r="AJ2" s="72" t="n">
        <f aca="false">AI2/AI10</f>
        <v>0.767154973</v>
      </c>
      <c r="AK2" s="71" t="n">
        <v>1050</v>
      </c>
      <c r="AL2" s="72" t="n">
        <f aca="false">AK2/AK10</f>
        <v>0.8095605243</v>
      </c>
      <c r="AM2" s="71" t="n">
        <v>1064</v>
      </c>
      <c r="AN2" s="72" t="n">
        <f aca="false">AM2/AM10</f>
        <v>0.8203546646</v>
      </c>
      <c r="AO2" s="71" t="n">
        <v>1073</v>
      </c>
      <c r="AP2" s="72" t="n">
        <f aca="false">AO2/AO10</f>
        <v>0.8272937548</v>
      </c>
      <c r="AQ2" s="71" t="n">
        <v>1092</v>
      </c>
      <c r="AR2" s="72" t="n">
        <f aca="false">AQ2/AQ10</f>
        <v>0.8419429453</v>
      </c>
      <c r="AS2" s="71" t="n">
        <v>1113</v>
      </c>
      <c r="AT2" s="72" t="n">
        <f aca="false">AS2/AS10</f>
        <v>0.8581341557</v>
      </c>
      <c r="AU2" s="71" t="n">
        <v>1130</v>
      </c>
      <c r="AV2" s="72" t="n">
        <f aca="false">AU2/AU10</f>
        <v>0.8712413261</v>
      </c>
      <c r="AW2" s="71" t="n">
        <v>1131</v>
      </c>
      <c r="AX2" s="72" t="n">
        <f aca="false">AW2/AW10</f>
        <v>0.8720123362</v>
      </c>
      <c r="AY2" s="71" t="n">
        <v>1146</v>
      </c>
      <c r="AZ2" s="72" t="n">
        <f aca="false">AY2/AY10</f>
        <v>0.8835774865</v>
      </c>
      <c r="BA2" s="71" t="n">
        <v>1164</v>
      </c>
      <c r="BB2" s="72" t="n">
        <f aca="false">BA2/BA10</f>
        <v>0.8974556669</v>
      </c>
      <c r="BC2" s="71" t="n">
        <v>1186</v>
      </c>
      <c r="BD2" s="72" t="n">
        <f aca="false">BC2/BC10</f>
        <v>0.9144178874</v>
      </c>
      <c r="BE2" s="71" t="n">
        <v>1186</v>
      </c>
      <c r="BF2" s="72" t="n">
        <f aca="false">BE2/BE10</f>
        <v>0.9144178874</v>
      </c>
      <c r="BG2" s="71" t="n">
        <v>1258</v>
      </c>
      <c r="BH2" s="72" t="n">
        <f aca="false">BG2/BG10</f>
        <v>0.9699306091</v>
      </c>
      <c r="BI2" s="71" t="n">
        <v>1258</v>
      </c>
      <c r="BJ2" s="73" t="n">
        <f aca="false">BI2/BI10</f>
        <v>0.9699306091</v>
      </c>
    </row>
    <row r="3" customFormat="false" ht="15.75" hidden="false" customHeight="false" outlineLevel="0" collapsed="false">
      <c r="A3" s="68" t="s">
        <v>9416</v>
      </c>
      <c r="B3" s="69" t="n">
        <f aca="false">B14+B25+B36+B47</f>
        <v>1297</v>
      </c>
      <c r="C3" s="70" t="n">
        <f aca="false">B3/B10</f>
        <v>1</v>
      </c>
      <c r="E3" s="71" t="n">
        <v>40</v>
      </c>
      <c r="F3" s="72" t="n">
        <f aca="false">E3/E10</f>
        <v>0.03748828491</v>
      </c>
      <c r="G3" s="71" t="n">
        <v>84</v>
      </c>
      <c r="H3" s="72" t="n">
        <f aca="false">G3/G10</f>
        <v>0.07872539831</v>
      </c>
      <c r="I3" s="71" t="n">
        <v>165</v>
      </c>
      <c r="J3" s="72" t="n">
        <f aca="false">I3/I10</f>
        <v>0.1385390428</v>
      </c>
      <c r="K3" s="71" t="n">
        <v>235</v>
      </c>
      <c r="L3" s="72" t="n">
        <f aca="false">K3/K10</f>
        <v>0.2048823017</v>
      </c>
      <c r="M3" s="71" t="n">
        <v>298</v>
      </c>
      <c r="N3" s="72" t="n">
        <f aca="false">M3/M10</f>
        <v>0.2611744084</v>
      </c>
      <c r="O3" s="71" t="n">
        <v>399</v>
      </c>
      <c r="P3" s="72" t="n">
        <f aca="false">O3/O10</f>
        <v>0.3512323944</v>
      </c>
      <c r="Q3" s="71" t="n">
        <v>479</v>
      </c>
      <c r="R3" s="72" t="n">
        <f aca="false">Q3/Q10</f>
        <v>0.389114541</v>
      </c>
      <c r="S3" s="71" t="n">
        <v>490</v>
      </c>
      <c r="T3" s="72" t="n">
        <f aca="false">S3/S10</f>
        <v>0.3967611336</v>
      </c>
      <c r="U3" s="71" t="n">
        <v>518</v>
      </c>
      <c r="V3" s="72" t="n">
        <f aca="false">U3/U10</f>
        <v>0.4147317854</v>
      </c>
      <c r="W3" s="71" t="n">
        <v>553</v>
      </c>
      <c r="X3" s="72" t="n">
        <f aca="false">W3/W10</f>
        <v>0.513463324</v>
      </c>
      <c r="Y3" s="71" t="n">
        <v>560</v>
      </c>
      <c r="Z3" s="72" t="n">
        <f aca="false">Y3/Y10</f>
        <v>0.431765613</v>
      </c>
      <c r="AA3" s="71" t="n">
        <v>677</v>
      </c>
      <c r="AB3" s="72" t="n">
        <f aca="false">AA3/AA10</f>
        <v>0.5219737857</v>
      </c>
      <c r="AC3" s="71" t="n">
        <v>744</v>
      </c>
      <c r="AD3" s="72" t="n">
        <f aca="false">AC3/AC10</f>
        <v>0.5736314572</v>
      </c>
      <c r="AE3" s="71" t="n">
        <v>789</v>
      </c>
      <c r="AF3" s="72" t="n">
        <f aca="false">AE3/AE10</f>
        <v>0.6083269082</v>
      </c>
      <c r="AG3" s="71" t="n">
        <v>802</v>
      </c>
      <c r="AH3" s="72" t="n">
        <f aca="false">AG3/AG10</f>
        <v>0.6183500386</v>
      </c>
      <c r="AI3" s="71" t="n">
        <v>803</v>
      </c>
      <c r="AJ3" s="72" t="n">
        <f aca="false">AI3/AI10</f>
        <v>0.6191210486</v>
      </c>
      <c r="AK3" s="71" t="n">
        <v>856</v>
      </c>
      <c r="AL3" s="72" t="n">
        <f aca="false">AK3/AK10</f>
        <v>0.6599845798</v>
      </c>
      <c r="AM3" s="71" t="n">
        <v>907</v>
      </c>
      <c r="AN3" s="72" t="n">
        <f aca="false">AM3/AM10</f>
        <v>0.699306091</v>
      </c>
      <c r="AO3" s="71" t="n">
        <v>907</v>
      </c>
      <c r="AP3" s="72" t="n">
        <f aca="false">AO3/AO10</f>
        <v>0.699306091</v>
      </c>
      <c r="AQ3" s="71" t="n">
        <v>1002</v>
      </c>
      <c r="AR3" s="72" t="n">
        <f aca="false">AQ3/AQ10</f>
        <v>0.7725520432</v>
      </c>
      <c r="AS3" s="71" t="n">
        <v>1049</v>
      </c>
      <c r="AT3" s="72" t="n">
        <f aca="false">AS3/AS10</f>
        <v>0.8087895143</v>
      </c>
      <c r="AU3" s="71" t="n">
        <v>1084</v>
      </c>
      <c r="AV3" s="72" t="n">
        <f aca="false">AU3/AU10</f>
        <v>0.8357748651</v>
      </c>
      <c r="AW3" s="71" t="n">
        <v>1110</v>
      </c>
      <c r="AX3" s="72" t="n">
        <f aca="false">AW3/AW10</f>
        <v>0.8558211257</v>
      </c>
      <c r="AY3" s="71" t="n">
        <v>1146</v>
      </c>
      <c r="AZ3" s="72" t="n">
        <f aca="false">AY3/AY10</f>
        <v>0.8835774865</v>
      </c>
      <c r="BA3" s="71" t="n">
        <v>1164</v>
      </c>
      <c r="BB3" s="72" t="n">
        <f aca="false">BA3/BA10</f>
        <v>0.8974556669</v>
      </c>
      <c r="BC3" s="71" t="n">
        <v>1186</v>
      </c>
      <c r="BD3" s="72" t="n">
        <f aca="false">BC3/BC10</f>
        <v>0.9144178874</v>
      </c>
      <c r="BE3" s="71" t="n">
        <v>1186</v>
      </c>
      <c r="BF3" s="72" t="n">
        <f aca="false">BE3/BE10</f>
        <v>0.9144178874</v>
      </c>
      <c r="BG3" s="71" t="n">
        <v>1258</v>
      </c>
      <c r="BH3" s="72" t="n">
        <f aca="false">BG3/BG10</f>
        <v>0.9699306091</v>
      </c>
      <c r="BI3" s="71" t="n">
        <v>1258</v>
      </c>
      <c r="BJ3" s="73" t="n">
        <f aca="false">BI3/BI10</f>
        <v>0.9699306091</v>
      </c>
    </row>
    <row r="4" customFormat="false" ht="15.75" hidden="false" customHeight="false" outlineLevel="0" collapsed="false">
      <c r="A4" s="68" t="s">
        <v>9417</v>
      </c>
      <c r="B4" s="69" t="n">
        <f aca="false">B15+B26+B37+B48</f>
        <v>1297</v>
      </c>
      <c r="C4" s="70" t="n">
        <f aca="false">B4/B10</f>
        <v>1</v>
      </c>
      <c r="E4" s="71" t="n">
        <v>34</v>
      </c>
      <c r="F4" s="72" t="n">
        <f aca="false">E4/E10</f>
        <v>0.03186504217</v>
      </c>
      <c r="G4" s="71" t="n">
        <v>81</v>
      </c>
      <c r="H4" s="72" t="n">
        <f aca="false">G4/G10</f>
        <v>0.07591377694</v>
      </c>
      <c r="I4" s="71" t="n">
        <v>165</v>
      </c>
      <c r="J4" s="72" t="n">
        <f aca="false">I4/I10</f>
        <v>0.1385390428</v>
      </c>
      <c r="K4" s="71" t="n">
        <v>217</v>
      </c>
      <c r="L4" s="72" t="n">
        <f aca="false">K4/K10</f>
        <v>0.1891891892</v>
      </c>
      <c r="M4" s="71" t="n">
        <v>295</v>
      </c>
      <c r="N4" s="72" t="n">
        <f aca="false">M4/M10</f>
        <v>0.2585451358</v>
      </c>
      <c r="O4" s="71" t="n">
        <v>384</v>
      </c>
      <c r="P4" s="72" t="n">
        <f aca="false">O4/O10</f>
        <v>0.338028169</v>
      </c>
      <c r="Q4" s="71" t="n">
        <v>464</v>
      </c>
      <c r="R4" s="72" t="n">
        <f aca="false">Q4/Q10</f>
        <v>0.3769293258</v>
      </c>
      <c r="S4" s="71" t="n">
        <v>480</v>
      </c>
      <c r="T4" s="72" t="n">
        <f aca="false">S4/S10</f>
        <v>0.3886639676</v>
      </c>
      <c r="U4" s="71" t="n">
        <v>518</v>
      </c>
      <c r="V4" s="72" t="n">
        <f aca="false">U4/U10</f>
        <v>0.4147317854</v>
      </c>
      <c r="W4" s="71" t="n">
        <v>534</v>
      </c>
      <c r="X4" s="72" t="n">
        <f aca="false">W4/W10</f>
        <v>0.495821727</v>
      </c>
      <c r="Y4" s="71" t="n">
        <v>555</v>
      </c>
      <c r="Z4" s="72" t="n">
        <f aca="false">Y4/Y10</f>
        <v>0.4279105628</v>
      </c>
      <c r="AA4" s="71" t="n">
        <v>666</v>
      </c>
      <c r="AB4" s="72" t="n">
        <f aca="false">AA4/AA10</f>
        <v>0.5134926754</v>
      </c>
      <c r="AC4" s="71" t="n">
        <v>696</v>
      </c>
      <c r="AD4" s="72" t="n">
        <f aca="false">AC4/AC10</f>
        <v>0.5366229761</v>
      </c>
      <c r="AE4" s="71" t="n">
        <v>726</v>
      </c>
      <c r="AF4" s="72" t="n">
        <f aca="false">AE4/AE10</f>
        <v>0.5597532768</v>
      </c>
      <c r="AG4" s="71" t="n">
        <v>733</v>
      </c>
      <c r="AH4" s="72" t="n">
        <f aca="false">AG4/AG10</f>
        <v>0.565150347</v>
      </c>
      <c r="AI4" s="71" t="n">
        <v>734</v>
      </c>
      <c r="AJ4" s="72" t="n">
        <f aca="false">AI4/AI10</f>
        <v>0.565921357</v>
      </c>
      <c r="AK4" s="71" t="n">
        <v>764</v>
      </c>
      <c r="AL4" s="72" t="n">
        <f aca="false">AK4/AK10</f>
        <v>0.5890516577</v>
      </c>
      <c r="AM4" s="71" t="n">
        <v>769</v>
      </c>
      <c r="AN4" s="72" t="n">
        <f aca="false">AM4/AM10</f>
        <v>0.5929067078</v>
      </c>
      <c r="AO4" s="71" t="n">
        <v>790</v>
      </c>
      <c r="AP4" s="72" t="n">
        <f aca="false">AO4/AO10</f>
        <v>0.6090979183</v>
      </c>
      <c r="AQ4" s="71" t="n">
        <v>884</v>
      </c>
      <c r="AR4" s="72" t="n">
        <f aca="false">AQ4/AQ10</f>
        <v>0.6815728604</v>
      </c>
      <c r="AS4" s="71" t="n">
        <v>944</v>
      </c>
      <c r="AT4" s="72" t="n">
        <f aca="false">AS4/AS10</f>
        <v>0.7278334618</v>
      </c>
      <c r="AU4" s="71" t="n">
        <v>1003</v>
      </c>
      <c r="AV4" s="72" t="n">
        <f aca="false">AU4/AU10</f>
        <v>0.7733230532</v>
      </c>
      <c r="AW4" s="71" t="n">
        <v>1104</v>
      </c>
      <c r="AX4" s="72" t="n">
        <f aca="false">AW4/AW10</f>
        <v>0.8511950655</v>
      </c>
      <c r="AY4" s="71" t="n">
        <v>1140</v>
      </c>
      <c r="AZ4" s="72" t="n">
        <f aca="false">AY4/AY10</f>
        <v>0.8789514264</v>
      </c>
      <c r="BA4" s="71" t="n">
        <v>1156</v>
      </c>
      <c r="BB4" s="72" t="n">
        <f aca="false">BA4/BA10</f>
        <v>0.8912875867</v>
      </c>
      <c r="BC4" s="71" t="n">
        <v>1186</v>
      </c>
      <c r="BD4" s="72" t="n">
        <f aca="false">BC4/BC10</f>
        <v>0.9144178874</v>
      </c>
      <c r="BE4" s="71" t="n">
        <v>1186</v>
      </c>
      <c r="BF4" s="72" t="n">
        <f aca="false">BE4/BE10</f>
        <v>0.9144178874</v>
      </c>
      <c r="BG4" s="71" t="n">
        <v>1258</v>
      </c>
      <c r="BH4" s="72" t="n">
        <f aca="false">BG4/BG10</f>
        <v>0.9699306091</v>
      </c>
      <c r="BI4" s="71" t="n">
        <v>1258</v>
      </c>
      <c r="BJ4" s="73" t="n">
        <f aca="false">BI4/BI10</f>
        <v>0.9699306091</v>
      </c>
    </row>
    <row r="5" customFormat="false" ht="15.75" hidden="false" customHeight="false" outlineLevel="0" collapsed="false">
      <c r="A5" s="68" t="s">
        <v>9418</v>
      </c>
      <c r="B5" s="69" t="n">
        <f aca="false">B16+B27+B38+B49</f>
        <v>1297</v>
      </c>
      <c r="C5" s="70" t="n">
        <f aca="false">B5/B10</f>
        <v>1</v>
      </c>
      <c r="E5" s="71" t="n">
        <v>0</v>
      </c>
      <c r="F5" s="72" t="n">
        <v>0</v>
      </c>
      <c r="G5" s="71" t="n">
        <v>5</v>
      </c>
      <c r="H5" s="72" t="n">
        <f aca="false">G5/G10</f>
        <v>0.004686035614</v>
      </c>
      <c r="I5" s="71" t="n">
        <v>5</v>
      </c>
      <c r="J5" s="72" t="n">
        <f aca="false">I5/I10</f>
        <v>0.004198152813</v>
      </c>
      <c r="K5" s="71" t="n">
        <v>3</v>
      </c>
      <c r="L5" s="72" t="n">
        <f aca="false">K5/K10</f>
        <v>0.002615518745</v>
      </c>
      <c r="M5" s="71" t="n">
        <v>9</v>
      </c>
      <c r="N5" s="72" t="n">
        <f aca="false">M5/M10</f>
        <v>0.007887817704</v>
      </c>
      <c r="O5" s="71" t="n">
        <v>22</v>
      </c>
      <c r="P5" s="72" t="n">
        <f aca="false">O5/O10</f>
        <v>0.01936619718</v>
      </c>
      <c r="Q5" s="71" t="n">
        <v>40</v>
      </c>
      <c r="R5" s="72" t="n">
        <f aca="false">Q5/Q10</f>
        <v>0.03249390739</v>
      </c>
      <c r="S5" s="71" t="n">
        <v>41</v>
      </c>
      <c r="T5" s="72" t="n">
        <f aca="false">S5/S10</f>
        <v>0.03319838057</v>
      </c>
      <c r="U5" s="71" t="n">
        <v>135</v>
      </c>
      <c r="V5" s="72" t="n">
        <f aca="false">U5/U10</f>
        <v>0.1080864692</v>
      </c>
      <c r="W5" s="71" t="n">
        <v>241</v>
      </c>
      <c r="X5" s="72" t="n">
        <f aca="false">W5/W10</f>
        <v>0.2237697307</v>
      </c>
      <c r="Y5" s="71" t="n">
        <v>328</v>
      </c>
      <c r="Z5" s="72" t="n">
        <f aca="false">Y5/Y10</f>
        <v>0.2528912876</v>
      </c>
      <c r="AA5" s="71" t="n">
        <v>449</v>
      </c>
      <c r="AB5" s="72" t="n">
        <f aca="false">AA5/AA10</f>
        <v>0.3461835004</v>
      </c>
      <c r="AC5" s="71" t="n">
        <v>485</v>
      </c>
      <c r="AD5" s="72" t="n">
        <f aca="false">AC5/AC10</f>
        <v>0.3739398612</v>
      </c>
      <c r="AE5" s="71" t="n">
        <v>515</v>
      </c>
      <c r="AF5" s="72" t="n">
        <f aca="false">AE5/AE10</f>
        <v>0.3970701619</v>
      </c>
      <c r="AG5" s="71" t="n">
        <v>522</v>
      </c>
      <c r="AH5" s="72" t="n">
        <f aca="false">AG5/AG10</f>
        <v>0.4024672321</v>
      </c>
      <c r="AI5" s="71" t="n">
        <v>523</v>
      </c>
      <c r="AJ5" s="72" t="n">
        <f aca="false">AI5/AI10</f>
        <v>0.4032382421</v>
      </c>
      <c r="AK5" s="71" t="n">
        <v>532</v>
      </c>
      <c r="AL5" s="72" t="n">
        <f aca="false">AK5/AK10</f>
        <v>0.4101773323</v>
      </c>
      <c r="AM5" s="71" t="n">
        <v>532</v>
      </c>
      <c r="AN5" s="72" t="n">
        <f aca="false">AM5/AM10</f>
        <v>0.4101773323</v>
      </c>
      <c r="AO5" s="71" t="n">
        <v>532</v>
      </c>
      <c r="AP5" s="72" t="n">
        <f aca="false">AO5/AO10</f>
        <v>0.4101773323</v>
      </c>
      <c r="AQ5" s="71" t="n">
        <v>653</v>
      </c>
      <c r="AR5" s="72" t="n">
        <f aca="false">AQ5/AQ10</f>
        <v>0.5034695451</v>
      </c>
      <c r="AS5" s="71" t="n">
        <v>764</v>
      </c>
      <c r="AT5" s="72" t="n">
        <f aca="false">AS5/AS10</f>
        <v>0.5890516577</v>
      </c>
      <c r="AU5" s="71" t="n">
        <v>932</v>
      </c>
      <c r="AV5" s="72" t="n">
        <f aca="false">AU5/AU10</f>
        <v>0.7185813416</v>
      </c>
      <c r="AW5" s="71" t="n">
        <v>1104</v>
      </c>
      <c r="AX5" s="72" t="n">
        <f aca="false">AW5/AW10</f>
        <v>0.8511950655</v>
      </c>
      <c r="AY5" s="71" t="n">
        <v>1139</v>
      </c>
      <c r="AZ5" s="72" t="n">
        <f aca="false">AY5/AY10</f>
        <v>0.8781804163</v>
      </c>
      <c r="BA5" s="71" t="n">
        <v>1155</v>
      </c>
      <c r="BB5" s="72" t="n">
        <f aca="false">BA5/BA10</f>
        <v>0.8905165767</v>
      </c>
      <c r="BC5" s="71" t="n">
        <v>1186</v>
      </c>
      <c r="BD5" s="72" t="n">
        <f aca="false">BC5/BC10</f>
        <v>0.9144178874</v>
      </c>
      <c r="BE5" s="71" t="n">
        <v>1186</v>
      </c>
      <c r="BF5" s="72" t="n">
        <f aca="false">BE5/BE10</f>
        <v>0.9144178874</v>
      </c>
      <c r="BG5" s="71" t="n">
        <v>1258</v>
      </c>
      <c r="BH5" s="72" t="n">
        <f aca="false">BG5/BG10</f>
        <v>0.9699306091</v>
      </c>
      <c r="BI5" s="71" t="n">
        <v>1258</v>
      </c>
      <c r="BJ5" s="73" t="n">
        <f aca="false">BI5/BI10</f>
        <v>0.9699306091</v>
      </c>
    </row>
    <row r="6" customFormat="false" ht="15.75" hidden="false" customHeight="false" outlineLevel="0" collapsed="false">
      <c r="A6" s="68" t="s">
        <v>9419</v>
      </c>
      <c r="B6" s="69" t="n">
        <f aca="false">B17+B28+B39+B50</f>
        <v>1297</v>
      </c>
      <c r="C6" s="70" t="n">
        <f aca="false">B6/B10</f>
        <v>1</v>
      </c>
      <c r="E6" s="71" t="n">
        <v>0</v>
      </c>
      <c r="F6" s="72" t="n">
        <f aca="false">E6/E10</f>
        <v>0</v>
      </c>
      <c r="G6" s="71" t="n">
        <v>5</v>
      </c>
      <c r="H6" s="72" t="n">
        <f aca="false">G6/G10</f>
        <v>0.004686035614</v>
      </c>
      <c r="I6" s="71" t="n">
        <v>5</v>
      </c>
      <c r="J6" s="72" t="n">
        <f aca="false">I6/I10</f>
        <v>0.004198152813</v>
      </c>
      <c r="K6" s="71" t="n">
        <v>3</v>
      </c>
      <c r="L6" s="72" t="n">
        <f aca="false">K6/K10</f>
        <v>0.002615518745</v>
      </c>
      <c r="M6" s="71" t="n">
        <v>9</v>
      </c>
      <c r="N6" s="72" t="n">
        <f aca="false">M6/M10</f>
        <v>0.007887817704</v>
      </c>
      <c r="O6" s="71" t="n">
        <v>22</v>
      </c>
      <c r="P6" s="72" t="n">
        <f aca="false">O6/O10</f>
        <v>0.01936619718</v>
      </c>
      <c r="Q6" s="71" t="n">
        <v>40</v>
      </c>
      <c r="R6" s="72" t="n">
        <f aca="false">Q6/Q10</f>
        <v>0.03249390739</v>
      </c>
      <c r="S6" s="71" t="n">
        <v>41</v>
      </c>
      <c r="T6" s="72" t="n">
        <f aca="false">S6/S10</f>
        <v>0.03319838057</v>
      </c>
      <c r="U6" s="71" t="n">
        <v>134</v>
      </c>
      <c r="V6" s="72" t="n">
        <f aca="false">U6/U10</f>
        <v>0.1072858287</v>
      </c>
      <c r="W6" s="71" t="n">
        <v>232</v>
      </c>
      <c r="X6" s="72" t="n">
        <f aca="false">W6/W10</f>
        <v>0.2154131848</v>
      </c>
      <c r="Y6" s="71" t="n">
        <v>324</v>
      </c>
      <c r="Z6" s="72" t="n">
        <f aca="false">Y6/Y10</f>
        <v>0.2498072475</v>
      </c>
      <c r="AA6" s="71" t="n">
        <v>439</v>
      </c>
      <c r="AB6" s="72" t="n">
        <f aca="false">AA6/AA10</f>
        <v>0.3384734002</v>
      </c>
      <c r="AC6" s="71" t="n">
        <v>479</v>
      </c>
      <c r="AD6" s="72" t="n">
        <f aca="false">AC6/AC10</f>
        <v>0.3693138011</v>
      </c>
      <c r="AE6" s="71" t="n">
        <v>479</v>
      </c>
      <c r="AF6" s="72" t="n">
        <f aca="false">AE6/AE10</f>
        <v>0.3693138011</v>
      </c>
      <c r="AG6" s="71" t="n">
        <v>479</v>
      </c>
      <c r="AH6" s="72" t="n">
        <f aca="false">AG6/AG10</f>
        <v>0.3693138011</v>
      </c>
      <c r="AI6" s="71" t="n">
        <v>514</v>
      </c>
      <c r="AJ6" s="72" t="n">
        <f aca="false">AI6/AI10</f>
        <v>0.3962991519</v>
      </c>
      <c r="AK6" s="71" t="n">
        <v>515</v>
      </c>
      <c r="AL6" s="72" t="n">
        <f aca="false">AK6/AK10</f>
        <v>0.3970701619</v>
      </c>
      <c r="AM6" s="71" t="n">
        <v>532</v>
      </c>
      <c r="AN6" s="72" t="n">
        <f aca="false">AM6/AM10</f>
        <v>0.4101773323</v>
      </c>
      <c r="AO6" s="71" t="n">
        <v>532</v>
      </c>
      <c r="AP6" s="72" t="n">
        <f aca="false">AO6/AO10</f>
        <v>0.4101773323</v>
      </c>
      <c r="AQ6" s="71" t="n">
        <v>638</v>
      </c>
      <c r="AR6" s="72" t="n">
        <f aca="false">AQ6/AQ10</f>
        <v>0.4919043948</v>
      </c>
      <c r="AS6" s="71" t="n">
        <v>747</v>
      </c>
      <c r="AT6" s="72" t="n">
        <f aca="false">AS6/AS10</f>
        <v>0.5759444873</v>
      </c>
      <c r="AU6" s="71" t="n">
        <v>915</v>
      </c>
      <c r="AV6" s="72" t="n">
        <f aca="false">AU6/AU10</f>
        <v>0.7054741712</v>
      </c>
      <c r="AW6" s="71" t="n">
        <v>1073</v>
      </c>
      <c r="AX6" s="72" t="n">
        <f aca="false">AW6/AW10</f>
        <v>0.8272937548</v>
      </c>
      <c r="AY6" s="71" t="n">
        <v>1139</v>
      </c>
      <c r="AZ6" s="72" t="n">
        <f aca="false">AY6/AY10</f>
        <v>0.8781804163</v>
      </c>
      <c r="BA6" s="71" t="n">
        <v>1155</v>
      </c>
      <c r="BB6" s="72" t="n">
        <f aca="false">BA6/BA10</f>
        <v>0.8905165767</v>
      </c>
      <c r="BC6" s="71" t="n">
        <v>1186</v>
      </c>
      <c r="BD6" s="72" t="n">
        <f aca="false">BC6/BC10</f>
        <v>0.9144178874</v>
      </c>
      <c r="BE6" s="71" t="n">
        <v>1186</v>
      </c>
      <c r="BF6" s="72" t="n">
        <f aca="false">BE6/BE10</f>
        <v>0.9144178874</v>
      </c>
      <c r="BG6" s="71" t="n">
        <v>1258</v>
      </c>
      <c r="BH6" s="72" t="n">
        <f aca="false">BG6/BG10</f>
        <v>0.9699306091</v>
      </c>
      <c r="BI6" s="71" t="n">
        <v>1258</v>
      </c>
      <c r="BJ6" s="73" t="n">
        <f aca="false">BI6/BI10</f>
        <v>0.9699306091</v>
      </c>
    </row>
    <row r="7" customFormat="false" ht="15.75" hidden="false" customHeight="false" outlineLevel="0" collapsed="false">
      <c r="A7" s="68" t="s">
        <v>9420</v>
      </c>
      <c r="B7" s="69" t="n">
        <f aca="false">B18+B29+B51+B40</f>
        <v>1297</v>
      </c>
      <c r="C7" s="70" t="n">
        <f aca="false">B7/B10</f>
        <v>1</v>
      </c>
      <c r="E7" s="71" t="n">
        <v>5</v>
      </c>
      <c r="F7" s="72" t="n">
        <f aca="false">E7/E10</f>
        <v>0.004686035614</v>
      </c>
      <c r="G7" s="71" t="n">
        <v>5</v>
      </c>
      <c r="H7" s="72" t="n">
        <f aca="false">G7/G10</f>
        <v>0.004686035614</v>
      </c>
      <c r="I7" s="71" t="n">
        <v>5</v>
      </c>
      <c r="J7" s="72" t="n">
        <f aca="false">I7/I10</f>
        <v>0.004198152813</v>
      </c>
      <c r="K7" s="71" t="n">
        <v>3</v>
      </c>
      <c r="L7" s="72" t="n">
        <f aca="false">K7/K10</f>
        <v>0.002615518745</v>
      </c>
      <c r="M7" s="71" t="n">
        <v>3</v>
      </c>
      <c r="N7" s="72" t="n">
        <f aca="false">M7/M10</f>
        <v>0.002629272568</v>
      </c>
      <c r="O7" s="71" t="n">
        <v>21</v>
      </c>
      <c r="P7" s="72" t="n">
        <f aca="false">O7/O10</f>
        <v>0.01848591549</v>
      </c>
      <c r="Q7" s="71" t="n">
        <v>19</v>
      </c>
      <c r="R7" s="72" t="n">
        <f aca="false">Q7/Q10</f>
        <v>0.01543460601</v>
      </c>
      <c r="S7" s="71" t="n">
        <v>33</v>
      </c>
      <c r="T7" s="72" t="n">
        <f aca="false">S7/S10</f>
        <v>0.02672064777</v>
      </c>
      <c r="U7" s="71" t="n">
        <v>107</v>
      </c>
      <c r="V7" s="72" t="n">
        <f aca="false">U7/U10</f>
        <v>0.08566853483</v>
      </c>
      <c r="W7" s="71" t="n">
        <v>232</v>
      </c>
      <c r="X7" s="72" t="n">
        <f aca="false">W7/W10</f>
        <v>0.2154131848</v>
      </c>
      <c r="Y7" s="71" t="n">
        <v>314</v>
      </c>
      <c r="Z7" s="72" t="n">
        <f aca="false">Y7/Y10</f>
        <v>0.2420971473</v>
      </c>
      <c r="AA7" s="71" t="n">
        <v>383</v>
      </c>
      <c r="AB7" s="72" t="n">
        <f aca="false">AA7/AA10</f>
        <v>0.2952968389</v>
      </c>
      <c r="AC7" s="71" t="n">
        <v>427</v>
      </c>
      <c r="AD7" s="72" t="n">
        <f aca="false">AC7/AC10</f>
        <v>0.3292212799</v>
      </c>
      <c r="AE7" s="71" t="n">
        <v>427</v>
      </c>
      <c r="AF7" s="72" t="n">
        <f aca="false">AE7/AE10</f>
        <v>0.3292212799</v>
      </c>
      <c r="AG7" s="71" t="n">
        <v>427</v>
      </c>
      <c r="AH7" s="72" t="n">
        <f aca="false">AG7/AG10</f>
        <v>0.3292212799</v>
      </c>
      <c r="AI7" s="71" t="n">
        <v>430</v>
      </c>
      <c r="AJ7" s="72" t="n">
        <f aca="false">AI7/AI10</f>
        <v>0.3315343099</v>
      </c>
      <c r="AK7" s="71" t="n">
        <v>497</v>
      </c>
      <c r="AL7" s="72" t="n">
        <f aca="false">AK7/AK10</f>
        <v>0.3831919815</v>
      </c>
      <c r="AM7" s="71" t="n">
        <v>532</v>
      </c>
      <c r="AN7" s="72" t="n">
        <f aca="false">AM7/AM10</f>
        <v>0.4101773323</v>
      </c>
      <c r="AO7" s="71" t="n">
        <v>532</v>
      </c>
      <c r="AP7" s="72" t="n">
        <f aca="false">AO7/AO10</f>
        <v>0.4101773323</v>
      </c>
      <c r="AQ7" s="71" t="n">
        <v>621</v>
      </c>
      <c r="AR7" s="72" t="n">
        <f aca="false">AQ7/AQ10</f>
        <v>0.4787972244</v>
      </c>
      <c r="AS7" s="71" t="n">
        <v>702</v>
      </c>
      <c r="AT7" s="72" t="n">
        <f aca="false">AS7/AS10</f>
        <v>0.5412490362</v>
      </c>
      <c r="AU7" s="71" t="n">
        <v>857</v>
      </c>
      <c r="AV7" s="72" t="n">
        <f aca="false">AU7/AU10</f>
        <v>0.6607555898</v>
      </c>
      <c r="AW7" s="71" t="n">
        <v>974</v>
      </c>
      <c r="AX7" s="72" t="n">
        <f aca="false">AW7/AW10</f>
        <v>0.7509637625</v>
      </c>
      <c r="AY7" s="71" t="n">
        <v>1085</v>
      </c>
      <c r="AZ7" s="72" t="n">
        <f aca="false">AY7/AY10</f>
        <v>0.8365458751</v>
      </c>
      <c r="BA7" s="71" t="n">
        <v>1155</v>
      </c>
      <c r="BB7" s="72" t="n">
        <f aca="false">BA7/BA10</f>
        <v>0.8905165767</v>
      </c>
      <c r="BC7" s="71" t="n">
        <v>1186</v>
      </c>
      <c r="BD7" s="72" t="n">
        <f aca="false">BC7/BC10</f>
        <v>0.9144178874</v>
      </c>
      <c r="BE7" s="71" t="n">
        <v>1186</v>
      </c>
      <c r="BF7" s="72" t="n">
        <f aca="false">BE7/BE10</f>
        <v>0.9144178874</v>
      </c>
      <c r="BG7" s="71" t="n">
        <v>1249</v>
      </c>
      <c r="BH7" s="72" t="n">
        <f aca="false">BG7/BG10</f>
        <v>0.9629915189</v>
      </c>
      <c r="BI7" s="71" t="n">
        <v>1258</v>
      </c>
      <c r="BJ7" s="73" t="n">
        <f aca="false">BI7/BI10</f>
        <v>0.9699306091</v>
      </c>
    </row>
    <row r="8" customFormat="false" ht="15.75" hidden="false" customHeight="false" outlineLevel="0" collapsed="false">
      <c r="A8" s="68" t="s">
        <v>35</v>
      </c>
      <c r="B8" s="69" t="n">
        <f aca="false">B19+B30+B41+B52</f>
        <v>1297</v>
      </c>
      <c r="C8" s="70" t="n">
        <f aca="false">B8/B10</f>
        <v>1</v>
      </c>
      <c r="E8" s="71" t="n">
        <v>0</v>
      </c>
      <c r="F8" s="72" t="n">
        <f aca="false">E8/E10</f>
        <v>0</v>
      </c>
      <c r="G8" s="71" t="n">
        <v>0</v>
      </c>
      <c r="H8" s="72" t="n">
        <f aca="false">G8/G10</f>
        <v>0</v>
      </c>
      <c r="I8" s="71" t="n">
        <v>0</v>
      </c>
      <c r="J8" s="72" t="n">
        <f aca="false">I8/I10</f>
        <v>0</v>
      </c>
      <c r="K8" s="71" t="n">
        <v>0</v>
      </c>
      <c r="L8" s="72" t="n">
        <f aca="false">K8/K10</f>
        <v>0</v>
      </c>
      <c r="M8" s="71" t="n">
        <v>0</v>
      </c>
      <c r="N8" s="72" t="n">
        <f aca="false">M8/M10</f>
        <v>0</v>
      </c>
      <c r="O8" s="71" t="n">
        <v>0</v>
      </c>
      <c r="P8" s="72" t="n">
        <f aca="false">O8/O10</f>
        <v>0</v>
      </c>
      <c r="Q8" s="71" t="n">
        <v>13</v>
      </c>
      <c r="R8" s="72" t="n">
        <f aca="false">Q8/Q10</f>
        <v>0.0105605199</v>
      </c>
      <c r="S8" s="71" t="n">
        <v>25</v>
      </c>
      <c r="T8" s="72" t="n">
        <f aca="false">S8/S10</f>
        <v>0.02024291498</v>
      </c>
      <c r="U8" s="71" t="n">
        <v>80</v>
      </c>
      <c r="V8" s="72" t="n">
        <f aca="false">U8/U10</f>
        <v>0.06405124099</v>
      </c>
      <c r="W8" s="71" t="n">
        <v>141</v>
      </c>
      <c r="X8" s="72" t="n">
        <f aca="false">W8/W10</f>
        <v>0.1309192201</v>
      </c>
      <c r="Y8" s="71" t="n">
        <v>215</v>
      </c>
      <c r="Z8" s="72" t="n">
        <f aca="false">Y8/Y10</f>
        <v>0.165767155</v>
      </c>
      <c r="AA8" s="71" t="n">
        <v>312</v>
      </c>
      <c r="AB8" s="72" t="n">
        <f aca="false">AA8/AA10</f>
        <v>0.2405551272</v>
      </c>
      <c r="AC8" s="71" t="n">
        <v>319</v>
      </c>
      <c r="AD8" s="72" t="n">
        <f aca="false">AC8/AC10</f>
        <v>0.2459521974</v>
      </c>
      <c r="AE8" s="71" t="n">
        <v>319</v>
      </c>
      <c r="AF8" s="72" t="n">
        <f aca="false">AE8/AE10</f>
        <v>0.2459521974</v>
      </c>
      <c r="AG8" s="71" t="n">
        <v>319</v>
      </c>
      <c r="AH8" s="72" t="n">
        <f aca="false">AG8/AG10</f>
        <v>0.2459521974</v>
      </c>
      <c r="AI8" s="71" t="n">
        <v>360</v>
      </c>
      <c r="AJ8" s="72" t="n">
        <f aca="false">AI8/AI10</f>
        <v>0.2775636083</v>
      </c>
      <c r="AK8" s="71" t="n">
        <v>459</v>
      </c>
      <c r="AL8" s="72" t="n">
        <f aca="false">AK8/AK10</f>
        <v>0.3538936006</v>
      </c>
      <c r="AM8" s="71" t="n">
        <v>499</v>
      </c>
      <c r="AN8" s="72" t="n">
        <f aca="false">AM8/AM10</f>
        <v>0.3847340015</v>
      </c>
      <c r="AO8" s="71" t="n">
        <v>508</v>
      </c>
      <c r="AP8" s="72" t="n">
        <f aca="false">AO8/AO10</f>
        <v>0.3916730918</v>
      </c>
      <c r="AQ8" s="71" t="n">
        <v>532</v>
      </c>
      <c r="AR8" s="72" t="n">
        <f aca="false">AQ8/AQ10</f>
        <v>0.4101773323</v>
      </c>
      <c r="AS8" s="71" t="n">
        <v>693</v>
      </c>
      <c r="AT8" s="72" t="n">
        <f aca="false">AS8/AS10</f>
        <v>0.534309946</v>
      </c>
      <c r="AU8" s="71" t="n">
        <v>835</v>
      </c>
      <c r="AV8" s="72" t="n">
        <f aca="false">AU8/AU10</f>
        <v>0.6437933693</v>
      </c>
      <c r="AW8" s="71" t="n">
        <v>910</v>
      </c>
      <c r="AX8" s="72" t="n">
        <f aca="false">AW8/AW10</f>
        <v>0.701619121</v>
      </c>
      <c r="AY8" s="71" t="n">
        <v>955</v>
      </c>
      <c r="AZ8" s="72" t="n">
        <f aca="false">AY8/AY10</f>
        <v>0.7363145721</v>
      </c>
      <c r="BA8" s="71" t="n">
        <v>1095</v>
      </c>
      <c r="BB8" s="72" t="n">
        <f aca="false">BA8/BA10</f>
        <v>0.8442559753</v>
      </c>
      <c r="BC8" s="71" t="n">
        <v>1159</v>
      </c>
      <c r="BD8" s="72" t="n">
        <f aca="false">BC8/BC10</f>
        <v>0.8936006168</v>
      </c>
      <c r="BE8" s="71" t="n">
        <v>1159</v>
      </c>
      <c r="BF8" s="72" t="n">
        <f aca="false">BE8/BE10</f>
        <v>0.8936006168</v>
      </c>
      <c r="BG8" s="71" t="n">
        <v>1215</v>
      </c>
      <c r="BH8" s="72" t="n">
        <f aca="false">BG8/BG10</f>
        <v>0.9367771781</v>
      </c>
      <c r="BI8" s="71" t="n">
        <v>1258</v>
      </c>
      <c r="BJ8" s="73" t="n">
        <f aca="false">BI8/BI10</f>
        <v>0.9699306091</v>
      </c>
    </row>
    <row r="9" customFormat="false" ht="15.75" hidden="false" customHeight="false" outlineLevel="0" collapsed="false">
      <c r="A9" s="68" t="s">
        <v>9421</v>
      </c>
      <c r="B9" s="69" t="n">
        <f aca="false">B20+B31+B42+B53</f>
        <v>1</v>
      </c>
      <c r="C9" s="70" t="n">
        <f aca="false">B9/B10</f>
        <v>0.0007710100231</v>
      </c>
      <c r="E9" s="71" t="n">
        <v>0</v>
      </c>
      <c r="F9" s="72" t="n">
        <f aca="false">E9/E10</f>
        <v>0</v>
      </c>
      <c r="G9" s="71" t="n">
        <v>0</v>
      </c>
      <c r="H9" s="72" t="n">
        <f aca="false">G9/G10</f>
        <v>0</v>
      </c>
      <c r="I9" s="71" t="n">
        <v>7</v>
      </c>
      <c r="J9" s="72" t="n">
        <f aca="false">I9/I10</f>
        <v>0.005877413938</v>
      </c>
      <c r="K9" s="71" t="n">
        <v>0</v>
      </c>
      <c r="L9" s="72" t="n">
        <f aca="false">K9/K10</f>
        <v>0</v>
      </c>
      <c r="M9" s="71" t="n">
        <v>0</v>
      </c>
      <c r="N9" s="72" t="n">
        <f aca="false">M9/M10</f>
        <v>0</v>
      </c>
      <c r="O9" s="71" t="n">
        <v>0</v>
      </c>
      <c r="P9" s="72" t="n">
        <f aca="false">O9/O10</f>
        <v>0</v>
      </c>
      <c r="Q9" s="71" t="n">
        <v>8</v>
      </c>
      <c r="R9" s="72" t="n">
        <f aca="false">Q9/Q10</f>
        <v>0.006498781478</v>
      </c>
      <c r="S9" s="71" t="n">
        <v>8</v>
      </c>
      <c r="T9" s="72" t="n">
        <f aca="false">S9/S10</f>
        <v>0.006477732794</v>
      </c>
      <c r="U9" s="71" t="n">
        <v>20</v>
      </c>
      <c r="V9" s="72" t="n">
        <f aca="false">U9/U10</f>
        <v>0.01601281025</v>
      </c>
      <c r="W9" s="71" t="n">
        <v>14</v>
      </c>
      <c r="X9" s="72" t="n">
        <f aca="false">W9/W10</f>
        <v>0.01299907149</v>
      </c>
      <c r="Y9" s="71" t="n">
        <v>35</v>
      </c>
      <c r="Z9" s="72" t="n">
        <f aca="false">Y9/Y10</f>
        <v>0.02698535081</v>
      </c>
      <c r="AA9" s="71" t="n">
        <v>48</v>
      </c>
      <c r="AB9" s="72" t="n">
        <f aca="false">AA9/AA10</f>
        <v>0.03700848111</v>
      </c>
      <c r="AC9" s="71" t="n">
        <v>48</v>
      </c>
      <c r="AD9" s="72" t="n">
        <f aca="false">AC9/AC10</f>
        <v>0.03700848111</v>
      </c>
      <c r="AE9" s="71" t="n">
        <v>48</v>
      </c>
      <c r="AF9" s="72" t="n">
        <f aca="false">AE9/AE10</f>
        <v>0.03700848111</v>
      </c>
      <c r="AG9" s="71" t="n">
        <v>48</v>
      </c>
      <c r="AH9" s="72" t="n">
        <f aca="false">AG9/AG10</f>
        <v>0.03700848111</v>
      </c>
      <c r="AI9" s="71" t="n">
        <v>69</v>
      </c>
      <c r="AJ9" s="72" t="n">
        <f aca="false">AI9/AI10</f>
        <v>0.0531996916</v>
      </c>
      <c r="AK9" s="71" t="n">
        <v>59</v>
      </c>
      <c r="AL9" s="72" t="n">
        <f aca="false">AK9/AK10</f>
        <v>0.04548959136</v>
      </c>
      <c r="AM9" s="71" t="n">
        <v>46</v>
      </c>
      <c r="AN9" s="72" t="n">
        <f aca="false">AM9/AM10</f>
        <v>0.03546646106</v>
      </c>
      <c r="AO9" s="71" t="n">
        <v>41</v>
      </c>
      <c r="AP9" s="72" t="n">
        <f aca="false">AO9/AO10</f>
        <v>0.03161141095</v>
      </c>
      <c r="AQ9" s="71" t="n">
        <v>56</v>
      </c>
      <c r="AR9" s="72" t="n">
        <f aca="false">AQ9/AQ10</f>
        <v>0.0431765613</v>
      </c>
      <c r="AS9" s="71" t="n">
        <v>30</v>
      </c>
      <c r="AT9" s="72" t="n">
        <f aca="false">AS9/AS10</f>
        <v>0.02313030069</v>
      </c>
      <c r="AU9" s="71" t="n">
        <v>30</v>
      </c>
      <c r="AV9" s="72" t="n">
        <f aca="false">AU9/AU10</f>
        <v>0.02313030069</v>
      </c>
      <c r="AW9" s="71" t="n">
        <v>35</v>
      </c>
      <c r="AX9" s="72" t="n">
        <f aca="false">AW9/AW10</f>
        <v>0.02698535081</v>
      </c>
      <c r="AY9" s="71" t="n">
        <v>16</v>
      </c>
      <c r="AZ9" s="72" t="n">
        <f aca="false">AY9/AY10</f>
        <v>0.01233616037</v>
      </c>
      <c r="BA9" s="71" t="n">
        <v>16</v>
      </c>
      <c r="BB9" s="72" t="n">
        <f aca="false">BA9/BA10</f>
        <v>0.01233616037</v>
      </c>
      <c r="BC9" s="71" t="n">
        <v>17</v>
      </c>
      <c r="BD9" s="72" t="n">
        <f aca="false">BC9/BC10</f>
        <v>0.01310717039</v>
      </c>
      <c r="BE9" s="71" t="n">
        <v>10</v>
      </c>
      <c r="BF9" s="72" t="n">
        <f aca="false">BE9/BE10</f>
        <v>0.007710100231</v>
      </c>
      <c r="BG9" s="71" t="n">
        <v>10</v>
      </c>
      <c r="BH9" s="72" t="n">
        <f aca="false">BG9/BG10</f>
        <v>0.007710100231</v>
      </c>
      <c r="BI9" s="71" t="n">
        <v>0</v>
      </c>
      <c r="BJ9" s="73" t="n">
        <f aca="false">BI9/BI10</f>
        <v>0</v>
      </c>
    </row>
    <row r="10" customFormat="false" ht="15.75" hidden="false" customHeight="false" outlineLevel="0" collapsed="false">
      <c r="A10" s="68" t="s">
        <v>9422</v>
      </c>
      <c r="B10" s="74" t="n">
        <f aca="false">B21+B32+B43+B54</f>
        <v>1297</v>
      </c>
      <c r="C10" s="75" t="n">
        <f aca="false">SUM(C2:C8)/7</f>
        <v>1</v>
      </c>
      <c r="D10" s="76"/>
      <c r="E10" s="71" t="n">
        <v>1067</v>
      </c>
      <c r="F10" s="77" t="n">
        <f aca="false">SUM(F2:F8)/7</f>
        <v>0.01713750167</v>
      </c>
      <c r="G10" s="71" t="n">
        <v>1067</v>
      </c>
      <c r="H10" s="77" t="n">
        <f aca="false">SUM(H2:H8)/7</f>
        <v>0.04686035614</v>
      </c>
      <c r="I10" s="71" t="n">
        <v>1191</v>
      </c>
      <c r="J10" s="77" t="n">
        <f aca="false">SUM(J2:J8)/7</f>
        <v>0.08168405901</v>
      </c>
      <c r="K10" s="71" t="n">
        <v>1147</v>
      </c>
      <c r="L10" s="77" t="n">
        <f aca="false">SUM(L2:L8)/7</f>
        <v>0.1091044962</v>
      </c>
      <c r="M10" s="71" t="n">
        <v>1141</v>
      </c>
      <c r="N10" s="77" t="n">
        <f aca="false">SUM(N2:N8)/7</f>
        <v>0.1556278953</v>
      </c>
      <c r="O10" s="71" t="n">
        <v>1136</v>
      </c>
      <c r="P10" s="77" t="n">
        <f aca="false">SUM(P2:P8)/7</f>
        <v>0.2064889336</v>
      </c>
      <c r="Q10" s="71" t="n">
        <v>1231</v>
      </c>
      <c r="R10" s="77" t="n">
        <f aca="false">SUM(R2:R8)/7</f>
        <v>0.2264129047</v>
      </c>
      <c r="S10" s="71" t="n">
        <v>1235</v>
      </c>
      <c r="T10" s="77" t="n">
        <f aca="false">SUM(T2:T8)/7</f>
        <v>0.237015616</v>
      </c>
      <c r="U10" s="71" t="n">
        <v>1249</v>
      </c>
      <c r="V10" s="77" t="n">
        <f aca="false">SUM(V2:V8)/7</f>
        <v>0.2781653895</v>
      </c>
      <c r="W10" s="71" t="n">
        <v>1077</v>
      </c>
      <c r="X10" s="77" t="n">
        <f aca="false">SUM(X2:X8)/7</f>
        <v>0.3850643321</v>
      </c>
      <c r="Y10" s="71" t="n">
        <f aca="false">B10</f>
        <v>1297</v>
      </c>
      <c r="Z10" s="77" t="n">
        <f aca="false">SUM(Z2:Z8)/7</f>
        <v>0.3598413922</v>
      </c>
      <c r="AA10" s="71" t="n">
        <f aca="false">B10</f>
        <v>1297</v>
      </c>
      <c r="AB10" s="77" t="n">
        <f aca="false">SUM(AB2:AB8)/7</f>
        <v>0.4302235929</v>
      </c>
      <c r="AC10" s="71" t="n">
        <f aca="false">B10</f>
        <v>1297</v>
      </c>
      <c r="AD10" s="77" t="n">
        <f aca="false">SUM(AD2:AD8)/7</f>
        <v>0.4548959136</v>
      </c>
      <c r="AE10" s="71" t="n">
        <f aca="false">B10</f>
        <v>1297</v>
      </c>
      <c r="AF10" s="77" t="n">
        <f aca="false">SUM(AF2:AF8)/7</f>
        <v>0.4681132283</v>
      </c>
      <c r="AG10" s="71" t="n">
        <f aca="false">B10</f>
        <v>1297</v>
      </c>
      <c r="AH10" s="77" t="n">
        <f aca="false">SUM(AH2:AH8)/7</f>
        <v>0.4709769798</v>
      </c>
      <c r="AI10" s="71" t="n">
        <f aca="false">B10</f>
        <v>1297</v>
      </c>
      <c r="AJ10" s="77" t="n">
        <f aca="false">SUM(AJ2:AJ8)/7</f>
        <v>0.4801189558</v>
      </c>
      <c r="AK10" s="71" t="n">
        <f aca="false">B10</f>
        <v>1297</v>
      </c>
      <c r="AL10" s="77" t="n">
        <f aca="false">SUM(AL2:AL8)/7</f>
        <v>0.5147042626</v>
      </c>
      <c r="AM10" s="71" t="n">
        <f aca="false">B10</f>
        <v>1297</v>
      </c>
      <c r="AN10" s="77" t="n">
        <f aca="false">SUM(AN2:AN8)/7</f>
        <v>0.5325476374</v>
      </c>
      <c r="AO10" s="71" t="n">
        <f aca="false">B10</f>
        <v>1297</v>
      </c>
      <c r="AP10" s="77" t="n">
        <f aca="false">SUM(AP2:AP8)/7</f>
        <v>0.5368432647</v>
      </c>
      <c r="AQ10" s="71" t="n">
        <f aca="false">B10</f>
        <v>1297</v>
      </c>
      <c r="AR10" s="77" t="n">
        <f aca="false">SUM(AR2:AR8)/7</f>
        <v>0.5972023351</v>
      </c>
      <c r="AS10" s="71" t="n">
        <f aca="false">B10</f>
        <v>1297</v>
      </c>
      <c r="AT10" s="77" t="n">
        <f aca="false">SUM(AT2:AT8)/7</f>
        <v>0.6621874656</v>
      </c>
      <c r="AU10" s="71" t="n">
        <f aca="false">B10</f>
        <v>1297</v>
      </c>
      <c r="AV10" s="77" t="n">
        <f aca="false">SUM(AV2:AV8)/7</f>
        <v>0.7441348166</v>
      </c>
      <c r="AW10" s="71" t="n">
        <f aca="false">B10</f>
        <v>1297</v>
      </c>
      <c r="AX10" s="77" t="n">
        <f aca="false">SUM(AX2:AX8)/7</f>
        <v>0.8157286045</v>
      </c>
      <c r="AY10" s="71" t="n">
        <f aca="false">B10</f>
        <v>1297</v>
      </c>
      <c r="AZ10" s="77" t="n">
        <f aca="false">SUM(AZ2:AZ8)/7</f>
        <v>0.8536182399</v>
      </c>
      <c r="BA10" s="71" t="n">
        <f aca="false">B10</f>
        <v>1297</v>
      </c>
      <c r="BB10" s="77" t="n">
        <f aca="false">SUM(BB2:BB8)/7</f>
        <v>0.8860006609</v>
      </c>
      <c r="BC10" s="71" t="n">
        <f aca="false">B10</f>
        <v>1297</v>
      </c>
      <c r="BD10" s="77" t="n">
        <f aca="false">SUM(BD2:BD8)/7</f>
        <v>0.9114439916</v>
      </c>
      <c r="BE10" s="71" t="n">
        <f aca="false">B10</f>
        <v>1297</v>
      </c>
      <c r="BF10" s="77" t="n">
        <f aca="false">SUM(BF2:BF8)/7</f>
        <v>0.9114439916</v>
      </c>
      <c r="BG10" s="71" t="n">
        <f aca="false">B10</f>
        <v>1297</v>
      </c>
      <c r="BH10" s="77" t="n">
        <f aca="false">SUM(BH2:BH8)/7</f>
        <v>0.9642031061</v>
      </c>
      <c r="BI10" s="71" t="n">
        <f aca="false">B10</f>
        <v>1297</v>
      </c>
      <c r="BJ10" s="73" t="n">
        <f aca="false">SUM(BJ2:BJ8)/7</f>
        <v>0.9699306091</v>
      </c>
    </row>
    <row r="11" customFormat="false" ht="15.75" hidden="false" customHeight="false" outlineLevel="0" collapsed="false">
      <c r="Z11" s="76"/>
    </row>
    <row r="12" customFormat="false" ht="15.75" hidden="false" customHeight="false" outlineLevel="0" collapsed="false">
      <c r="A12" s="66" t="s">
        <v>4093</v>
      </c>
      <c r="B12" s="66"/>
      <c r="C12" s="66"/>
      <c r="E12" s="67" t="n">
        <v>44575</v>
      </c>
      <c r="F12" s="67"/>
      <c r="G12" s="67" t="n">
        <v>44582</v>
      </c>
      <c r="H12" s="67"/>
      <c r="I12" s="67" t="n">
        <v>44589</v>
      </c>
      <c r="J12" s="67"/>
      <c r="K12" s="67" t="n">
        <v>44596</v>
      </c>
      <c r="L12" s="67"/>
      <c r="M12" s="67" t="n">
        <v>44603</v>
      </c>
      <c r="N12" s="67"/>
      <c r="O12" s="67" t="n">
        <v>44610</v>
      </c>
      <c r="P12" s="67"/>
      <c r="Q12" s="67" t="n">
        <v>44617</v>
      </c>
      <c r="R12" s="67"/>
      <c r="S12" s="67" t="n">
        <v>44624</v>
      </c>
      <c r="T12" s="67"/>
      <c r="U12" s="67" t="n">
        <v>44631</v>
      </c>
      <c r="V12" s="67"/>
      <c r="W12" s="67" t="n">
        <v>44638</v>
      </c>
      <c r="X12" s="67"/>
      <c r="Y12" s="67" t="n">
        <v>44645</v>
      </c>
      <c r="Z12" s="67"/>
      <c r="AA12" s="67" t="n">
        <v>44652</v>
      </c>
      <c r="AB12" s="67"/>
      <c r="AC12" s="67" t="n">
        <v>44659</v>
      </c>
      <c r="AD12" s="67"/>
      <c r="AE12" s="67" t="n">
        <v>44666</v>
      </c>
      <c r="AF12" s="67"/>
      <c r="AG12" s="67" t="n">
        <v>44673</v>
      </c>
      <c r="AH12" s="67"/>
      <c r="AI12" s="67" t="n">
        <v>44680</v>
      </c>
      <c r="AJ12" s="67"/>
      <c r="AK12" s="67" t="n">
        <v>44687</v>
      </c>
      <c r="AL12" s="67"/>
      <c r="AM12" s="67" t="n">
        <v>44694</v>
      </c>
      <c r="AN12" s="67"/>
      <c r="AO12" s="67" t="n">
        <v>44701</v>
      </c>
      <c r="AP12" s="67"/>
      <c r="AQ12" s="67" t="n">
        <v>44708</v>
      </c>
      <c r="AR12" s="67"/>
      <c r="AS12" s="67" t="n">
        <v>44715</v>
      </c>
      <c r="AT12" s="67"/>
      <c r="AU12" s="67" t="n">
        <v>44722</v>
      </c>
      <c r="AV12" s="67"/>
      <c r="AW12" s="67" t="n">
        <v>44729</v>
      </c>
      <c r="AX12" s="67"/>
      <c r="AY12" s="67" t="n">
        <v>44736</v>
      </c>
      <c r="AZ12" s="67"/>
      <c r="BA12" s="67" t="n">
        <v>44743</v>
      </c>
      <c r="BB12" s="67"/>
      <c r="BC12" s="67" t="n">
        <v>44750</v>
      </c>
      <c r="BD12" s="67"/>
      <c r="BE12" s="67" t="n">
        <v>44757</v>
      </c>
      <c r="BF12" s="67"/>
      <c r="BG12" s="67" t="n">
        <v>44764</v>
      </c>
      <c r="BH12" s="67"/>
      <c r="BI12" s="67"/>
      <c r="BJ12" s="67"/>
    </row>
    <row r="13" customFormat="false" ht="15.75" hidden="false" customHeight="false" outlineLevel="0" collapsed="false">
      <c r="A13" s="68" t="s">
        <v>9415</v>
      </c>
      <c r="B13" s="69" t="n">
        <f aca="false">COUNTIFS(Seeds!D:D,"=Ortografía+cast",Seeds!Y:Y,"=Números y operaciones")+B14</f>
        <v>644</v>
      </c>
      <c r="C13" s="78" t="n">
        <f aca="false">B13/B21</f>
        <v>1</v>
      </c>
      <c r="E13" s="71" t="n">
        <v>0</v>
      </c>
      <c r="F13" s="72" t="n">
        <f aca="false">E13/E21</f>
        <v>0</v>
      </c>
      <c r="G13" s="71" t="n">
        <v>0</v>
      </c>
      <c r="H13" s="72" t="n">
        <f aca="false">G13/G21</f>
        <v>0</v>
      </c>
      <c r="I13" s="71" t="n">
        <v>0</v>
      </c>
      <c r="J13" s="72" t="n">
        <f aca="false">I13/I21</f>
        <v>0</v>
      </c>
      <c r="K13" s="71" t="n">
        <v>0</v>
      </c>
      <c r="L13" s="72" t="n">
        <f aca="false">K13/K21</f>
        <v>0</v>
      </c>
      <c r="M13" s="71" t="n">
        <v>155</v>
      </c>
      <c r="N13" s="72" t="n">
        <f aca="false">M13/M21</f>
        <v>0.3087649402</v>
      </c>
      <c r="O13" s="71" t="n">
        <v>318</v>
      </c>
      <c r="P13" s="72" t="n">
        <f aca="false">O13/O21</f>
        <v>0.6424242424</v>
      </c>
      <c r="Q13" s="71" t="n">
        <v>409</v>
      </c>
      <c r="R13" s="72" t="n">
        <f aca="false">Q13/Q21</f>
        <v>0.7063903282</v>
      </c>
      <c r="S13" s="71" t="n">
        <v>452</v>
      </c>
      <c r="T13" s="72" t="n">
        <f aca="false">S13/S21</f>
        <v>0.7753001715</v>
      </c>
      <c r="U13" s="71" t="n">
        <v>452</v>
      </c>
      <c r="V13" s="72" t="n">
        <f aca="false">U13/U21</f>
        <v>0.7726495726</v>
      </c>
      <c r="W13" s="71" t="n">
        <v>469</v>
      </c>
      <c r="X13" s="72" t="n">
        <f aca="false">W13/W21</f>
        <v>0.8832391714</v>
      </c>
      <c r="Y13" s="71" t="n">
        <v>469</v>
      </c>
      <c r="Z13" s="72" t="n">
        <f aca="false">Y13/Y21</f>
        <v>0.7282608696</v>
      </c>
      <c r="AA13" s="71" t="n">
        <v>472</v>
      </c>
      <c r="AB13" s="72" t="n">
        <f aca="false">AA13/AA21</f>
        <v>0.7329192547</v>
      </c>
      <c r="AC13" s="71" t="n">
        <v>473</v>
      </c>
      <c r="AD13" s="72" t="n">
        <f aca="false">AC13/AC21</f>
        <v>0.7344720497</v>
      </c>
      <c r="AE13" s="71" t="n">
        <v>486</v>
      </c>
      <c r="AF13" s="72" t="n">
        <f aca="false">AE13/AE21</f>
        <v>0.7546583851</v>
      </c>
      <c r="AG13" s="71" t="n">
        <v>485</v>
      </c>
      <c r="AH13" s="72" t="n">
        <f aca="false">AG13/AG21</f>
        <v>0.7531055901</v>
      </c>
      <c r="AI13" s="71" t="n">
        <v>485</v>
      </c>
      <c r="AJ13" s="72" t="n">
        <f aca="false">AI13/AI21</f>
        <v>0.7531055901</v>
      </c>
      <c r="AK13" s="71" t="n">
        <v>502</v>
      </c>
      <c r="AL13" s="72" t="n">
        <f aca="false">AK13/AK21</f>
        <v>0.7795031056</v>
      </c>
      <c r="AM13" s="71" t="n">
        <v>514</v>
      </c>
      <c r="AN13" s="72" t="n">
        <f aca="false">AM13/AM21</f>
        <v>0.798136646</v>
      </c>
      <c r="AO13" s="71" t="n">
        <v>523</v>
      </c>
      <c r="AP13" s="72" t="n">
        <f aca="false">AO13/AO21</f>
        <v>0.8121118012</v>
      </c>
      <c r="AQ13" s="71" t="n">
        <v>511</v>
      </c>
      <c r="AR13" s="72" t="n">
        <f aca="false">AQ13/AQ21</f>
        <v>0.7934782609</v>
      </c>
      <c r="AS13" s="71" t="n">
        <v>511</v>
      </c>
      <c r="AT13" s="72" t="n">
        <f aca="false">AS13/AS21</f>
        <v>0.7934782609</v>
      </c>
      <c r="AU13" s="71" t="n">
        <v>511</v>
      </c>
      <c r="AV13" s="72" t="n">
        <f aca="false">AU13/AU21</f>
        <v>0.7934782609</v>
      </c>
      <c r="AW13" s="71" t="n">
        <v>511</v>
      </c>
      <c r="AX13" s="72" t="n">
        <f aca="false">AW13/AW21</f>
        <v>0.7934782609</v>
      </c>
      <c r="AY13" s="71" t="n">
        <v>526</v>
      </c>
      <c r="AZ13" s="72" t="n">
        <f aca="false">AY13/AY21</f>
        <v>0.8167701863</v>
      </c>
      <c r="BA13" s="71" t="n">
        <v>542</v>
      </c>
      <c r="BB13" s="72" t="n">
        <f aca="false">BA13/BA21</f>
        <v>0.8416149068</v>
      </c>
      <c r="BC13" s="71" t="n">
        <v>543</v>
      </c>
      <c r="BD13" s="72" t="n">
        <f aca="false">BC13/BC21</f>
        <v>0.8431677019</v>
      </c>
      <c r="BE13" s="71" t="n">
        <v>543</v>
      </c>
      <c r="BF13" s="72" t="n">
        <f aca="false">BE13/BE21</f>
        <v>0.8431677019</v>
      </c>
      <c r="BG13" s="71" t="n">
        <v>543</v>
      </c>
      <c r="BH13" s="72" t="n">
        <f aca="false">BG13/BG21</f>
        <v>0.8431677019</v>
      </c>
      <c r="BI13" s="71" t="n">
        <v>615</v>
      </c>
      <c r="BJ13" s="73" t="n">
        <f aca="false">BI13/BI21</f>
        <v>0.9549689441</v>
      </c>
    </row>
    <row r="14" customFormat="false" ht="15.75" hidden="false" customHeight="false" outlineLevel="0" collapsed="false">
      <c r="A14" s="68" t="s">
        <v>9416</v>
      </c>
      <c r="B14" s="69" t="n">
        <f aca="false">COUNTIFS(Seeds!D:D,"=Técnico",Seeds!Y:Y,"=Números y operaciones")+B15</f>
        <v>644</v>
      </c>
      <c r="C14" s="78" t="n">
        <f aca="false">B14/B21</f>
        <v>1</v>
      </c>
      <c r="E14" s="71" t="n">
        <v>0</v>
      </c>
      <c r="F14" s="72" t="n">
        <f aca="false">E14/E21</f>
        <v>0</v>
      </c>
      <c r="G14" s="71" t="n">
        <v>0</v>
      </c>
      <c r="H14" s="72" t="n">
        <f aca="false">G14/G21</f>
        <v>0</v>
      </c>
      <c r="I14" s="71" t="n">
        <v>0</v>
      </c>
      <c r="J14" s="72" t="n">
        <f aca="false">I14/I21</f>
        <v>0</v>
      </c>
      <c r="K14" s="71" t="n">
        <v>0</v>
      </c>
      <c r="L14" s="72" t="n">
        <f aca="false">K14/K21</f>
        <v>0</v>
      </c>
      <c r="M14" s="71" t="n">
        <v>0</v>
      </c>
      <c r="N14" s="72" t="n">
        <f aca="false">M14/M21</f>
        <v>0</v>
      </c>
      <c r="O14" s="71" t="n">
        <v>6</v>
      </c>
      <c r="P14" s="72" t="n">
        <f aca="false">O14/O21</f>
        <v>0.01212121212</v>
      </c>
      <c r="Q14" s="71" t="n">
        <v>43</v>
      </c>
      <c r="R14" s="72" t="n">
        <f aca="false">Q14/Q21</f>
        <v>0.07426597582</v>
      </c>
      <c r="S14" s="71" t="n">
        <v>45</v>
      </c>
      <c r="T14" s="72" t="n">
        <f aca="false">S14/S21</f>
        <v>0.07718696398</v>
      </c>
      <c r="U14" s="71" t="n">
        <v>63</v>
      </c>
      <c r="V14" s="72" t="n">
        <f aca="false">U14/U21</f>
        <v>0.1076923077</v>
      </c>
      <c r="W14" s="71" t="n">
        <v>85</v>
      </c>
      <c r="X14" s="72" t="n">
        <f aca="false">W14/W21</f>
        <v>0.1600753296</v>
      </c>
      <c r="Y14" s="71" t="n">
        <v>88</v>
      </c>
      <c r="Z14" s="72" t="n">
        <f aca="false">Y14/Y21</f>
        <v>0.1366459627</v>
      </c>
      <c r="AA14" s="71" t="n">
        <v>191</v>
      </c>
      <c r="AB14" s="72" t="n">
        <f aca="false">AA14/AA21</f>
        <v>0.2965838509</v>
      </c>
      <c r="AC14" s="71" t="n">
        <v>237</v>
      </c>
      <c r="AD14" s="72" t="n">
        <f aca="false">AC14/AC21</f>
        <v>0.3680124224</v>
      </c>
      <c r="AE14" s="71" t="n">
        <v>280</v>
      </c>
      <c r="AF14" s="72" t="n">
        <f aca="false">AE14/AE21</f>
        <v>0.4347826087</v>
      </c>
      <c r="AG14" s="71" t="n">
        <v>293</v>
      </c>
      <c r="AH14" s="72" t="n">
        <f aca="false">AG14/AG21</f>
        <v>0.4549689441</v>
      </c>
      <c r="AI14" s="71" t="n">
        <v>293</v>
      </c>
      <c r="AJ14" s="72" t="n">
        <f aca="false">AI14/AI21</f>
        <v>0.4549689441</v>
      </c>
      <c r="AK14" s="71" t="n">
        <v>325</v>
      </c>
      <c r="AL14" s="72" t="n">
        <f aca="false">AK14/AK21</f>
        <v>0.5046583851</v>
      </c>
      <c r="AM14" s="71" t="n">
        <v>374</v>
      </c>
      <c r="AN14" s="72" t="n">
        <f aca="false">AM14/AM21</f>
        <v>0.5807453416</v>
      </c>
      <c r="AO14" s="71" t="n">
        <v>374</v>
      </c>
      <c r="AP14" s="72" t="n">
        <f aca="false">AO14/AO21</f>
        <v>0.5807453416</v>
      </c>
      <c r="AQ14" s="71" t="n">
        <v>441</v>
      </c>
      <c r="AR14" s="72" t="n">
        <f aca="false">AQ14/AQ21</f>
        <v>0.6847826087</v>
      </c>
      <c r="AS14" s="71" t="n">
        <v>465</v>
      </c>
      <c r="AT14" s="72" t="n">
        <f aca="false">AS14/AS21</f>
        <v>0.7220496894</v>
      </c>
      <c r="AU14" s="71" t="n">
        <v>465</v>
      </c>
      <c r="AV14" s="72" t="n">
        <f aca="false">AU14/AU21</f>
        <v>0.7220496894</v>
      </c>
      <c r="AW14" s="71" t="n">
        <v>491</v>
      </c>
      <c r="AX14" s="72" t="n">
        <f aca="false">AW14/AW21</f>
        <v>0.7624223602</v>
      </c>
      <c r="AY14" s="71" t="n">
        <v>526</v>
      </c>
      <c r="AZ14" s="72" t="n">
        <f aca="false">AY14/AY21</f>
        <v>0.8167701863</v>
      </c>
      <c r="BA14" s="71" t="n">
        <v>542</v>
      </c>
      <c r="BB14" s="72" t="n">
        <f aca="false">BA14/BA21</f>
        <v>0.8416149068</v>
      </c>
      <c r="BC14" s="71" t="n">
        <v>543</v>
      </c>
      <c r="BD14" s="72" t="n">
        <f aca="false">BC14/BC21</f>
        <v>0.8431677019</v>
      </c>
      <c r="BE14" s="71" t="n">
        <v>543</v>
      </c>
      <c r="BF14" s="72" t="n">
        <f aca="false">BE14/BE21</f>
        <v>0.8431677019</v>
      </c>
      <c r="BG14" s="71" t="n">
        <v>543</v>
      </c>
      <c r="BH14" s="72" t="n">
        <f aca="false">BG14/BG21</f>
        <v>0.8431677019</v>
      </c>
      <c r="BI14" s="71" t="n">
        <v>615</v>
      </c>
      <c r="BJ14" s="73" t="n">
        <f aca="false">BI14/BI21</f>
        <v>0.9549689441</v>
      </c>
    </row>
    <row r="15" customFormat="false" ht="15.75" hidden="false" customHeight="false" outlineLevel="0" collapsed="false">
      <c r="A15" s="68" t="s">
        <v>9417</v>
      </c>
      <c r="B15" s="69" t="n">
        <f aca="false">COUNTIFS(Seeds!D:D,"=JSON base",Seeds!Y:Y,"=Números y operaciones")+B16</f>
        <v>644</v>
      </c>
      <c r="C15" s="78" t="n">
        <f aca="false">B15/B21</f>
        <v>1</v>
      </c>
      <c r="E15" s="71" t="n">
        <v>0</v>
      </c>
      <c r="F15" s="72" t="n">
        <f aca="false">E15/E21</f>
        <v>0</v>
      </c>
      <c r="G15" s="71" t="n">
        <v>0</v>
      </c>
      <c r="H15" s="72" t="n">
        <f aca="false">G15/G21</f>
        <v>0</v>
      </c>
      <c r="I15" s="71" t="n">
        <v>0</v>
      </c>
      <c r="J15" s="72" t="n">
        <f aca="false">I15/I21</f>
        <v>0</v>
      </c>
      <c r="K15" s="71" t="n">
        <v>0</v>
      </c>
      <c r="L15" s="72" t="n">
        <f aca="false">K15/K21</f>
        <v>0</v>
      </c>
      <c r="M15" s="71" t="n">
        <v>0</v>
      </c>
      <c r="N15" s="72" t="n">
        <f aca="false">M15/M21</f>
        <v>0</v>
      </c>
      <c r="O15" s="71" t="n">
        <v>6</v>
      </c>
      <c r="P15" s="72" t="n">
        <f aca="false">O15/O21</f>
        <v>0.01212121212</v>
      </c>
      <c r="Q15" s="71" t="n">
        <v>38</v>
      </c>
      <c r="R15" s="72" t="n">
        <f aca="false">Q15/Q21</f>
        <v>0.06563039724</v>
      </c>
      <c r="S15" s="71" t="n">
        <v>43</v>
      </c>
      <c r="T15" s="72" t="n">
        <f aca="false">S15/S21</f>
        <v>0.07375643225</v>
      </c>
      <c r="U15" s="71" t="n">
        <v>63</v>
      </c>
      <c r="V15" s="72" t="n">
        <f aca="false">U15/U21</f>
        <v>0.1076923077</v>
      </c>
      <c r="W15" s="71" t="n">
        <v>76</v>
      </c>
      <c r="X15" s="72" t="n">
        <f aca="false">W15/W21</f>
        <v>0.143126177</v>
      </c>
      <c r="Y15" s="71" t="n">
        <v>83</v>
      </c>
      <c r="Z15" s="72" t="n">
        <f aca="false">Y15/Y21</f>
        <v>0.1288819876</v>
      </c>
      <c r="AA15" s="71" t="n">
        <v>180</v>
      </c>
      <c r="AB15" s="72" t="n">
        <f aca="false">AA15/AA21</f>
        <v>0.2795031056</v>
      </c>
      <c r="AC15" s="71" t="n">
        <v>195</v>
      </c>
      <c r="AD15" s="72" t="n">
        <f aca="false">AC15/AC21</f>
        <v>0.3027950311</v>
      </c>
      <c r="AE15" s="71" t="n">
        <v>223</v>
      </c>
      <c r="AF15" s="72" t="n">
        <f aca="false">AE15/AE21</f>
        <v>0.3462732919</v>
      </c>
      <c r="AG15" s="71" t="n">
        <v>230</v>
      </c>
      <c r="AH15" s="72" t="n">
        <f aca="false">AG15/AG21</f>
        <v>0.3571428571</v>
      </c>
      <c r="AI15" s="71" t="n">
        <v>230</v>
      </c>
      <c r="AJ15" s="72" t="n">
        <f aca="false">AI15/AI21</f>
        <v>0.3571428571</v>
      </c>
      <c r="AK15" s="71" t="n">
        <v>259</v>
      </c>
      <c r="AL15" s="72" t="n">
        <f aca="false">AK15/AK21</f>
        <v>0.402173913</v>
      </c>
      <c r="AM15" s="71" t="n">
        <v>259</v>
      </c>
      <c r="AN15" s="72" t="n">
        <f aca="false">AM15/AM21</f>
        <v>0.402173913</v>
      </c>
      <c r="AO15" s="71" t="n">
        <v>279</v>
      </c>
      <c r="AP15" s="72" t="n">
        <f aca="false">AO15/AO21</f>
        <v>0.4332298137</v>
      </c>
      <c r="AQ15" s="71" t="n">
        <v>345</v>
      </c>
      <c r="AR15" s="72" t="n">
        <f aca="false">AQ15/AQ21</f>
        <v>0.5357142857</v>
      </c>
      <c r="AS15" s="71" t="n">
        <v>376</v>
      </c>
      <c r="AT15" s="72" t="n">
        <f aca="false">AS15/AS21</f>
        <v>0.5838509317</v>
      </c>
      <c r="AU15" s="71" t="n">
        <v>384</v>
      </c>
      <c r="AV15" s="72" t="n">
        <f aca="false">AU15/AU21</f>
        <v>0.5962732919</v>
      </c>
      <c r="AW15" s="71" t="n">
        <v>485</v>
      </c>
      <c r="AX15" s="72" t="n">
        <f aca="false">AW15/AW21</f>
        <v>0.7531055901</v>
      </c>
      <c r="AY15" s="71" t="n">
        <v>520</v>
      </c>
      <c r="AZ15" s="72" t="n">
        <f aca="false">AY15/AY21</f>
        <v>0.8074534161</v>
      </c>
      <c r="BA15" s="71" t="n">
        <v>536</v>
      </c>
      <c r="BB15" s="72" t="n">
        <f aca="false">BA15/BA21</f>
        <v>0.8322981366</v>
      </c>
      <c r="BC15" s="71" t="n">
        <v>543</v>
      </c>
      <c r="BD15" s="72" t="n">
        <f aca="false">BC15/BC21</f>
        <v>0.8431677019</v>
      </c>
      <c r="BE15" s="71" t="n">
        <v>543</v>
      </c>
      <c r="BF15" s="72" t="n">
        <f aca="false">BE15/BE21</f>
        <v>0.8431677019</v>
      </c>
      <c r="BG15" s="71" t="n">
        <v>543</v>
      </c>
      <c r="BH15" s="72" t="n">
        <f aca="false">BG15/BG21</f>
        <v>0.8431677019</v>
      </c>
      <c r="BI15" s="71" t="n">
        <v>615</v>
      </c>
      <c r="BJ15" s="73" t="n">
        <f aca="false">BI15/BI21</f>
        <v>0.9549689441</v>
      </c>
    </row>
    <row r="16" customFormat="false" ht="15.75" hidden="false" customHeight="false" outlineLevel="0" collapsed="false">
      <c r="A16" s="68" t="s">
        <v>9418</v>
      </c>
      <c r="B16" s="69" t="n">
        <f aca="false">COUNTIFS(Seeds!D:D,"=Pendiente de OK TE+hint",Seeds!Y:Y,"=Números y operaciones")+B17</f>
        <v>644</v>
      </c>
      <c r="C16" s="78" t="n">
        <f aca="false">B16/B21</f>
        <v>1</v>
      </c>
      <c r="E16" s="71" t="n">
        <v>0</v>
      </c>
      <c r="F16" s="72" t="n">
        <f aca="false">E16/E21</f>
        <v>0</v>
      </c>
      <c r="G16" s="71" t="n">
        <v>0</v>
      </c>
      <c r="H16" s="72" t="n">
        <f aca="false">G16/G21</f>
        <v>0</v>
      </c>
      <c r="I16" s="71" t="n">
        <v>0</v>
      </c>
      <c r="J16" s="72" t="n">
        <f aca="false">I16/I21</f>
        <v>0</v>
      </c>
      <c r="K16" s="71" t="n">
        <v>0</v>
      </c>
      <c r="L16" s="72" t="n">
        <f aca="false">K16/K21</f>
        <v>0</v>
      </c>
      <c r="M16" s="71" t="n">
        <v>0</v>
      </c>
      <c r="N16" s="72" t="n">
        <f aca="false">M16/M21</f>
        <v>0</v>
      </c>
      <c r="O16" s="71" t="n">
        <v>0</v>
      </c>
      <c r="P16" s="72" t="n">
        <f aca="false">O16/O21</f>
        <v>0</v>
      </c>
      <c r="Q16" s="71" t="n">
        <v>2</v>
      </c>
      <c r="R16" s="72" t="n">
        <f aca="false">Q16/Q21</f>
        <v>0.003454231434</v>
      </c>
      <c r="S16" s="71" t="n">
        <v>2</v>
      </c>
      <c r="T16" s="72" t="n">
        <f aca="false">S16/S21</f>
        <v>0.003430531732</v>
      </c>
      <c r="U16" s="71" t="n">
        <v>4</v>
      </c>
      <c r="V16" s="72" t="n">
        <f aca="false">U16/U21</f>
        <v>0.006837606838</v>
      </c>
      <c r="W16" s="71" t="n">
        <v>8</v>
      </c>
      <c r="X16" s="72" t="n">
        <f aca="false">W16/W21</f>
        <v>0.01506591337</v>
      </c>
      <c r="Y16" s="71" t="n">
        <v>19</v>
      </c>
      <c r="Z16" s="72" t="n">
        <f aca="false">Y16/Y21</f>
        <v>0.02950310559</v>
      </c>
      <c r="AA16" s="71" t="n">
        <v>116</v>
      </c>
      <c r="AB16" s="72" t="n">
        <f aca="false">AA16/AA21</f>
        <v>0.1801242236</v>
      </c>
      <c r="AC16" s="71" t="n">
        <v>137</v>
      </c>
      <c r="AD16" s="72" t="n">
        <f aca="false">AC16/AC21</f>
        <v>0.2127329193</v>
      </c>
      <c r="AE16" s="71" t="n">
        <v>165</v>
      </c>
      <c r="AF16" s="72" t="n">
        <f aca="false">AE16/AE21</f>
        <v>0.2562111801</v>
      </c>
      <c r="AG16" s="71" t="n">
        <v>172</v>
      </c>
      <c r="AH16" s="72" t="n">
        <f aca="false">AG16/AG21</f>
        <v>0.2670807453</v>
      </c>
      <c r="AI16" s="71" t="n">
        <v>172</v>
      </c>
      <c r="AJ16" s="72" t="n">
        <f aca="false">AI16/AI21</f>
        <v>0.2670807453</v>
      </c>
      <c r="AK16" s="71" t="n">
        <v>181</v>
      </c>
      <c r="AL16" s="72" t="n">
        <f aca="false">AK16/AK21</f>
        <v>0.2810559006</v>
      </c>
      <c r="AM16" s="71" t="n">
        <v>181</v>
      </c>
      <c r="AN16" s="72" t="n">
        <f aca="false">AM16/AM21</f>
        <v>0.2810559006</v>
      </c>
      <c r="AO16" s="71" t="n">
        <v>181</v>
      </c>
      <c r="AP16" s="72" t="n">
        <f aca="false">AO16/AO21</f>
        <v>0.2810559006</v>
      </c>
      <c r="AQ16" s="71" t="n">
        <v>265</v>
      </c>
      <c r="AR16" s="72" t="n">
        <f aca="false">AQ16/AQ21</f>
        <v>0.4114906832</v>
      </c>
      <c r="AS16" s="71" t="n">
        <v>294</v>
      </c>
      <c r="AT16" s="72" t="n">
        <f aca="false">AS16/AS21</f>
        <v>0.4565217391</v>
      </c>
      <c r="AU16" s="71" t="n">
        <v>313</v>
      </c>
      <c r="AV16" s="72" t="n">
        <f aca="false">AU16/AU21</f>
        <v>0.4860248447</v>
      </c>
      <c r="AW16" s="71" t="n">
        <v>485</v>
      </c>
      <c r="AX16" s="72" t="n">
        <f aca="false">AW16/AW21</f>
        <v>0.7531055901</v>
      </c>
      <c r="AY16" s="71" t="n">
        <v>520</v>
      </c>
      <c r="AZ16" s="72" t="n">
        <f aca="false">AY16/AY21</f>
        <v>0.8074534161</v>
      </c>
      <c r="BA16" s="71" t="n">
        <v>536</v>
      </c>
      <c r="BB16" s="72" t="n">
        <f aca="false">BA16/BA21</f>
        <v>0.8322981366</v>
      </c>
      <c r="BC16" s="71" t="n">
        <v>543</v>
      </c>
      <c r="BD16" s="72" t="n">
        <f aca="false">BC16/BC21</f>
        <v>0.8431677019</v>
      </c>
      <c r="BE16" s="71" t="n">
        <v>543</v>
      </c>
      <c r="BF16" s="72" t="n">
        <f aca="false">BE16/BE21</f>
        <v>0.8431677019</v>
      </c>
      <c r="BG16" s="71" t="n">
        <v>543</v>
      </c>
      <c r="BH16" s="72" t="n">
        <f aca="false">BG16/BG21</f>
        <v>0.8431677019</v>
      </c>
      <c r="BI16" s="71" t="n">
        <v>615</v>
      </c>
      <c r="BJ16" s="73" t="n">
        <f aca="false">BI16/BI21</f>
        <v>0.9549689441</v>
      </c>
    </row>
    <row r="17" customFormat="false" ht="15.75" hidden="false" customHeight="false" outlineLevel="0" collapsed="false">
      <c r="A17" s="68" t="s">
        <v>9419</v>
      </c>
      <c r="B17" s="69" t="n">
        <f aca="false">COUNTIFS(Seeds!D:D,"=OK TE+hint",Seeds!Y:Y,"=Números y operaciones")+B18</f>
        <v>644</v>
      </c>
      <c r="C17" s="78" t="n">
        <f aca="false">B17/B21</f>
        <v>1</v>
      </c>
      <c r="E17" s="71" t="n">
        <v>0</v>
      </c>
      <c r="F17" s="72" t="n">
        <f aca="false">E17/E21</f>
        <v>0</v>
      </c>
      <c r="G17" s="71" t="n">
        <v>0</v>
      </c>
      <c r="H17" s="72" t="n">
        <f aca="false">G17/G21</f>
        <v>0</v>
      </c>
      <c r="I17" s="71" t="n">
        <v>0</v>
      </c>
      <c r="J17" s="72" t="n">
        <f aca="false">I17/I21</f>
        <v>0</v>
      </c>
      <c r="K17" s="71" t="n">
        <v>0</v>
      </c>
      <c r="L17" s="72" t="n">
        <f aca="false">K17/K21</f>
        <v>0</v>
      </c>
      <c r="M17" s="71" t="n">
        <v>0</v>
      </c>
      <c r="N17" s="72" t="n">
        <f aca="false">M17/M21</f>
        <v>0</v>
      </c>
      <c r="O17" s="71" t="n">
        <v>0</v>
      </c>
      <c r="P17" s="72" t="n">
        <f aca="false">O17/O21</f>
        <v>0</v>
      </c>
      <c r="Q17" s="71" t="n">
        <v>2</v>
      </c>
      <c r="R17" s="72" t="n">
        <f aca="false">Q17/Q21</f>
        <v>0.003454231434</v>
      </c>
      <c r="S17" s="71" t="n">
        <v>2</v>
      </c>
      <c r="T17" s="72" t="n">
        <f aca="false">S17/S21</f>
        <v>0.003430531732</v>
      </c>
      <c r="U17" s="71" t="n">
        <v>4</v>
      </c>
      <c r="V17" s="72" t="n">
        <f aca="false">U17/U21</f>
        <v>0.006837606838</v>
      </c>
      <c r="W17" s="71" t="n">
        <v>4</v>
      </c>
      <c r="X17" s="72" t="n">
        <f aca="false">W17/W21</f>
        <v>0.007532956685</v>
      </c>
      <c r="Y17" s="71" t="n">
        <v>19</v>
      </c>
      <c r="Z17" s="72" t="n">
        <f aca="false">Y17/Y21</f>
        <v>0.02950310559</v>
      </c>
      <c r="AA17" s="71" t="n">
        <v>110</v>
      </c>
      <c r="AB17" s="72" t="n">
        <f aca="false">AA17/AA21</f>
        <v>0.1708074534</v>
      </c>
      <c r="AC17" s="71" t="n">
        <v>136</v>
      </c>
      <c r="AD17" s="72" t="n">
        <f aca="false">AC17/AC21</f>
        <v>0.2111801242</v>
      </c>
      <c r="AE17" s="71" t="n">
        <v>136</v>
      </c>
      <c r="AF17" s="72" t="n">
        <f aca="false">AE17/AE21</f>
        <v>0.2111801242</v>
      </c>
      <c r="AG17" s="71" t="n">
        <v>136</v>
      </c>
      <c r="AH17" s="72" t="n">
        <f aca="false">AG17/AG21</f>
        <v>0.2111801242</v>
      </c>
      <c r="AI17" s="71" t="n">
        <v>167</v>
      </c>
      <c r="AJ17" s="72" t="n">
        <f aca="false">AI17/AI21</f>
        <v>0.2593167702</v>
      </c>
      <c r="AK17" s="71" t="n">
        <v>168</v>
      </c>
      <c r="AL17" s="72" t="n">
        <f aca="false">AK17/AK21</f>
        <v>0.2608695652</v>
      </c>
      <c r="AM17" s="71" t="n">
        <v>181</v>
      </c>
      <c r="AN17" s="72" t="n">
        <f aca="false">AM17/AM21</f>
        <v>0.2810559006</v>
      </c>
      <c r="AO17" s="71" t="n">
        <v>181</v>
      </c>
      <c r="AP17" s="72" t="n">
        <f aca="false">AO17/AO21</f>
        <v>0.2810559006</v>
      </c>
      <c r="AQ17" s="71" t="n">
        <v>252</v>
      </c>
      <c r="AR17" s="72" t="n">
        <f aca="false">AQ17/AQ21</f>
        <v>0.3913043478</v>
      </c>
      <c r="AS17" s="71" t="n">
        <v>287</v>
      </c>
      <c r="AT17" s="72" t="n">
        <f aca="false">AS17/AS21</f>
        <v>0.4456521739</v>
      </c>
      <c r="AU17" s="71" t="n">
        <v>305</v>
      </c>
      <c r="AV17" s="72" t="n">
        <f aca="false">AU17/AU21</f>
        <v>0.4736024845</v>
      </c>
      <c r="AW17" s="71" t="n">
        <v>454</v>
      </c>
      <c r="AX17" s="72" t="n">
        <f aca="false">AW17/AW21</f>
        <v>0.7049689441</v>
      </c>
      <c r="AY17" s="71" t="n">
        <v>520</v>
      </c>
      <c r="AZ17" s="72" t="n">
        <f aca="false">AY17/AY21</f>
        <v>0.8074534161</v>
      </c>
      <c r="BA17" s="71" t="n">
        <v>536</v>
      </c>
      <c r="BB17" s="72" t="n">
        <f aca="false">BA17/BA21</f>
        <v>0.8322981366</v>
      </c>
      <c r="BC17" s="71" t="n">
        <v>543</v>
      </c>
      <c r="BD17" s="72" t="n">
        <f aca="false">BC17/BC21</f>
        <v>0.8431677019</v>
      </c>
      <c r="BE17" s="71" t="n">
        <v>543</v>
      </c>
      <c r="BF17" s="72" t="n">
        <f aca="false">BE17/BE21</f>
        <v>0.8431677019</v>
      </c>
      <c r="BG17" s="71" t="n">
        <v>543</v>
      </c>
      <c r="BH17" s="72" t="n">
        <f aca="false">BG17/BG21</f>
        <v>0.8431677019</v>
      </c>
      <c r="BI17" s="71" t="n">
        <v>615</v>
      </c>
      <c r="BJ17" s="73" t="n">
        <f aca="false">BI17/BI21</f>
        <v>0.9549689441</v>
      </c>
    </row>
    <row r="18" customFormat="false" ht="15.75" hidden="false" customHeight="false" outlineLevel="0" collapsed="false">
      <c r="A18" s="68" t="s">
        <v>9420</v>
      </c>
      <c r="B18" s="69" t="n">
        <f aca="false">COUNTIFS(Seeds!D:D,"=JSON+TE+hint",Seeds!Y:Y,"=Números y operaciones")+B19</f>
        <v>644</v>
      </c>
      <c r="C18" s="78" t="n">
        <f aca="false">B18/B21</f>
        <v>1</v>
      </c>
      <c r="E18" s="71" t="n">
        <v>0</v>
      </c>
      <c r="F18" s="72" t="n">
        <f aca="false">E18/E21</f>
        <v>0</v>
      </c>
      <c r="G18" s="71" t="n">
        <v>0</v>
      </c>
      <c r="H18" s="72" t="n">
        <f aca="false">G18/G21</f>
        <v>0</v>
      </c>
      <c r="I18" s="71" t="n">
        <v>0</v>
      </c>
      <c r="J18" s="72" t="n">
        <f aca="false">I18/I21</f>
        <v>0</v>
      </c>
      <c r="K18" s="71" t="n">
        <v>0</v>
      </c>
      <c r="L18" s="72" t="n">
        <f aca="false">K18/K21</f>
        <v>0</v>
      </c>
      <c r="M18" s="71" t="n">
        <v>0</v>
      </c>
      <c r="N18" s="72" t="n">
        <f aca="false">M18/M21</f>
        <v>0</v>
      </c>
      <c r="O18" s="71" t="n">
        <v>0</v>
      </c>
      <c r="P18" s="72" t="n">
        <f aca="false">O18/O21</f>
        <v>0</v>
      </c>
      <c r="Q18" s="71" t="n">
        <v>0</v>
      </c>
      <c r="R18" s="72" t="n">
        <f aca="false">Q18/Q21</f>
        <v>0</v>
      </c>
      <c r="S18" s="71" t="n">
        <v>2</v>
      </c>
      <c r="T18" s="72" t="n">
        <f aca="false">S18/S21</f>
        <v>0.003430531732</v>
      </c>
      <c r="U18" s="71" t="n">
        <v>4</v>
      </c>
      <c r="V18" s="72" t="n">
        <f aca="false">U18/U21</f>
        <v>0.006837606838</v>
      </c>
      <c r="W18" s="71" t="n">
        <v>4</v>
      </c>
      <c r="X18" s="72" t="n">
        <f aca="false">W18/W21</f>
        <v>0.007532956685</v>
      </c>
      <c r="Y18" s="71" t="n">
        <v>18</v>
      </c>
      <c r="Z18" s="72" t="n">
        <f aca="false">Y18/Y21</f>
        <v>0.02795031056</v>
      </c>
      <c r="AA18" s="71" t="n">
        <v>69</v>
      </c>
      <c r="AB18" s="72" t="n">
        <f aca="false">AA18/AA21</f>
        <v>0.1071428571</v>
      </c>
      <c r="AC18" s="71" t="n">
        <v>92</v>
      </c>
      <c r="AD18" s="72" t="n">
        <f aca="false">AC18/AC21</f>
        <v>0.1428571429</v>
      </c>
      <c r="AE18" s="71" t="n">
        <v>92</v>
      </c>
      <c r="AF18" s="72" t="n">
        <f aca="false">AE18/AE21</f>
        <v>0.1428571429</v>
      </c>
      <c r="AG18" s="71" t="n">
        <v>92</v>
      </c>
      <c r="AH18" s="72" t="n">
        <f aca="false">AG18/AG21</f>
        <v>0.1428571429</v>
      </c>
      <c r="AI18" s="71" t="n">
        <v>92</v>
      </c>
      <c r="AJ18" s="72" t="n">
        <f aca="false">AI18/AI21</f>
        <v>0.1428571429</v>
      </c>
      <c r="AK18" s="71" t="n">
        <v>150</v>
      </c>
      <c r="AL18" s="72" t="n">
        <f aca="false">AK18/AK21</f>
        <v>0.2329192547</v>
      </c>
      <c r="AM18" s="71" t="n">
        <v>181</v>
      </c>
      <c r="AN18" s="72" t="n">
        <f aca="false">AM18/AM21</f>
        <v>0.2810559006</v>
      </c>
      <c r="AO18" s="71" t="n">
        <v>181</v>
      </c>
      <c r="AP18" s="72" t="n">
        <f aca="false">AO18/AO21</f>
        <v>0.2810559006</v>
      </c>
      <c r="AQ18" s="71" t="n">
        <v>235</v>
      </c>
      <c r="AR18" s="72" t="n">
        <f aca="false">AQ18/AQ21</f>
        <v>0.3649068323</v>
      </c>
      <c r="AS18" s="71" t="n">
        <v>280</v>
      </c>
      <c r="AT18" s="72" t="n">
        <f aca="false">AS18/AS21</f>
        <v>0.4347826087</v>
      </c>
      <c r="AU18" s="71" t="n">
        <v>305</v>
      </c>
      <c r="AV18" s="72" t="n">
        <f aca="false">AU18/AU21</f>
        <v>0.4736024845</v>
      </c>
      <c r="AW18" s="71" t="n">
        <v>377</v>
      </c>
      <c r="AX18" s="72" t="n">
        <f aca="false">AW18/AW21</f>
        <v>0.5854037267</v>
      </c>
      <c r="AY18" s="71" t="n">
        <v>471</v>
      </c>
      <c r="AZ18" s="72" t="n">
        <f aca="false">AY18/AY21</f>
        <v>0.7313664596</v>
      </c>
      <c r="BA18" s="71" t="n">
        <v>536</v>
      </c>
      <c r="BB18" s="72" t="n">
        <f aca="false">BA18/BA21</f>
        <v>0.8322981366</v>
      </c>
      <c r="BC18" s="71" t="n">
        <v>543</v>
      </c>
      <c r="BD18" s="72" t="n">
        <f aca="false">BC18/BC21</f>
        <v>0.8431677019</v>
      </c>
      <c r="BE18" s="71" t="n">
        <v>543</v>
      </c>
      <c r="BF18" s="72" t="n">
        <f aca="false">BE18/BE21</f>
        <v>0.8431677019</v>
      </c>
      <c r="BG18" s="71" t="n">
        <v>543</v>
      </c>
      <c r="BH18" s="72" t="n">
        <f aca="false">BG18/BG21</f>
        <v>0.8431677019</v>
      </c>
      <c r="BI18" s="71" t="n">
        <v>615</v>
      </c>
      <c r="BJ18" s="73" t="n">
        <f aca="false">BI18/BI21</f>
        <v>0.9549689441</v>
      </c>
    </row>
    <row r="19" customFormat="false" ht="15.75" hidden="false" customHeight="false" outlineLevel="0" collapsed="false">
      <c r="A19" s="68" t="s">
        <v>35</v>
      </c>
      <c r="B19" s="69" t="n">
        <f aca="false">COUNTIFS(Seeds!D:D,"=JSON revisado",Seeds!Y:Y,"=Números y operaciones")</f>
        <v>644</v>
      </c>
      <c r="C19" s="78" t="n">
        <f aca="false">B19/B21</f>
        <v>1</v>
      </c>
      <c r="E19" s="71" t="n">
        <v>0</v>
      </c>
      <c r="F19" s="72" t="n">
        <f aca="false">E19/E21</f>
        <v>0</v>
      </c>
      <c r="G19" s="71" t="n">
        <v>0</v>
      </c>
      <c r="H19" s="72" t="n">
        <f aca="false">G19/G21</f>
        <v>0</v>
      </c>
      <c r="I19" s="71" t="n">
        <v>0</v>
      </c>
      <c r="J19" s="72" t="n">
        <f aca="false">I19/I21</f>
        <v>0</v>
      </c>
      <c r="K19" s="71" t="n">
        <v>0</v>
      </c>
      <c r="L19" s="72" t="n">
        <f aca="false">K19/K21</f>
        <v>0</v>
      </c>
      <c r="M19" s="71" t="n">
        <v>0</v>
      </c>
      <c r="N19" s="72" t="n">
        <f aca="false">M19/M21</f>
        <v>0</v>
      </c>
      <c r="O19" s="71" t="n">
        <v>0</v>
      </c>
      <c r="P19" s="72" t="n">
        <f aca="false">O19/O21</f>
        <v>0</v>
      </c>
      <c r="Q19" s="71" t="n">
        <v>0</v>
      </c>
      <c r="R19" s="72" t="n">
        <f aca="false">Q19/Q21</f>
        <v>0</v>
      </c>
      <c r="S19" s="71" t="n">
        <v>0</v>
      </c>
      <c r="T19" s="72" t="n">
        <f aca="false">S19/S21</f>
        <v>0</v>
      </c>
      <c r="U19" s="71" t="n">
        <v>4</v>
      </c>
      <c r="V19" s="72" t="n">
        <f aca="false">U19/U21</f>
        <v>0.006837606838</v>
      </c>
      <c r="W19" s="71" t="n">
        <v>4</v>
      </c>
      <c r="X19" s="72" t="n">
        <f aca="false">W19/W21</f>
        <v>0.007532956685</v>
      </c>
      <c r="Y19" s="71" t="n">
        <v>4</v>
      </c>
      <c r="Z19" s="72" t="n">
        <f aca="false">Y19/Y21</f>
        <v>0.006211180124</v>
      </c>
      <c r="AA19" s="71" t="n">
        <v>4</v>
      </c>
      <c r="AB19" s="72" t="n">
        <f aca="false">AA19/AA21</f>
        <v>0.006211180124</v>
      </c>
      <c r="AC19" s="71" t="n">
        <v>7</v>
      </c>
      <c r="AD19" s="72" t="n">
        <f aca="false">AC19/AC21</f>
        <v>0.01086956522</v>
      </c>
      <c r="AE19" s="71" t="n">
        <v>7</v>
      </c>
      <c r="AF19" s="72" t="n">
        <f aca="false">AE19/AE21</f>
        <v>0.01086956522</v>
      </c>
      <c r="AG19" s="71" t="n">
        <v>7</v>
      </c>
      <c r="AH19" s="72" t="n">
        <f aca="false">AG19/AG21</f>
        <v>0.01086956522</v>
      </c>
      <c r="AI19" s="71" t="n">
        <v>24</v>
      </c>
      <c r="AJ19" s="72" t="n">
        <f aca="false">AI19/AI21</f>
        <v>0.03726708075</v>
      </c>
      <c r="AK19" s="71" t="n">
        <v>121</v>
      </c>
      <c r="AL19" s="72" t="n">
        <f aca="false">AK19/AK21</f>
        <v>0.1878881988</v>
      </c>
      <c r="AM19" s="71" t="n">
        <v>156</v>
      </c>
      <c r="AN19" s="72" t="n">
        <f aca="false">AM19/AM21</f>
        <v>0.2422360248</v>
      </c>
      <c r="AO19" s="71" t="n">
        <v>164</v>
      </c>
      <c r="AP19" s="72" t="n">
        <f aca="false">AO19/AO21</f>
        <v>0.2546583851</v>
      </c>
      <c r="AQ19" s="71" t="n">
        <v>163</v>
      </c>
      <c r="AR19" s="72" t="n">
        <f aca="false">AQ19/AQ21</f>
        <v>0.2531055901</v>
      </c>
      <c r="AS19" s="71" t="n">
        <v>271</v>
      </c>
      <c r="AT19" s="72" t="n">
        <f aca="false">AS19/AS21</f>
        <v>0.4208074534</v>
      </c>
      <c r="AU19" s="71" t="n">
        <v>291</v>
      </c>
      <c r="AV19" s="72" t="n">
        <f aca="false">AU19/AU21</f>
        <v>0.451863354</v>
      </c>
      <c r="AW19" s="71" t="n">
        <v>337</v>
      </c>
      <c r="AX19" s="72" t="n">
        <f aca="false">AW19/AW21</f>
        <v>0.5232919255</v>
      </c>
      <c r="AY19" s="71" t="n">
        <v>354</v>
      </c>
      <c r="AZ19" s="72" t="n">
        <f aca="false">AY19/AY21</f>
        <v>0.549689441</v>
      </c>
      <c r="BA19" s="71" t="n">
        <v>484</v>
      </c>
      <c r="BB19" s="72" t="n">
        <f aca="false">BA19/BA21</f>
        <v>0.751552795</v>
      </c>
      <c r="BC19" s="71" t="n">
        <v>540</v>
      </c>
      <c r="BD19" s="72" t="n">
        <f aca="false">BC19/BC21</f>
        <v>0.8385093168</v>
      </c>
      <c r="BE19" s="71" t="n">
        <v>540</v>
      </c>
      <c r="BF19" s="72" t="n">
        <f aca="false">BE19/BE21</f>
        <v>0.8385093168</v>
      </c>
      <c r="BG19" s="71" t="n">
        <v>540</v>
      </c>
      <c r="BH19" s="72" t="n">
        <f aca="false">BG19/BG21</f>
        <v>0.8385093168</v>
      </c>
      <c r="BI19" s="71" t="n">
        <v>615</v>
      </c>
      <c r="BJ19" s="73" t="n">
        <f aca="false">BI19/BI21</f>
        <v>0.9549689441</v>
      </c>
    </row>
    <row r="20" customFormat="false" ht="15.75" hidden="false" customHeight="false" outlineLevel="0" collapsed="false">
      <c r="A20" s="68" t="s">
        <v>9423</v>
      </c>
      <c r="B20" s="69" t="n">
        <f aca="false">COUNTIFS(Seeds!E:E,"=Sí",Seeds!Y:Y,"=Números y operaciones")</f>
        <v>0</v>
      </c>
      <c r="C20" s="78" t="n">
        <f aca="false">B20/B21</f>
        <v>0</v>
      </c>
      <c r="E20" s="71" t="n">
        <v>0</v>
      </c>
      <c r="F20" s="72" t="n">
        <f aca="false">E20/E21</f>
        <v>0</v>
      </c>
      <c r="G20" s="71" t="n">
        <v>0</v>
      </c>
      <c r="H20" s="72" t="n">
        <f aca="false">G20/G21</f>
        <v>0</v>
      </c>
      <c r="I20" s="71" t="n">
        <v>7</v>
      </c>
      <c r="J20" s="72" t="n">
        <f aca="false">I20/I21</f>
        <v>0.01348747592</v>
      </c>
      <c r="K20" s="71" t="n">
        <v>0</v>
      </c>
      <c r="L20" s="72" t="n">
        <f aca="false">K20/K21</f>
        <v>0</v>
      </c>
      <c r="M20" s="71" t="n">
        <v>0</v>
      </c>
      <c r="N20" s="72" t="n">
        <f aca="false">M20/M21</f>
        <v>0</v>
      </c>
      <c r="O20" s="71" t="n">
        <v>0</v>
      </c>
      <c r="P20" s="72" t="n">
        <f aca="false">O20/O21</f>
        <v>0</v>
      </c>
      <c r="Q20" s="71" t="n">
        <v>0</v>
      </c>
      <c r="R20" s="72" t="n">
        <f aca="false">Q20/Q21</f>
        <v>0</v>
      </c>
      <c r="S20" s="71" t="n">
        <v>0</v>
      </c>
      <c r="T20" s="72" t="n">
        <f aca="false">S20/S21</f>
        <v>0</v>
      </c>
      <c r="U20" s="71" t="n">
        <v>1</v>
      </c>
      <c r="V20" s="72" t="n">
        <f aca="false">U20/U21</f>
        <v>0.001709401709</v>
      </c>
      <c r="W20" s="71" t="n">
        <v>0</v>
      </c>
      <c r="X20" s="72" t="n">
        <f aca="false">W20/W21</f>
        <v>0</v>
      </c>
      <c r="Y20" s="71" t="n">
        <v>5</v>
      </c>
      <c r="Z20" s="72" t="n">
        <f aca="false">Y20/Y21</f>
        <v>0.007763975155</v>
      </c>
      <c r="AA20" s="71" t="n">
        <v>6</v>
      </c>
      <c r="AB20" s="72" t="n">
        <f aca="false">AA20/AA21</f>
        <v>0.009316770186</v>
      </c>
      <c r="AC20" s="71" t="n">
        <v>7</v>
      </c>
      <c r="AD20" s="72" t="n">
        <f aca="false">AC20/AC21</f>
        <v>0.01086956522</v>
      </c>
      <c r="AE20" s="71" t="n">
        <v>7</v>
      </c>
      <c r="AF20" s="72" t="n">
        <f aca="false">AE20/AE21</f>
        <v>0.01086956522</v>
      </c>
      <c r="AG20" s="71" t="n">
        <v>7</v>
      </c>
      <c r="AH20" s="72" t="n">
        <f aca="false">AG20/AG21</f>
        <v>0.01086956522</v>
      </c>
      <c r="AI20" s="71" t="n">
        <v>13</v>
      </c>
      <c r="AJ20" s="72" t="n">
        <f aca="false">AI20/AI21</f>
        <v>0.0201863354</v>
      </c>
      <c r="AK20" s="71" t="n">
        <v>28</v>
      </c>
      <c r="AL20" s="72" t="n">
        <f aca="false">AK20/AK21</f>
        <v>0.04347826087</v>
      </c>
      <c r="AM20" s="71" t="n">
        <v>16</v>
      </c>
      <c r="AN20" s="72" t="n">
        <f aca="false">AM20/AM21</f>
        <v>0.0248447205</v>
      </c>
      <c r="AO20" s="71" t="n">
        <v>13</v>
      </c>
      <c r="AP20" s="72" t="n">
        <f aca="false">AO20/AO21</f>
        <v>0.0201863354</v>
      </c>
      <c r="AQ20" s="71" t="n">
        <v>23</v>
      </c>
      <c r="AR20" s="72" t="n">
        <f aca="false">AQ20/AQ21</f>
        <v>0.03571428571</v>
      </c>
      <c r="AS20" s="71" t="n">
        <v>22</v>
      </c>
      <c r="AT20" s="72" t="n">
        <f aca="false">AS20/AS21</f>
        <v>0.03416149068</v>
      </c>
      <c r="AU20" s="71" t="n">
        <v>22</v>
      </c>
      <c r="AV20" s="72" t="n">
        <f aca="false">AU20/AU21</f>
        <v>0.03416149068</v>
      </c>
      <c r="AW20" s="71" t="n">
        <v>27</v>
      </c>
      <c r="AX20" s="72" t="n">
        <f aca="false">AW20/AW21</f>
        <v>0.04192546584</v>
      </c>
      <c r="AY20" s="71" t="n">
        <v>12</v>
      </c>
      <c r="AZ20" s="72" t="n">
        <f aca="false">AY20/AY21</f>
        <v>0.01863354037</v>
      </c>
      <c r="BA20" s="71" t="n">
        <v>12</v>
      </c>
      <c r="BB20" s="72" t="n">
        <f aca="false">BA20/BA21</f>
        <v>0.01863354037</v>
      </c>
      <c r="BC20" s="71" t="n">
        <v>10</v>
      </c>
      <c r="BD20" s="72" t="n">
        <f aca="false">BC20/BC21</f>
        <v>0.01552795031</v>
      </c>
      <c r="BE20" s="71" t="n">
        <v>10</v>
      </c>
      <c r="BF20" s="72" t="n">
        <f aca="false">BE20/BE21</f>
        <v>0.01552795031</v>
      </c>
      <c r="BG20" s="71" t="n">
        <v>10</v>
      </c>
      <c r="BH20" s="72" t="n">
        <f aca="false">BG20/BG21</f>
        <v>0.01552795031</v>
      </c>
      <c r="BI20" s="71" t="n">
        <v>0</v>
      </c>
      <c r="BJ20" s="73" t="n">
        <f aca="false">BI20/BI21</f>
        <v>0</v>
      </c>
    </row>
    <row r="21" customFormat="false" ht="15.75" hidden="false" customHeight="false" outlineLevel="0" collapsed="false">
      <c r="A21" s="68" t="s">
        <v>9422</v>
      </c>
      <c r="B21" s="74" t="n">
        <f aca="false">COUNTIFS(Seeds!Y:Y,"=Números y operaciones")-COUNTIFS(Seeds!Y:Y,"=Números y operaciones",Seeds!D:D,"=No hacer")</f>
        <v>644</v>
      </c>
      <c r="C21" s="75" t="n">
        <f aca="false">SUM(C13:C19)/7</f>
        <v>1</v>
      </c>
      <c r="D21" s="76"/>
      <c r="E21" s="71" t="n">
        <v>519</v>
      </c>
      <c r="F21" s="77"/>
      <c r="G21" s="71" t="n">
        <v>519</v>
      </c>
      <c r="H21" s="77"/>
      <c r="I21" s="71" t="n">
        <v>519</v>
      </c>
      <c r="J21" s="77"/>
      <c r="K21" s="71" t="n">
        <v>508</v>
      </c>
      <c r="L21" s="77"/>
      <c r="M21" s="71" t="n">
        <v>502</v>
      </c>
      <c r="N21" s="77" t="n">
        <f aca="false">SUM(N13:N19)/7</f>
        <v>0.04410927718</v>
      </c>
      <c r="O21" s="71" t="n">
        <v>495</v>
      </c>
      <c r="P21" s="77" t="n">
        <f aca="false">SUM(P13:P19)/7</f>
        <v>0.09523809524</v>
      </c>
      <c r="Q21" s="71" t="n">
        <v>579</v>
      </c>
      <c r="R21" s="77" t="n">
        <f aca="false">SUM(R13:R19)/7</f>
        <v>0.1218850234</v>
      </c>
      <c r="S21" s="71" t="n">
        <v>583</v>
      </c>
      <c r="T21" s="72" t="n">
        <f aca="false">SUM(T13:T19)/7</f>
        <v>0.1337907376</v>
      </c>
      <c r="U21" s="71" t="n">
        <v>585</v>
      </c>
      <c r="V21" s="72" t="n">
        <f aca="false">SUM(V13:V19)/7</f>
        <v>0.1450549451</v>
      </c>
      <c r="W21" s="71" t="n">
        <v>531</v>
      </c>
      <c r="X21" s="72" t="n">
        <f aca="false">SUM(X13:X19)/7</f>
        <v>0.1748722088</v>
      </c>
      <c r="Y21" s="71" t="n">
        <f aca="false">B21</f>
        <v>644</v>
      </c>
      <c r="Z21" s="72" t="n">
        <f aca="false">SUM(Z13:Z19)/7</f>
        <v>0.1552795031</v>
      </c>
      <c r="AA21" s="71" t="n">
        <f aca="false">B21</f>
        <v>644</v>
      </c>
      <c r="AB21" s="72" t="n">
        <f aca="false">SUM(AB13:AB19)/7</f>
        <v>0.2533274179</v>
      </c>
      <c r="AC21" s="71" t="n">
        <f aca="false">B21</f>
        <v>644</v>
      </c>
      <c r="AD21" s="72" t="n">
        <f aca="false">SUM(AD13:AD19)/7</f>
        <v>0.2832741792</v>
      </c>
      <c r="AE21" s="71" t="n">
        <f aca="false">B21</f>
        <v>644</v>
      </c>
      <c r="AF21" s="72" t="n">
        <f aca="false">SUM(AF13:AF19)/7</f>
        <v>0.3081188997</v>
      </c>
      <c r="AG21" s="71" t="n">
        <f aca="false">B21</f>
        <v>644</v>
      </c>
      <c r="AH21" s="72" t="n">
        <f aca="false">SUM(AH13:AH19)/7</f>
        <v>0.3138864241</v>
      </c>
      <c r="AI21" s="71" t="n">
        <f aca="false">B21</f>
        <v>644</v>
      </c>
      <c r="AJ21" s="72" t="n">
        <f aca="false">SUM(AJ13:AJ19)/7</f>
        <v>0.3245341615</v>
      </c>
      <c r="AK21" s="71" t="n">
        <f aca="false">B21</f>
        <v>644</v>
      </c>
      <c r="AL21" s="72" t="n">
        <f aca="false">SUM(AL13:AL19)/7</f>
        <v>0.3784383319</v>
      </c>
      <c r="AM21" s="71" t="n">
        <f aca="false">B21</f>
        <v>644</v>
      </c>
      <c r="AN21" s="72" t="n">
        <f aca="false">SUM(AN13:AN19)/7</f>
        <v>0.4094942325</v>
      </c>
      <c r="AO21" s="71" t="n">
        <f aca="false">B21</f>
        <v>644</v>
      </c>
      <c r="AP21" s="72" t="n">
        <f aca="false">SUM(AP13:AP19)/7</f>
        <v>0.4177018634</v>
      </c>
      <c r="AQ21" s="71" t="n">
        <f aca="false">B21</f>
        <v>644</v>
      </c>
      <c r="AR21" s="72" t="n">
        <f aca="false">SUM(AR13:AR19)/7</f>
        <v>0.4906832298</v>
      </c>
      <c r="AS21" s="71" t="n">
        <f aca="false">B21</f>
        <v>644</v>
      </c>
      <c r="AT21" s="72" t="n">
        <f aca="false">SUM(AT13:AT19)/7</f>
        <v>0.5510204082</v>
      </c>
      <c r="AU21" s="71" t="n">
        <f aca="false">B21</f>
        <v>644</v>
      </c>
      <c r="AV21" s="72" t="n">
        <f aca="false">SUM(AV13:AV19)/7</f>
        <v>0.5709849157</v>
      </c>
      <c r="AW21" s="71" t="n">
        <f aca="false">B21</f>
        <v>644</v>
      </c>
      <c r="AX21" s="72" t="n">
        <f aca="false">SUM(AX13:AX19)/7</f>
        <v>0.6965394854</v>
      </c>
      <c r="AY21" s="71" t="n">
        <f aca="false">B21</f>
        <v>644</v>
      </c>
      <c r="AZ21" s="72" t="n">
        <f aca="false">SUM(AZ13:AZ19)/7</f>
        <v>0.7624223602</v>
      </c>
      <c r="BA21" s="71" t="n">
        <f aca="false">B21</f>
        <v>644</v>
      </c>
      <c r="BB21" s="72" t="n">
        <f aca="false">SUM(BB13:BB19)/7</f>
        <v>0.8234250222</v>
      </c>
      <c r="BC21" s="71" t="n">
        <f aca="false">B21</f>
        <v>644</v>
      </c>
      <c r="BD21" s="72" t="n">
        <f aca="false">SUM(BD13:BD19)/7</f>
        <v>0.8425022183</v>
      </c>
      <c r="BE21" s="71" t="n">
        <f aca="false">B21</f>
        <v>644</v>
      </c>
      <c r="BF21" s="72" t="n">
        <f aca="false">SUM(BF13:BF19)/7</f>
        <v>0.8425022183</v>
      </c>
      <c r="BG21" s="71" t="n">
        <f aca="false">B21</f>
        <v>644</v>
      </c>
      <c r="BH21" s="72"/>
      <c r="BI21" s="71" t="n">
        <f aca="false">B21</f>
        <v>644</v>
      </c>
      <c r="BJ21" s="73" t="n">
        <f aca="false">SUM(BJ13:BJ19)/7</f>
        <v>0.9549689441</v>
      </c>
    </row>
    <row r="22" customFormat="false" ht="15.75" hidden="false" customHeight="false" outlineLevel="0" collapsed="false">
      <c r="Z22" s="76"/>
    </row>
    <row r="23" customFormat="false" ht="15.75" hidden="false" customHeight="false" outlineLevel="0" collapsed="false">
      <c r="A23" s="66" t="s">
        <v>44</v>
      </c>
      <c r="B23" s="66"/>
      <c r="C23" s="66"/>
      <c r="E23" s="67" t="n">
        <v>44575</v>
      </c>
      <c r="F23" s="67"/>
      <c r="G23" s="67" t="n">
        <v>44582</v>
      </c>
      <c r="H23" s="67"/>
      <c r="I23" s="67" t="n">
        <v>44589</v>
      </c>
      <c r="J23" s="67"/>
      <c r="K23" s="67" t="n">
        <v>44596</v>
      </c>
      <c r="L23" s="67"/>
      <c r="M23" s="67" t="n">
        <v>44603</v>
      </c>
      <c r="N23" s="67"/>
      <c r="O23" s="67" t="n">
        <v>44610</v>
      </c>
      <c r="P23" s="67"/>
      <c r="Q23" s="67" t="n">
        <v>44617</v>
      </c>
      <c r="R23" s="67"/>
      <c r="S23" s="67" t="n">
        <v>44624</v>
      </c>
      <c r="T23" s="67"/>
      <c r="U23" s="67" t="n">
        <v>44631</v>
      </c>
      <c r="V23" s="67"/>
      <c r="W23" s="67" t="n">
        <v>44638</v>
      </c>
      <c r="X23" s="67"/>
      <c r="Y23" s="67" t="n">
        <v>44645</v>
      </c>
      <c r="Z23" s="67"/>
      <c r="AA23" s="67" t="n">
        <v>44652</v>
      </c>
      <c r="AB23" s="67"/>
      <c r="AC23" s="67" t="n">
        <v>44659</v>
      </c>
      <c r="AD23" s="67"/>
      <c r="AE23" s="67" t="n">
        <v>44666</v>
      </c>
      <c r="AF23" s="67"/>
      <c r="AG23" s="67" t="n">
        <v>44673</v>
      </c>
      <c r="AH23" s="67"/>
      <c r="AI23" s="67" t="n">
        <v>44680</v>
      </c>
      <c r="AJ23" s="67"/>
      <c r="AK23" s="67" t="n">
        <v>44687</v>
      </c>
      <c r="AL23" s="67"/>
      <c r="AM23" s="67" t="n">
        <v>44694</v>
      </c>
      <c r="AN23" s="67"/>
      <c r="AO23" s="67" t="n">
        <v>44701</v>
      </c>
      <c r="AP23" s="67"/>
      <c r="AQ23" s="67" t="n">
        <v>44708</v>
      </c>
      <c r="AR23" s="67"/>
      <c r="AS23" s="79" t="n">
        <v>44715</v>
      </c>
      <c r="AT23" s="79"/>
      <c r="AU23" s="80"/>
      <c r="AV23" s="80"/>
      <c r="AW23" s="80"/>
      <c r="AX23" s="80"/>
      <c r="AY23" s="80"/>
      <c r="AZ23" s="80"/>
      <c r="BA23" s="80"/>
      <c r="BB23" s="80"/>
      <c r="BC23" s="80"/>
      <c r="BD23" s="80"/>
      <c r="BE23" s="80"/>
      <c r="BF23" s="80"/>
      <c r="BG23" s="80"/>
      <c r="BH23" s="80"/>
      <c r="BI23" s="80"/>
      <c r="BJ23" s="80"/>
    </row>
    <row r="24" customFormat="false" ht="15.75" hidden="false" customHeight="false" outlineLevel="0" collapsed="false">
      <c r="A24" s="68" t="s">
        <v>9415</v>
      </c>
      <c r="B24" s="69" t="n">
        <f aca="false">COUNTIFS(Seeds!D:D,"=Ortografía+cast",Seeds!Y:Y,"=Geometría")+B25</f>
        <v>235</v>
      </c>
      <c r="C24" s="78" t="n">
        <f aca="false">B24/B32</f>
        <v>1</v>
      </c>
      <c r="E24" s="71" t="n">
        <v>42</v>
      </c>
      <c r="F24" s="72" t="n">
        <f aca="false">E24/E32</f>
        <v>0.1433447099</v>
      </c>
      <c r="G24" s="71" t="n">
        <v>100</v>
      </c>
      <c r="H24" s="72" t="n">
        <f aca="false">G24/G32</f>
        <v>0.3300330033</v>
      </c>
      <c r="I24" s="71" t="n">
        <v>169</v>
      </c>
      <c r="J24" s="72" t="n">
        <f aca="false">I24/I32</f>
        <v>0.5929824561</v>
      </c>
      <c r="K24" s="71" t="n">
        <v>200</v>
      </c>
      <c r="L24" s="72" t="n">
        <f aca="false">K24/K32</f>
        <v>0.7633587786</v>
      </c>
      <c r="M24" s="71" t="n">
        <v>208</v>
      </c>
      <c r="N24" s="72" t="n">
        <f aca="false">M24/M32</f>
        <v>0.7938931298</v>
      </c>
      <c r="O24" s="71" t="n">
        <v>208</v>
      </c>
      <c r="P24" s="72" t="n">
        <f aca="false">O24/O32</f>
        <v>0.7938931298</v>
      </c>
      <c r="Q24" s="71" t="n">
        <v>212</v>
      </c>
      <c r="R24" s="72" t="n">
        <f aca="false">Q24/Q32</f>
        <v>0.7969924812</v>
      </c>
      <c r="S24" s="71" t="n">
        <v>212</v>
      </c>
      <c r="T24" s="72" t="n">
        <f aca="false">S24/S32</f>
        <v>0.7969924812</v>
      </c>
      <c r="U24" s="71" t="n">
        <v>213</v>
      </c>
      <c r="V24" s="72" t="n">
        <f aca="false">U24/U32</f>
        <v>0.8129770992</v>
      </c>
      <c r="W24" s="71" t="n">
        <v>213</v>
      </c>
      <c r="X24" s="72" t="n">
        <f aca="false">W24/W32</f>
        <v>1</v>
      </c>
      <c r="Y24" s="71" t="n">
        <v>213</v>
      </c>
      <c r="Z24" s="72" t="n">
        <f aca="false">Y24/Y32</f>
        <v>0.9063829787</v>
      </c>
      <c r="AA24" s="71" t="n">
        <v>213</v>
      </c>
      <c r="AB24" s="72" t="n">
        <f aca="false">AA24/AA32</f>
        <v>0.9063829787</v>
      </c>
      <c r="AC24" s="71" t="n">
        <v>213</v>
      </c>
      <c r="AD24" s="72" t="n">
        <f aca="false">AC24/AC32</f>
        <v>0.9063829787</v>
      </c>
      <c r="AE24" s="71" t="n">
        <v>213</v>
      </c>
      <c r="AF24" s="72" t="n">
        <f aca="false">AE24/AE32</f>
        <v>0.9063829787</v>
      </c>
      <c r="AG24" s="71" t="n">
        <v>213</v>
      </c>
      <c r="AH24" s="72" t="n">
        <f aca="false">AG24/AG32</f>
        <v>0.9063829787</v>
      </c>
      <c r="AI24" s="71" t="n">
        <v>213</v>
      </c>
      <c r="AJ24" s="72" t="n">
        <f aca="false">AI24/AI32</f>
        <v>0.9063829787</v>
      </c>
      <c r="AK24" s="71" t="n">
        <v>213</v>
      </c>
      <c r="AL24" s="72" t="n">
        <f aca="false">AK24/AK32</f>
        <v>0.9063829787</v>
      </c>
      <c r="AM24" s="71" t="n">
        <v>213</v>
      </c>
      <c r="AN24" s="72" t="n">
        <f aca="false">AM24/AM32</f>
        <v>0.9063829787</v>
      </c>
      <c r="AO24" s="71" t="n">
        <v>213</v>
      </c>
      <c r="AP24" s="72" t="n">
        <f aca="false">AO24/AO32</f>
        <v>0.9063829787</v>
      </c>
      <c r="AQ24" s="71" t="n">
        <v>219</v>
      </c>
      <c r="AR24" s="72" t="n">
        <f aca="false">AQ24/AQ32</f>
        <v>0.9319148936</v>
      </c>
      <c r="AS24" s="71" t="n">
        <v>231</v>
      </c>
      <c r="AT24" s="73" t="n">
        <f aca="false">AS24/AS32</f>
        <v>0.9829787234</v>
      </c>
      <c r="AU24" s="81"/>
      <c r="AV24" s="82"/>
      <c r="AW24" s="81"/>
      <c r="AX24" s="82"/>
      <c r="AY24" s="81"/>
      <c r="AZ24" s="82"/>
      <c r="BA24" s="81"/>
      <c r="BB24" s="82"/>
      <c r="BC24" s="81"/>
      <c r="BD24" s="82"/>
      <c r="BE24" s="81"/>
      <c r="BF24" s="82"/>
      <c r="BG24" s="81"/>
      <c r="BH24" s="82"/>
      <c r="BI24" s="81"/>
      <c r="BJ24" s="82"/>
    </row>
    <row r="25" customFormat="false" ht="15.75" hidden="false" customHeight="false" outlineLevel="0" collapsed="false">
      <c r="A25" s="68" t="s">
        <v>9416</v>
      </c>
      <c r="B25" s="69" t="n">
        <f aca="false">COUNTIFS(Seeds!D:D,"=Técnico",Seeds!Y:Y,"=Geometría")+B26</f>
        <v>235</v>
      </c>
      <c r="C25" s="78" t="n">
        <f aca="false">B25/B32</f>
        <v>1</v>
      </c>
      <c r="E25" s="71" t="n">
        <v>40</v>
      </c>
      <c r="F25" s="72" t="n">
        <f aca="false">E25/E32</f>
        <v>0.1365187713</v>
      </c>
      <c r="G25" s="71" t="n">
        <v>69</v>
      </c>
      <c r="H25" s="72" t="n">
        <f aca="false">G25/G32</f>
        <v>0.2277227723</v>
      </c>
      <c r="I25" s="71" t="n">
        <v>109</v>
      </c>
      <c r="J25" s="72" t="n">
        <f aca="false">I25/I32</f>
        <v>0.3824561404</v>
      </c>
      <c r="K25" s="71" t="n">
        <v>141</v>
      </c>
      <c r="L25" s="72" t="n">
        <f aca="false">K25/K32</f>
        <v>0.5381679389</v>
      </c>
      <c r="M25" s="71" t="n">
        <v>186</v>
      </c>
      <c r="N25" s="72" t="n">
        <f aca="false">M25/M32</f>
        <v>0.7099236641</v>
      </c>
      <c r="O25" s="71" t="n">
        <v>187</v>
      </c>
      <c r="P25" s="72" t="n">
        <f aca="false">O25/O32</f>
        <v>0.713740458</v>
      </c>
      <c r="Q25" s="71" t="n">
        <v>212</v>
      </c>
      <c r="R25" s="72" t="n">
        <f aca="false">Q25/Q32</f>
        <v>0.7969924812</v>
      </c>
      <c r="S25" s="71" t="n">
        <v>212</v>
      </c>
      <c r="T25" s="72" t="n">
        <f aca="false">S25/S32</f>
        <v>0.7969924812</v>
      </c>
      <c r="U25" s="71" t="n">
        <v>213</v>
      </c>
      <c r="V25" s="72" t="n">
        <f aca="false">U25/U32</f>
        <v>0.8129770992</v>
      </c>
      <c r="W25" s="71" t="n">
        <v>213</v>
      </c>
      <c r="X25" s="72" t="n">
        <f aca="false">W25/W32</f>
        <v>1</v>
      </c>
      <c r="Y25" s="71" t="n">
        <v>213</v>
      </c>
      <c r="Z25" s="72" t="n">
        <f aca="false">Y25/Y32</f>
        <v>0.9063829787</v>
      </c>
      <c r="AA25" s="71" t="n">
        <v>213</v>
      </c>
      <c r="AB25" s="72" t="n">
        <f aca="false">AA25/AA32</f>
        <v>0.9063829787</v>
      </c>
      <c r="AC25" s="71" t="n">
        <v>213</v>
      </c>
      <c r="AD25" s="72" t="n">
        <f aca="false">AC25/AC32</f>
        <v>0.9063829787</v>
      </c>
      <c r="AE25" s="71" t="n">
        <v>213</v>
      </c>
      <c r="AF25" s="72" t="n">
        <f aca="false">AE25/AE32</f>
        <v>0.9063829787</v>
      </c>
      <c r="AG25" s="71" t="n">
        <v>213</v>
      </c>
      <c r="AH25" s="72" t="n">
        <f aca="false">AG25/AG32</f>
        <v>0.9063829787</v>
      </c>
      <c r="AI25" s="71" t="n">
        <v>213</v>
      </c>
      <c r="AJ25" s="72" t="n">
        <f aca="false">AI25/AI32</f>
        <v>0.9063829787</v>
      </c>
      <c r="AK25" s="71" t="n">
        <v>213</v>
      </c>
      <c r="AL25" s="72" t="n">
        <f aca="false">AK25/AK32</f>
        <v>0.9063829787</v>
      </c>
      <c r="AM25" s="71" t="n">
        <v>213</v>
      </c>
      <c r="AN25" s="72" t="n">
        <f aca="false">AM25/AM32</f>
        <v>0.9063829787</v>
      </c>
      <c r="AO25" s="71" t="n">
        <v>213</v>
      </c>
      <c r="AP25" s="72" t="n">
        <f aca="false">AO25/AO32</f>
        <v>0.9063829787</v>
      </c>
      <c r="AQ25" s="71" t="n">
        <v>219</v>
      </c>
      <c r="AR25" s="72" t="n">
        <f aca="false">AQ25/AQ32</f>
        <v>0.9319148936</v>
      </c>
      <c r="AS25" s="71" t="n">
        <v>231</v>
      </c>
      <c r="AT25" s="73" t="n">
        <f aca="false">AS25/AS32</f>
        <v>0.9829787234</v>
      </c>
      <c r="AU25" s="81"/>
      <c r="AV25" s="82"/>
      <c r="AW25" s="81"/>
      <c r="AX25" s="82"/>
      <c r="AY25" s="81"/>
      <c r="AZ25" s="82"/>
      <c r="BA25" s="81"/>
      <c r="BB25" s="82"/>
      <c r="BC25" s="81"/>
      <c r="BD25" s="82"/>
      <c r="BE25" s="81"/>
      <c r="BF25" s="82"/>
      <c r="BG25" s="81"/>
      <c r="BH25" s="82"/>
      <c r="BI25" s="81"/>
      <c r="BJ25" s="82"/>
    </row>
    <row r="26" customFormat="false" ht="15.75" hidden="false" customHeight="false" outlineLevel="0" collapsed="false">
      <c r="A26" s="68" t="s">
        <v>9417</v>
      </c>
      <c r="B26" s="69" t="n">
        <f aca="false">COUNTIFS(Seeds!D:D,"=JSON base",Seeds!Y:Y,"=Geometría")+B27</f>
        <v>235</v>
      </c>
      <c r="C26" s="78" t="n">
        <f aca="false">B26/B32</f>
        <v>1</v>
      </c>
      <c r="E26" s="71" t="n">
        <v>34</v>
      </c>
      <c r="F26" s="72" t="n">
        <f aca="false">E26/E32</f>
        <v>0.1160409556</v>
      </c>
      <c r="G26" s="71" t="n">
        <v>69</v>
      </c>
      <c r="H26" s="72" t="n">
        <f aca="false">G26/G32</f>
        <v>0.2277227723</v>
      </c>
      <c r="I26" s="71" t="n">
        <v>109</v>
      </c>
      <c r="J26" s="72" t="n">
        <f aca="false">I26/I32</f>
        <v>0.3824561404</v>
      </c>
      <c r="K26" s="71" t="n">
        <v>123</v>
      </c>
      <c r="L26" s="72" t="n">
        <f aca="false">K26/K32</f>
        <v>0.4694656489</v>
      </c>
      <c r="M26" s="71" t="n">
        <v>183</v>
      </c>
      <c r="N26" s="72" t="n">
        <f aca="false">M26/M32</f>
        <v>0.6984732824</v>
      </c>
      <c r="O26" s="71" t="n">
        <v>184</v>
      </c>
      <c r="P26" s="72" t="n">
        <f aca="false">O26/O32</f>
        <v>0.7022900763</v>
      </c>
      <c r="Q26" s="71" t="n">
        <v>204</v>
      </c>
      <c r="R26" s="72" t="n">
        <f aca="false">Q26/Q32</f>
        <v>0.7669172932</v>
      </c>
      <c r="S26" s="71" t="n">
        <v>212</v>
      </c>
      <c r="T26" s="72" t="n">
        <f aca="false">S26/S32</f>
        <v>0.7969924812</v>
      </c>
      <c r="U26" s="71" t="n">
        <v>213</v>
      </c>
      <c r="V26" s="72" t="n">
        <f aca="false">U26/U32</f>
        <v>0.8129770992</v>
      </c>
      <c r="W26" s="71" t="n">
        <v>213</v>
      </c>
      <c r="X26" s="72" t="n">
        <f aca="false">W26/W32</f>
        <v>1</v>
      </c>
      <c r="Y26" s="71" t="n">
        <v>213</v>
      </c>
      <c r="Z26" s="72" t="n">
        <f aca="false">Y26/Y32</f>
        <v>0.9063829787</v>
      </c>
      <c r="AA26" s="71" t="n">
        <v>213</v>
      </c>
      <c r="AB26" s="72" t="n">
        <f aca="false">AA26/AA32</f>
        <v>0.9063829787</v>
      </c>
      <c r="AC26" s="71" t="n">
        <v>213</v>
      </c>
      <c r="AD26" s="72" t="n">
        <f aca="false">AC26/AC32</f>
        <v>0.9063829787</v>
      </c>
      <c r="AE26" s="71" t="n">
        <v>213</v>
      </c>
      <c r="AF26" s="72" t="n">
        <f aca="false">AE26/AE32</f>
        <v>0.9063829787</v>
      </c>
      <c r="AG26" s="71" t="n">
        <v>213</v>
      </c>
      <c r="AH26" s="72" t="n">
        <f aca="false">AG26/AG32</f>
        <v>0.9063829787</v>
      </c>
      <c r="AI26" s="71" t="n">
        <v>213</v>
      </c>
      <c r="AJ26" s="72" t="n">
        <f aca="false">AI26/AI32</f>
        <v>0.9063829787</v>
      </c>
      <c r="AK26" s="71" t="n">
        <v>213</v>
      </c>
      <c r="AL26" s="72" t="n">
        <f aca="false">AK26/AK32</f>
        <v>0.9063829787</v>
      </c>
      <c r="AM26" s="71" t="n">
        <v>213</v>
      </c>
      <c r="AN26" s="72" t="n">
        <f aca="false">AM26/AM32</f>
        <v>0.9063829787</v>
      </c>
      <c r="AO26" s="71" t="n">
        <v>213</v>
      </c>
      <c r="AP26" s="72" t="n">
        <f aca="false">AO26/AO32</f>
        <v>0.9063829787</v>
      </c>
      <c r="AQ26" s="71" t="n">
        <v>213</v>
      </c>
      <c r="AR26" s="72" t="n">
        <f aca="false">AQ26/AQ32</f>
        <v>0.9063829787</v>
      </c>
      <c r="AS26" s="71" t="n">
        <v>231</v>
      </c>
      <c r="AT26" s="73" t="n">
        <f aca="false">AS26/AS32</f>
        <v>0.9829787234</v>
      </c>
      <c r="AU26" s="81"/>
      <c r="AV26" s="82"/>
      <c r="AW26" s="81"/>
      <c r="AX26" s="82"/>
      <c r="AY26" s="81"/>
      <c r="AZ26" s="82"/>
      <c r="BA26" s="81"/>
      <c r="BB26" s="82"/>
      <c r="BC26" s="81"/>
      <c r="BD26" s="82"/>
      <c r="BE26" s="81"/>
      <c r="BF26" s="82"/>
      <c r="BG26" s="81"/>
      <c r="BH26" s="82"/>
      <c r="BI26" s="81"/>
      <c r="BJ26" s="82"/>
    </row>
    <row r="27" customFormat="false" ht="15.75" hidden="false" customHeight="false" outlineLevel="0" collapsed="false">
      <c r="A27" s="68" t="s">
        <v>9418</v>
      </c>
      <c r="B27" s="69" t="n">
        <f aca="false">COUNTIFS(Seeds!D:D,"=Pendiente de OK TE+hint",Seeds!Y:Y,"=Geometría")+B28</f>
        <v>235</v>
      </c>
      <c r="C27" s="78" t="n">
        <f aca="false">B27/B32</f>
        <v>1</v>
      </c>
      <c r="E27" s="71" t="n">
        <v>0</v>
      </c>
      <c r="F27" s="72" t="n">
        <f aca="false">E27/E32</f>
        <v>0</v>
      </c>
      <c r="G27" s="71" t="n">
        <v>5</v>
      </c>
      <c r="H27" s="72" t="n">
        <f aca="false">G27/G32</f>
        <v>0.01650165017</v>
      </c>
      <c r="I27" s="71" t="n">
        <v>5</v>
      </c>
      <c r="J27" s="72" t="n">
        <f aca="false">I27/I32</f>
        <v>0.01754385965</v>
      </c>
      <c r="K27" s="71" t="n">
        <v>3</v>
      </c>
      <c r="L27" s="72" t="n">
        <f aca="false">K27/K32</f>
        <v>0.01145038168</v>
      </c>
      <c r="M27" s="71" t="n">
        <v>9</v>
      </c>
      <c r="N27" s="72" t="n">
        <f aca="false">M27/M32</f>
        <v>0.03435114504</v>
      </c>
      <c r="O27" s="71" t="n">
        <v>21</v>
      </c>
      <c r="P27" s="72" t="n">
        <f aca="false">O27/O32</f>
        <v>0.08015267176</v>
      </c>
      <c r="Q27" s="71" t="n">
        <v>25</v>
      </c>
      <c r="R27" s="72" t="n">
        <f aca="false">Q27/Q32</f>
        <v>0.09398496241</v>
      </c>
      <c r="S27" s="71" t="n">
        <v>25</v>
      </c>
      <c r="T27" s="72" t="n">
        <f aca="false">S27/S32</f>
        <v>0.09398496241</v>
      </c>
      <c r="U27" s="71" t="n">
        <v>116</v>
      </c>
      <c r="V27" s="72" t="n">
        <f aca="false">U27/U32</f>
        <v>0.4427480916</v>
      </c>
      <c r="W27" s="71" t="n">
        <v>213</v>
      </c>
      <c r="X27" s="72" t="n">
        <f aca="false">W27/W32</f>
        <v>1</v>
      </c>
      <c r="Y27" s="71" t="n">
        <v>213</v>
      </c>
      <c r="Z27" s="72" t="n">
        <f aca="false">Y27/Y32</f>
        <v>0.9063829787</v>
      </c>
      <c r="AA27" s="71" t="n">
        <v>213</v>
      </c>
      <c r="AB27" s="72" t="n">
        <f aca="false">AA27/AA32</f>
        <v>0.9063829787</v>
      </c>
      <c r="AC27" s="71" t="n">
        <v>213</v>
      </c>
      <c r="AD27" s="72" t="n">
        <f aca="false">AC27/AC32</f>
        <v>0.9063829787</v>
      </c>
      <c r="AE27" s="71" t="n">
        <v>213</v>
      </c>
      <c r="AF27" s="72" t="n">
        <f aca="false">AE27/AE32</f>
        <v>0.9063829787</v>
      </c>
      <c r="AG27" s="71" t="n">
        <v>213</v>
      </c>
      <c r="AH27" s="72" t="n">
        <f aca="false">AG27/AG32</f>
        <v>0.9063829787</v>
      </c>
      <c r="AI27" s="71" t="n">
        <v>213</v>
      </c>
      <c r="AJ27" s="72" t="n">
        <f aca="false">AI27/AI32</f>
        <v>0.9063829787</v>
      </c>
      <c r="AK27" s="71" t="n">
        <v>213</v>
      </c>
      <c r="AL27" s="72" t="n">
        <f aca="false">AK27/AK32</f>
        <v>0.9063829787</v>
      </c>
      <c r="AM27" s="71" t="n">
        <v>213</v>
      </c>
      <c r="AN27" s="72" t="n">
        <f aca="false">AM27/AM32</f>
        <v>0.9063829787</v>
      </c>
      <c r="AO27" s="71" t="n">
        <v>213</v>
      </c>
      <c r="AP27" s="72" t="n">
        <f aca="false">AO27/AO32</f>
        <v>0.9063829787</v>
      </c>
      <c r="AQ27" s="71" t="n">
        <v>213</v>
      </c>
      <c r="AR27" s="72" t="n">
        <f aca="false">AQ27/AQ32</f>
        <v>0.9063829787</v>
      </c>
      <c r="AS27" s="71" t="n">
        <v>231</v>
      </c>
      <c r="AT27" s="73" t="n">
        <f aca="false">AS27/AS32</f>
        <v>0.9829787234</v>
      </c>
      <c r="AU27" s="81"/>
      <c r="AV27" s="82"/>
      <c r="AW27" s="81"/>
      <c r="AX27" s="82"/>
      <c r="AY27" s="81"/>
      <c r="AZ27" s="82"/>
      <c r="BA27" s="81"/>
      <c r="BB27" s="82"/>
      <c r="BC27" s="81"/>
      <c r="BD27" s="82"/>
      <c r="BE27" s="81"/>
      <c r="BF27" s="82"/>
      <c r="BG27" s="81"/>
      <c r="BH27" s="82"/>
      <c r="BI27" s="81"/>
      <c r="BJ27" s="82"/>
    </row>
    <row r="28" customFormat="false" ht="15.75" hidden="false" customHeight="false" outlineLevel="0" collapsed="false">
      <c r="A28" s="68" t="s">
        <v>9419</v>
      </c>
      <c r="B28" s="69" t="n">
        <f aca="false">COUNTIFS(Seeds!D:D,"=OK TE+hint",Seeds!Y:Y,"=Geometría")+B29</f>
        <v>235</v>
      </c>
      <c r="C28" s="78" t="n">
        <f aca="false">B28/B32</f>
        <v>1</v>
      </c>
      <c r="E28" s="71" t="n">
        <v>0</v>
      </c>
      <c r="F28" s="72" t="n">
        <f aca="false">E28/E32</f>
        <v>0</v>
      </c>
      <c r="G28" s="71" t="n">
        <v>5</v>
      </c>
      <c r="H28" s="72" t="n">
        <f aca="false">G28/G32</f>
        <v>0.01650165017</v>
      </c>
      <c r="I28" s="71" t="n">
        <v>5</v>
      </c>
      <c r="J28" s="72" t="n">
        <f aca="false">I28/I32</f>
        <v>0.01754385965</v>
      </c>
      <c r="K28" s="71" t="n">
        <v>3</v>
      </c>
      <c r="L28" s="72" t="n">
        <f aca="false">K28/K32</f>
        <v>0.01145038168</v>
      </c>
      <c r="M28" s="71" t="n">
        <v>9</v>
      </c>
      <c r="N28" s="72" t="n">
        <f aca="false">M28/M32</f>
        <v>0.03435114504</v>
      </c>
      <c r="O28" s="71" t="n">
        <v>21</v>
      </c>
      <c r="P28" s="72" t="n">
        <f aca="false">O28/O32</f>
        <v>0.08015267176</v>
      </c>
      <c r="Q28" s="71" t="n">
        <v>25</v>
      </c>
      <c r="R28" s="72" t="n">
        <f aca="false">Q28/Q32</f>
        <v>0.09398496241</v>
      </c>
      <c r="S28" s="71" t="n">
        <v>25</v>
      </c>
      <c r="T28" s="72" t="n">
        <f aca="false">S28/S32</f>
        <v>0.09398496241</v>
      </c>
      <c r="U28" s="71" t="n">
        <v>115</v>
      </c>
      <c r="V28" s="72" t="n">
        <f aca="false">U28/U32</f>
        <v>0.4389312977</v>
      </c>
      <c r="W28" s="71" t="n">
        <v>213</v>
      </c>
      <c r="X28" s="72" t="n">
        <f aca="false">W28/W32</f>
        <v>1</v>
      </c>
      <c r="Y28" s="71" t="n">
        <v>213</v>
      </c>
      <c r="Z28" s="72" t="n">
        <f aca="false">Y28/Y32</f>
        <v>0.9063829787</v>
      </c>
      <c r="AA28" s="71" t="n">
        <v>213</v>
      </c>
      <c r="AB28" s="72" t="n">
        <f aca="false">AA28/AA32</f>
        <v>0.9063829787</v>
      </c>
      <c r="AC28" s="71" t="n">
        <v>213</v>
      </c>
      <c r="AD28" s="72" t="n">
        <f aca="false">AC28/AC32</f>
        <v>0.9063829787</v>
      </c>
      <c r="AE28" s="71" t="n">
        <v>213</v>
      </c>
      <c r="AF28" s="72" t="n">
        <f aca="false">AE28/AE32</f>
        <v>0.9063829787</v>
      </c>
      <c r="AG28" s="71" t="n">
        <v>213</v>
      </c>
      <c r="AH28" s="72" t="n">
        <f aca="false">AG28/AG32</f>
        <v>0.9063829787</v>
      </c>
      <c r="AI28" s="71" t="n">
        <v>213</v>
      </c>
      <c r="AJ28" s="72" t="n">
        <f aca="false">AI28/AI32</f>
        <v>0.9063829787</v>
      </c>
      <c r="AK28" s="71" t="n">
        <v>213</v>
      </c>
      <c r="AL28" s="72" t="n">
        <f aca="false">AK28/AK32</f>
        <v>0.9063829787</v>
      </c>
      <c r="AM28" s="71" t="n">
        <v>213</v>
      </c>
      <c r="AN28" s="72" t="n">
        <f aca="false">AM28/AM32</f>
        <v>0.9063829787</v>
      </c>
      <c r="AO28" s="71" t="n">
        <v>213</v>
      </c>
      <c r="AP28" s="72" t="n">
        <f aca="false">AO28/AO32</f>
        <v>0.9063829787</v>
      </c>
      <c r="AQ28" s="71" t="n">
        <v>213</v>
      </c>
      <c r="AR28" s="72" t="n">
        <f aca="false">AQ28/AQ32</f>
        <v>0.9063829787</v>
      </c>
      <c r="AS28" s="71" t="n">
        <v>231</v>
      </c>
      <c r="AT28" s="73" t="n">
        <f aca="false">AS28/AS32</f>
        <v>0.9829787234</v>
      </c>
      <c r="AU28" s="81"/>
      <c r="AV28" s="82"/>
      <c r="AW28" s="81"/>
      <c r="AX28" s="82"/>
      <c r="AY28" s="81"/>
      <c r="AZ28" s="82"/>
      <c r="BA28" s="81"/>
      <c r="BB28" s="82"/>
      <c r="BC28" s="81"/>
      <c r="BD28" s="82"/>
      <c r="BE28" s="81"/>
      <c r="BF28" s="82"/>
      <c r="BG28" s="81"/>
      <c r="BH28" s="82"/>
      <c r="BI28" s="81"/>
      <c r="BJ28" s="82"/>
    </row>
    <row r="29" customFormat="false" ht="15.75" hidden="false" customHeight="false" outlineLevel="0" collapsed="false">
      <c r="A29" s="68" t="s">
        <v>9420</v>
      </c>
      <c r="B29" s="69" t="n">
        <f aca="false">COUNTIFS(Seeds!D:D,"=JSON+TE+hint",Seeds!Y:Y,"=Geometría")+B30</f>
        <v>235</v>
      </c>
      <c r="C29" s="78" t="n">
        <f aca="false">B29/B32</f>
        <v>1</v>
      </c>
      <c r="E29" s="71" t="n">
        <v>5</v>
      </c>
      <c r="F29" s="72" t="n">
        <f aca="false">E29/E32</f>
        <v>0.01706484642</v>
      </c>
      <c r="G29" s="71" t="n">
        <v>5</v>
      </c>
      <c r="H29" s="72" t="n">
        <f aca="false">G29/G32</f>
        <v>0.01650165017</v>
      </c>
      <c r="I29" s="71" t="n">
        <v>5</v>
      </c>
      <c r="J29" s="72" t="n">
        <f aca="false">I29/I32</f>
        <v>0.01754385965</v>
      </c>
      <c r="K29" s="71" t="n">
        <v>3</v>
      </c>
      <c r="L29" s="72" t="n">
        <f aca="false">K29/K32</f>
        <v>0.01145038168</v>
      </c>
      <c r="M29" s="71" t="n">
        <v>3</v>
      </c>
      <c r="N29" s="72" t="n">
        <f aca="false">M29/M32</f>
        <v>0.01145038168</v>
      </c>
      <c r="O29" s="71" t="n">
        <v>21</v>
      </c>
      <c r="P29" s="72" t="n">
        <f aca="false">O29/O32</f>
        <v>0.08015267176</v>
      </c>
      <c r="Q29" s="71" t="n">
        <v>13</v>
      </c>
      <c r="R29" s="72" t="n">
        <f aca="false">Q29/Q32</f>
        <v>0.04887218045</v>
      </c>
      <c r="S29" s="71" t="n">
        <v>25</v>
      </c>
      <c r="T29" s="72" t="n">
        <f aca="false">S29/S32</f>
        <v>0.09398496241</v>
      </c>
      <c r="U29" s="71" t="n">
        <v>88</v>
      </c>
      <c r="V29" s="72" t="n">
        <f aca="false">U29/U32</f>
        <v>0.3358778626</v>
      </c>
      <c r="W29" s="71" t="n">
        <v>213</v>
      </c>
      <c r="X29" s="72" t="n">
        <f aca="false">W29/W32</f>
        <v>1</v>
      </c>
      <c r="Y29" s="71" t="n">
        <v>213</v>
      </c>
      <c r="Z29" s="72" t="n">
        <f aca="false">Y29/Y32</f>
        <v>0.9063829787</v>
      </c>
      <c r="AA29" s="71" t="n">
        <v>213</v>
      </c>
      <c r="AB29" s="72" t="n">
        <f aca="false">AA29/AA32</f>
        <v>0.9063829787</v>
      </c>
      <c r="AC29" s="71" t="n">
        <v>213</v>
      </c>
      <c r="AD29" s="72" t="n">
        <f aca="false">AC29/AC32</f>
        <v>0.9063829787</v>
      </c>
      <c r="AE29" s="71" t="n">
        <v>213</v>
      </c>
      <c r="AF29" s="72" t="n">
        <f aca="false">AE29/AE32</f>
        <v>0.9063829787</v>
      </c>
      <c r="AG29" s="71" t="n">
        <v>213</v>
      </c>
      <c r="AH29" s="72" t="n">
        <f aca="false">AG29/AG32</f>
        <v>0.9063829787</v>
      </c>
      <c r="AI29" s="71" t="n">
        <v>213</v>
      </c>
      <c r="AJ29" s="72" t="n">
        <f aca="false">AI29/AI32</f>
        <v>0.9063829787</v>
      </c>
      <c r="AK29" s="71" t="n">
        <v>213</v>
      </c>
      <c r="AL29" s="72" t="n">
        <f aca="false">AK29/AK32</f>
        <v>0.9063829787</v>
      </c>
      <c r="AM29" s="71" t="n">
        <v>213</v>
      </c>
      <c r="AN29" s="72" t="n">
        <f aca="false">AM29/AM32</f>
        <v>0.9063829787</v>
      </c>
      <c r="AO29" s="71" t="n">
        <v>213</v>
      </c>
      <c r="AP29" s="72" t="n">
        <f aca="false">AO29/AO32</f>
        <v>0.9063829787</v>
      </c>
      <c r="AQ29" s="71" t="n">
        <v>213</v>
      </c>
      <c r="AR29" s="72" t="n">
        <f aca="false">AQ29/AQ32</f>
        <v>0.9063829787</v>
      </c>
      <c r="AS29" s="71" t="n">
        <v>231</v>
      </c>
      <c r="AT29" s="73" t="n">
        <f aca="false">AS29/AS32</f>
        <v>0.9829787234</v>
      </c>
      <c r="AU29" s="81"/>
      <c r="AV29" s="82"/>
      <c r="AW29" s="81"/>
      <c r="AX29" s="82"/>
      <c r="AY29" s="81"/>
      <c r="AZ29" s="82"/>
      <c r="BA29" s="81"/>
      <c r="BB29" s="82"/>
      <c r="BC29" s="81"/>
      <c r="BD29" s="82"/>
      <c r="BE29" s="81"/>
      <c r="BF29" s="82"/>
      <c r="BG29" s="81"/>
      <c r="BH29" s="82"/>
      <c r="BI29" s="81"/>
      <c r="BJ29" s="82"/>
    </row>
    <row r="30" customFormat="false" ht="15.75" hidden="false" customHeight="false" outlineLevel="0" collapsed="false">
      <c r="A30" s="68" t="s">
        <v>35</v>
      </c>
      <c r="B30" s="69" t="n">
        <f aca="false">COUNTIFS(Seeds!D:D,"=JSON revisado",Seeds!Y:Y,"=Geometría")</f>
        <v>235</v>
      </c>
      <c r="C30" s="78" t="n">
        <f aca="false">B30/B32</f>
        <v>1</v>
      </c>
      <c r="E30" s="71" t="n">
        <v>0</v>
      </c>
      <c r="F30" s="72" t="n">
        <f aca="false">E30/E32</f>
        <v>0</v>
      </c>
      <c r="G30" s="71" t="n">
        <v>0</v>
      </c>
      <c r="H30" s="72" t="n">
        <f aca="false">G30/G32</f>
        <v>0</v>
      </c>
      <c r="I30" s="71" t="n">
        <v>0</v>
      </c>
      <c r="J30" s="72" t="n">
        <f aca="false">I30/I32</f>
        <v>0</v>
      </c>
      <c r="K30" s="71" t="n">
        <v>0</v>
      </c>
      <c r="L30" s="72" t="n">
        <f aca="false">K30/K32</f>
        <v>0</v>
      </c>
      <c r="M30" s="71" t="n">
        <v>0</v>
      </c>
      <c r="N30" s="72" t="n">
        <f aca="false">M30/M32</f>
        <v>0</v>
      </c>
      <c r="O30" s="71" t="n">
        <v>0</v>
      </c>
      <c r="P30" s="72" t="n">
        <f aca="false">O30/O32</f>
        <v>0</v>
      </c>
      <c r="Q30" s="71" t="n">
        <v>13</v>
      </c>
      <c r="R30" s="72" t="n">
        <f aca="false">Q30/Q32</f>
        <v>0.04887218045</v>
      </c>
      <c r="S30" s="71" t="n">
        <v>20</v>
      </c>
      <c r="T30" s="72" t="n">
        <f aca="false">S30/S32</f>
        <v>0.07518796992</v>
      </c>
      <c r="U30" s="71" t="n">
        <v>66</v>
      </c>
      <c r="V30" s="72" t="n">
        <f aca="false">U30/U32</f>
        <v>0.2519083969</v>
      </c>
      <c r="W30" s="71" t="n">
        <v>127</v>
      </c>
      <c r="X30" s="72" t="n">
        <f aca="false">W30/W32</f>
        <v>0.5962441315</v>
      </c>
      <c r="Y30" s="71" t="n">
        <v>179</v>
      </c>
      <c r="Z30" s="72" t="n">
        <f aca="false">Y30/Y32</f>
        <v>0.7617021277</v>
      </c>
      <c r="AA30" s="71" t="n">
        <v>212</v>
      </c>
      <c r="AB30" s="72" t="n">
        <f aca="false">AA30/AA32</f>
        <v>0.9021276596</v>
      </c>
      <c r="AC30" s="71" t="n">
        <v>213</v>
      </c>
      <c r="AD30" s="72" t="n">
        <f aca="false">AC30/AC32</f>
        <v>0.9063829787</v>
      </c>
      <c r="AE30" s="71" t="n">
        <v>212</v>
      </c>
      <c r="AF30" s="72" t="n">
        <f aca="false">AE30/AE32</f>
        <v>0.9021276596</v>
      </c>
      <c r="AG30" s="71" t="n">
        <v>212</v>
      </c>
      <c r="AH30" s="72" t="n">
        <f aca="false">AG30/AG32</f>
        <v>0.9021276596</v>
      </c>
      <c r="AI30" s="71" t="n">
        <v>212</v>
      </c>
      <c r="AJ30" s="72" t="n">
        <f aca="false">AI30/AI32</f>
        <v>0.9021276596</v>
      </c>
      <c r="AK30" s="71" t="n">
        <v>213</v>
      </c>
      <c r="AL30" s="72" t="n">
        <f aca="false">AK30/AK32</f>
        <v>0.9063829787</v>
      </c>
      <c r="AM30" s="71" t="n">
        <v>213</v>
      </c>
      <c r="AN30" s="72" t="n">
        <f aca="false">AM30/AM32</f>
        <v>0.9063829787</v>
      </c>
      <c r="AO30" s="71" t="n">
        <v>213</v>
      </c>
      <c r="AP30" s="72" t="n">
        <f aca="false">AO30/AO32</f>
        <v>0.9063829787</v>
      </c>
      <c r="AQ30" s="71" t="n">
        <v>213</v>
      </c>
      <c r="AR30" s="72" t="n">
        <f aca="false">AQ30/AQ32</f>
        <v>0.9063829787</v>
      </c>
      <c r="AS30" s="71" t="n">
        <v>231</v>
      </c>
      <c r="AT30" s="73" t="n">
        <f aca="false">AS30/AS32</f>
        <v>0.9829787234</v>
      </c>
      <c r="AU30" s="81"/>
      <c r="AV30" s="82"/>
      <c r="AW30" s="81"/>
      <c r="AX30" s="82"/>
      <c r="AY30" s="81"/>
      <c r="AZ30" s="82"/>
      <c r="BA30" s="81"/>
      <c r="BB30" s="82"/>
      <c r="BC30" s="81"/>
      <c r="BD30" s="82"/>
      <c r="BE30" s="81"/>
      <c r="BF30" s="82"/>
      <c r="BG30" s="81"/>
      <c r="BH30" s="82"/>
      <c r="BI30" s="81"/>
      <c r="BJ30" s="82"/>
    </row>
    <row r="31" customFormat="false" ht="15.75" hidden="false" customHeight="false" outlineLevel="0" collapsed="false">
      <c r="A31" s="68" t="s">
        <v>9423</v>
      </c>
      <c r="B31" s="69" t="n">
        <f aca="false">COUNTIFS(Seeds!E:E,"=Sí",Seeds!Y:Y,"=Geometría")</f>
        <v>0</v>
      </c>
      <c r="C31" s="78" t="n">
        <f aca="false">B31/B32</f>
        <v>0</v>
      </c>
      <c r="E31" s="71" t="n">
        <v>0</v>
      </c>
      <c r="F31" s="72" t="n">
        <f aca="false">E31/E32</f>
        <v>0</v>
      </c>
      <c r="G31" s="71" t="n">
        <v>0</v>
      </c>
      <c r="H31" s="72" t="n">
        <f aca="false">G31/G32</f>
        <v>0</v>
      </c>
      <c r="I31" s="71" t="n">
        <v>0</v>
      </c>
      <c r="J31" s="72" t="n">
        <f aca="false">I31/I32</f>
        <v>0</v>
      </c>
      <c r="K31" s="71" t="n">
        <v>0</v>
      </c>
      <c r="L31" s="72" t="n">
        <f aca="false">K31/K32</f>
        <v>0</v>
      </c>
      <c r="M31" s="71" t="n">
        <v>0</v>
      </c>
      <c r="N31" s="72" t="n">
        <f aca="false">M31/M32</f>
        <v>0</v>
      </c>
      <c r="O31" s="71" t="n">
        <v>0</v>
      </c>
      <c r="P31" s="72" t="n">
        <f aca="false">O31/O32</f>
        <v>0</v>
      </c>
      <c r="Q31" s="71" t="n">
        <v>7</v>
      </c>
      <c r="R31" s="72" t="n">
        <f aca="false">Q31/Q32</f>
        <v>0.02631578947</v>
      </c>
      <c r="S31" s="71" t="n">
        <v>7</v>
      </c>
      <c r="T31" s="72" t="n">
        <f aca="false">S31/S32</f>
        <v>0.02631578947</v>
      </c>
      <c r="U31" s="71" t="n">
        <v>16</v>
      </c>
      <c r="V31" s="72" t="n">
        <f aca="false">U31/U32</f>
        <v>0.06106870229</v>
      </c>
      <c r="W31" s="71" t="n">
        <v>14</v>
      </c>
      <c r="X31" s="72" t="n">
        <f aca="false">W31/W32</f>
        <v>0.06572769953</v>
      </c>
      <c r="Y31" s="71" t="n">
        <v>18</v>
      </c>
      <c r="Z31" s="72" t="n">
        <f aca="false">Y31/Y32</f>
        <v>0.07659574468</v>
      </c>
      <c r="AA31" s="71" t="n">
        <v>14</v>
      </c>
      <c r="AB31" s="72" t="n">
        <f aca="false">AA31/AA32</f>
        <v>0.05957446809</v>
      </c>
      <c r="AC31" s="71" t="n">
        <v>14</v>
      </c>
      <c r="AD31" s="72" t="n">
        <f aca="false">AC31/AC32</f>
        <v>0.05957446809</v>
      </c>
      <c r="AE31" s="71" t="n">
        <v>14</v>
      </c>
      <c r="AF31" s="72" t="n">
        <f aca="false">AE31/AE32</f>
        <v>0.05957446809</v>
      </c>
      <c r="AG31" s="71" t="n">
        <v>14</v>
      </c>
      <c r="AH31" s="72" t="n">
        <f aca="false">AG31/AG32</f>
        <v>0.05957446809</v>
      </c>
      <c r="AI31" s="71" t="n">
        <v>14</v>
      </c>
      <c r="AJ31" s="72" t="n">
        <f aca="false">AI31/AI32</f>
        <v>0.05957446809</v>
      </c>
      <c r="AK31" s="71" t="n">
        <v>12</v>
      </c>
      <c r="AL31" s="72" t="n">
        <f aca="false">AK31/AK32</f>
        <v>0.05106382979</v>
      </c>
      <c r="AM31" s="71" t="n">
        <v>11</v>
      </c>
      <c r="AN31" s="72" t="n">
        <f aca="false">AM31/AM32</f>
        <v>0.04680851064</v>
      </c>
      <c r="AO31" s="71" t="n">
        <v>9</v>
      </c>
      <c r="AP31" s="72" t="n">
        <f aca="false">AO31/AO32</f>
        <v>0.03829787234</v>
      </c>
      <c r="AQ31" s="71" t="n">
        <v>6</v>
      </c>
      <c r="AR31" s="72" t="n">
        <f aca="false">AQ31/AQ32</f>
        <v>0.02553191489</v>
      </c>
      <c r="AS31" s="71" t="n">
        <v>0</v>
      </c>
      <c r="AT31" s="73" t="n">
        <f aca="false">AS31/AS32</f>
        <v>0</v>
      </c>
      <c r="AU31" s="81"/>
      <c r="AV31" s="82"/>
      <c r="AW31" s="81"/>
      <c r="AX31" s="82"/>
      <c r="AY31" s="81"/>
      <c r="AZ31" s="82"/>
      <c r="BA31" s="81"/>
      <c r="BB31" s="82"/>
      <c r="BC31" s="81"/>
      <c r="BD31" s="82"/>
      <c r="BE31" s="81"/>
      <c r="BF31" s="82"/>
      <c r="BG31" s="81"/>
      <c r="BH31" s="82"/>
      <c r="BI31" s="81"/>
      <c r="BJ31" s="82"/>
    </row>
    <row r="32" customFormat="false" ht="15.75" hidden="false" customHeight="false" outlineLevel="0" collapsed="false">
      <c r="A32" s="68" t="s">
        <v>9422</v>
      </c>
      <c r="B32" s="74" t="n">
        <f aca="false">COUNTIFS(Seeds!Y:Y,"=Geometría")-COUNTIFS(Seeds!Y:Y,"=Geometría",Seeds!D:D,"=No hacer")</f>
        <v>235</v>
      </c>
      <c r="C32" s="83" t="n">
        <f aca="false">SUM(C24:C30)/7</f>
        <v>1</v>
      </c>
      <c r="D32" s="76"/>
      <c r="E32" s="71" t="n">
        <v>293</v>
      </c>
      <c r="F32" s="84" t="n">
        <f aca="false">SUM(F24:F30)/7</f>
        <v>0.0589956119</v>
      </c>
      <c r="G32" s="71" t="n">
        <v>303</v>
      </c>
      <c r="H32" s="84" t="n">
        <f aca="false">SUM(H24:H30)/7</f>
        <v>0.1192833569</v>
      </c>
      <c r="I32" s="71" t="n">
        <v>285</v>
      </c>
      <c r="J32" s="84" t="n">
        <f aca="false">SUM(J24:J30)/7</f>
        <v>0.2015037594</v>
      </c>
      <c r="K32" s="71" t="n">
        <v>262</v>
      </c>
      <c r="L32" s="84" t="n">
        <f aca="false">SUM(L24:L30)/7</f>
        <v>0.2579062159</v>
      </c>
      <c r="M32" s="71" t="n">
        <v>262</v>
      </c>
      <c r="N32" s="84" t="n">
        <f aca="false">SUM(N24:N30)/7</f>
        <v>0.3260632497</v>
      </c>
      <c r="O32" s="71" t="n">
        <v>262</v>
      </c>
      <c r="P32" s="84" t="n">
        <f aca="false">SUM(P24:P30)/7</f>
        <v>0.3500545256</v>
      </c>
      <c r="Q32" s="71" t="n">
        <v>266</v>
      </c>
      <c r="R32" s="84" t="n">
        <f aca="false">SUM(R24:R30)/7</f>
        <v>0.3780880773</v>
      </c>
      <c r="S32" s="71" t="n">
        <v>266</v>
      </c>
      <c r="T32" s="84" t="n">
        <f aca="false">SUM(T24:T30)/7</f>
        <v>0.3925886144</v>
      </c>
      <c r="U32" s="71" t="n">
        <v>262</v>
      </c>
      <c r="V32" s="84" t="n">
        <f aca="false">SUM(V24:V30)/7</f>
        <v>0.5583424209</v>
      </c>
      <c r="W32" s="71" t="n">
        <v>213</v>
      </c>
      <c r="X32" s="84" t="n">
        <f aca="false">SUM(X24:X30)/7</f>
        <v>0.9423205902</v>
      </c>
      <c r="Y32" s="71" t="n">
        <f aca="false">B32</f>
        <v>235</v>
      </c>
      <c r="Z32" s="84" t="n">
        <f aca="false">SUM(Z24:Z30)/7</f>
        <v>0.8857142857</v>
      </c>
      <c r="AA32" s="71" t="n">
        <f aca="false">B32</f>
        <v>235</v>
      </c>
      <c r="AB32" s="84" t="n">
        <f aca="false">SUM(AB24:AB30)/7</f>
        <v>0.905775076</v>
      </c>
      <c r="AC32" s="71" t="n">
        <f aca="false">B32</f>
        <v>235</v>
      </c>
      <c r="AD32" s="84" t="n">
        <f aca="false">SUM(AD24:AD30)/7</f>
        <v>0.9063829787</v>
      </c>
      <c r="AE32" s="71" t="n">
        <f aca="false">B32</f>
        <v>235</v>
      </c>
      <c r="AF32" s="84" t="n">
        <f aca="false">SUM(AF24:AF30)/7</f>
        <v>0.905775076</v>
      </c>
      <c r="AG32" s="71" t="n">
        <f aca="false">B32</f>
        <v>235</v>
      </c>
      <c r="AH32" s="84" t="n">
        <f aca="false">SUM(AH24:AH30)/7</f>
        <v>0.905775076</v>
      </c>
      <c r="AI32" s="71" t="n">
        <f aca="false">B32</f>
        <v>235</v>
      </c>
      <c r="AJ32" s="84" t="n">
        <f aca="false">SUM(AJ24:AJ30)/7</f>
        <v>0.905775076</v>
      </c>
      <c r="AK32" s="71" t="n">
        <f aca="false">B32</f>
        <v>235</v>
      </c>
      <c r="AL32" s="84" t="n">
        <f aca="false">SUM(AL24:AL30)/7</f>
        <v>0.9063829787</v>
      </c>
      <c r="AM32" s="71" t="n">
        <f aca="false">B32</f>
        <v>235</v>
      </c>
      <c r="AN32" s="84" t="n">
        <f aca="false">SUM(AN24:AN30)/7</f>
        <v>0.9063829787</v>
      </c>
      <c r="AO32" s="71" t="n">
        <f aca="false">B32</f>
        <v>235</v>
      </c>
      <c r="AP32" s="84" t="n">
        <f aca="false">SUM(AP24:AP30)/7</f>
        <v>0.9063829787</v>
      </c>
      <c r="AQ32" s="71" t="n">
        <f aca="false">B32</f>
        <v>235</v>
      </c>
      <c r="AR32" s="84" t="n">
        <f aca="false">SUM(AR24:AR30)/7</f>
        <v>0.9136778116</v>
      </c>
      <c r="AS32" s="71" t="n">
        <f aca="false">B32</f>
        <v>235</v>
      </c>
      <c r="AT32" s="73" t="n">
        <f aca="false">SUM(AT24:AT30)/7</f>
        <v>0.9829787234</v>
      </c>
      <c r="AU32" s="81"/>
      <c r="AV32" s="82"/>
      <c r="AW32" s="81"/>
      <c r="AX32" s="82"/>
      <c r="AY32" s="81"/>
      <c r="AZ32" s="82"/>
      <c r="BA32" s="81"/>
      <c r="BB32" s="82"/>
      <c r="BC32" s="81"/>
      <c r="BD32" s="82"/>
      <c r="BE32" s="81"/>
      <c r="BF32" s="82"/>
      <c r="BG32" s="81"/>
      <c r="BH32" s="82"/>
      <c r="BI32" s="81"/>
      <c r="BJ32" s="82"/>
    </row>
    <row r="33" customFormat="false" ht="15.75" hidden="false" customHeight="false" outlineLevel="0" collapsed="false">
      <c r="Z33" s="76"/>
    </row>
    <row r="34" customFormat="false" ht="15.75" hidden="false" customHeight="false" outlineLevel="0" collapsed="false">
      <c r="A34" s="66" t="s">
        <v>1918</v>
      </c>
      <c r="B34" s="66"/>
      <c r="C34" s="66"/>
      <c r="E34" s="67" t="n">
        <v>44575</v>
      </c>
      <c r="F34" s="67"/>
      <c r="G34" s="67" t="n">
        <v>44582</v>
      </c>
      <c r="H34" s="67"/>
      <c r="I34" s="67" t="n">
        <v>44589</v>
      </c>
      <c r="J34" s="67"/>
      <c r="K34" s="67" t="n">
        <v>44596</v>
      </c>
      <c r="L34" s="67"/>
      <c r="M34" s="67" t="n">
        <v>44603</v>
      </c>
      <c r="N34" s="67"/>
      <c r="O34" s="67" t="n">
        <v>44610</v>
      </c>
      <c r="P34" s="67"/>
      <c r="Q34" s="67" t="n">
        <v>44617</v>
      </c>
      <c r="R34" s="67"/>
      <c r="S34" s="67" t="n">
        <v>44624</v>
      </c>
      <c r="T34" s="67"/>
      <c r="U34" s="67" t="n">
        <v>44631</v>
      </c>
      <c r="V34" s="67"/>
      <c r="W34" s="67" t="n">
        <v>44638</v>
      </c>
      <c r="X34" s="67"/>
      <c r="Y34" s="67" t="n">
        <v>44645</v>
      </c>
      <c r="Z34" s="67"/>
      <c r="AA34" s="67" t="n">
        <v>44652</v>
      </c>
      <c r="AB34" s="67"/>
      <c r="AC34" s="67" t="n">
        <v>44659</v>
      </c>
      <c r="AD34" s="67"/>
      <c r="AE34" s="67" t="n">
        <v>44666</v>
      </c>
      <c r="AF34" s="67"/>
      <c r="AG34" s="67" t="n">
        <v>44673</v>
      </c>
      <c r="AH34" s="67"/>
      <c r="AI34" s="67" t="n">
        <v>44680</v>
      </c>
      <c r="AJ34" s="67"/>
      <c r="AK34" s="67" t="n">
        <v>44687</v>
      </c>
      <c r="AL34" s="67"/>
      <c r="AM34" s="67" t="n">
        <v>44694</v>
      </c>
      <c r="AN34" s="67"/>
      <c r="AO34" s="67" t="n">
        <v>44701</v>
      </c>
      <c r="AP34" s="67"/>
      <c r="AQ34" s="67" t="n">
        <v>44708</v>
      </c>
      <c r="AR34" s="67"/>
      <c r="AS34" s="67" t="n">
        <v>44715</v>
      </c>
      <c r="AT34" s="67"/>
      <c r="AU34" s="67" t="n">
        <v>44722</v>
      </c>
      <c r="AV34" s="67"/>
      <c r="AW34" s="67" t="n">
        <v>44729</v>
      </c>
      <c r="AX34" s="67"/>
      <c r="AY34" s="67" t="n">
        <v>44736</v>
      </c>
      <c r="AZ34" s="67"/>
      <c r="BA34" s="79" t="n">
        <v>44743</v>
      </c>
      <c r="BB34" s="79"/>
      <c r="BC34" s="79" t="n">
        <v>44750</v>
      </c>
      <c r="BD34" s="79"/>
      <c r="BE34" s="80"/>
      <c r="BF34" s="80"/>
      <c r="BG34" s="80"/>
      <c r="BH34" s="80"/>
      <c r="BI34" s="80"/>
      <c r="BJ34" s="80"/>
    </row>
    <row r="35" customFormat="false" ht="15.75" hidden="false" customHeight="false" outlineLevel="0" collapsed="false">
      <c r="A35" s="68" t="s">
        <v>9415</v>
      </c>
      <c r="B35" s="69" t="n">
        <f aca="false">COUNTIFS(Seeds!D:D,"=Ortografía+cast",Seeds!Y:Y,"=Magnitudes y medida")+B36</f>
        <v>335</v>
      </c>
      <c r="C35" s="78" t="n">
        <f aca="false">B35/B43</f>
        <v>1</v>
      </c>
      <c r="E35" s="71" t="n">
        <v>0</v>
      </c>
      <c r="F35" s="72" t="n">
        <f aca="false">E35/E43</f>
        <v>0</v>
      </c>
      <c r="G35" s="71" t="n">
        <v>63</v>
      </c>
      <c r="H35" s="72" t="n">
        <f aca="false">G35/G43</f>
        <v>0.2218309859</v>
      </c>
      <c r="I35" s="71" t="n">
        <v>157</v>
      </c>
      <c r="J35" s="72" t="n">
        <f aca="false">I35/I43</f>
        <v>0.5528169014</v>
      </c>
      <c r="K35" s="71" t="n">
        <v>206</v>
      </c>
      <c r="L35" s="72" t="n">
        <f aca="false">K35/K43</f>
        <v>0.7518248175</v>
      </c>
      <c r="M35" s="71" t="n">
        <v>256</v>
      </c>
      <c r="N35" s="72" t="n">
        <f aca="false">M35/M43</f>
        <v>0.9343065693</v>
      </c>
      <c r="O35" s="71" t="n">
        <v>258</v>
      </c>
      <c r="P35" s="72" t="n">
        <f aca="false">O35/O43</f>
        <v>0.9347826087</v>
      </c>
      <c r="Q35" s="71" t="n">
        <v>264</v>
      </c>
      <c r="R35" s="72" t="n">
        <f aca="false">Q35/Q43</f>
        <v>0.9328621908</v>
      </c>
      <c r="S35" s="71" t="n">
        <v>264</v>
      </c>
      <c r="T35" s="72" t="n">
        <f aca="false">S35/S43</f>
        <v>0.9328621908</v>
      </c>
      <c r="U35" s="71" t="n">
        <v>264</v>
      </c>
      <c r="V35" s="72" t="n">
        <f aca="false">U35/U43</f>
        <v>0.8829431438</v>
      </c>
      <c r="W35" s="71" t="n">
        <v>271</v>
      </c>
      <c r="X35" s="72" t="n">
        <f aca="false">W35/W43</f>
        <v>0.9442508711</v>
      </c>
      <c r="Y35" s="71" t="n">
        <v>272</v>
      </c>
      <c r="Z35" s="72" t="n">
        <f aca="false">Y35/Y43</f>
        <v>0.8119402985</v>
      </c>
      <c r="AA35" s="71" t="n">
        <v>274</v>
      </c>
      <c r="AB35" s="72" t="n">
        <f aca="false">AA35/AA43</f>
        <v>0.8179104478</v>
      </c>
      <c r="AC35" s="71" t="n">
        <v>273</v>
      </c>
      <c r="AD35" s="72" t="n">
        <f aca="false">AC35/AC43</f>
        <v>0.8149253731</v>
      </c>
      <c r="AE35" s="71" t="n">
        <v>273</v>
      </c>
      <c r="AF35" s="72" t="n">
        <f aca="false">AE35/AE43</f>
        <v>0.8149253731</v>
      </c>
      <c r="AG35" s="71" t="n">
        <v>273</v>
      </c>
      <c r="AH35" s="72" t="n">
        <f aca="false">AG35/AG43</f>
        <v>0.8149253731</v>
      </c>
      <c r="AI35" s="71" t="n">
        <v>273</v>
      </c>
      <c r="AJ35" s="72" t="n">
        <f aca="false">AI35/AI43</f>
        <v>0.8149253731</v>
      </c>
      <c r="AK35" s="71" t="n">
        <v>288</v>
      </c>
      <c r="AL35" s="72" t="n">
        <f aca="false">AK35/AK43</f>
        <v>0.8597014925</v>
      </c>
      <c r="AM35" s="71" t="n">
        <v>290</v>
      </c>
      <c r="AN35" s="72" t="n">
        <f aca="false">AM35/AM43</f>
        <v>0.8656716418</v>
      </c>
      <c r="AO35" s="71" t="n">
        <v>290</v>
      </c>
      <c r="AP35" s="72" t="n">
        <f aca="false">AO35/AO43</f>
        <v>0.8656716418</v>
      </c>
      <c r="AQ35" s="71" t="n">
        <v>312</v>
      </c>
      <c r="AR35" s="72" t="n">
        <f aca="false">AQ35/AQ43</f>
        <v>0.9313432836</v>
      </c>
      <c r="AS35" s="71" t="n">
        <v>321</v>
      </c>
      <c r="AT35" s="72" t="n">
        <f aca="false">AS35/AS43</f>
        <v>0.9582089552</v>
      </c>
      <c r="AU35" s="71" t="n">
        <v>338</v>
      </c>
      <c r="AV35" s="72" t="n">
        <f aca="false">AU35/AU43</f>
        <v>1.008955224</v>
      </c>
      <c r="AW35" s="71" t="n">
        <v>338</v>
      </c>
      <c r="AX35" s="72" t="n">
        <f aca="false">AW35/AW43</f>
        <v>1.008955224</v>
      </c>
      <c r="AY35" s="71" t="n">
        <v>338</v>
      </c>
      <c r="AZ35" s="72" t="n">
        <f aca="false">AY35/AY43</f>
        <v>1.008955224</v>
      </c>
      <c r="BA35" s="71" t="n">
        <v>338</v>
      </c>
      <c r="BB35" s="72" t="n">
        <f aca="false">BA35/BA43</f>
        <v>1.008955224</v>
      </c>
      <c r="BC35" s="71" t="n">
        <v>338</v>
      </c>
      <c r="BD35" s="73" t="n">
        <f aca="false">BC35/BC43</f>
        <v>1.008955224</v>
      </c>
      <c r="BE35" s="81"/>
      <c r="BF35" s="82"/>
      <c r="BG35" s="81"/>
      <c r="BH35" s="82"/>
      <c r="BI35" s="81"/>
      <c r="BJ35" s="82"/>
    </row>
    <row r="36" customFormat="false" ht="15.75" hidden="false" customHeight="false" outlineLevel="0" collapsed="false">
      <c r="A36" s="68" t="s">
        <v>9416</v>
      </c>
      <c r="B36" s="69" t="n">
        <f aca="false">COUNTIFS(Seeds!D:D,"=Técnico",Seeds!Y:Y,"=Magnitudes y medida")+B37</f>
        <v>335</v>
      </c>
      <c r="C36" s="78" t="n">
        <f aca="false">B36/B43</f>
        <v>1</v>
      </c>
      <c r="E36" s="71" t="n">
        <v>0</v>
      </c>
      <c r="F36" s="72" t="n">
        <f aca="false">E36/E43</f>
        <v>0</v>
      </c>
      <c r="G36" s="71" t="n">
        <v>8</v>
      </c>
      <c r="H36" s="72" t="n">
        <f aca="false">G36/G43</f>
        <v>0.02816901408</v>
      </c>
      <c r="I36" s="71" t="n">
        <v>49</v>
      </c>
      <c r="J36" s="72" t="n">
        <f aca="false">I36/I43</f>
        <v>0.1725352113</v>
      </c>
      <c r="K36" s="71" t="n">
        <v>87</v>
      </c>
      <c r="L36" s="72" t="n">
        <f aca="false">K36/K43</f>
        <v>0.3175182482</v>
      </c>
      <c r="M36" s="71" t="n">
        <v>105</v>
      </c>
      <c r="N36" s="72" t="n">
        <f aca="false">M36/M43</f>
        <v>0.3832116788</v>
      </c>
      <c r="O36" s="71" t="n">
        <v>199</v>
      </c>
      <c r="P36" s="72" t="n">
        <f aca="false">O36/O43</f>
        <v>0.7210144928</v>
      </c>
      <c r="Q36" s="71" t="n">
        <v>213</v>
      </c>
      <c r="R36" s="72" t="n">
        <f aca="false">Q36/Q43</f>
        <v>0.7526501767</v>
      </c>
      <c r="S36" s="71" t="n">
        <v>222</v>
      </c>
      <c r="T36" s="72" t="n">
        <f aca="false">S36/S43</f>
        <v>0.7844522968</v>
      </c>
      <c r="U36" s="71" t="n">
        <v>231</v>
      </c>
      <c r="V36" s="72" t="n">
        <f aca="false">U36/U43</f>
        <v>0.7725752508</v>
      </c>
      <c r="W36" s="71" t="n">
        <v>238</v>
      </c>
      <c r="X36" s="72" t="n">
        <f aca="false">W36/W43</f>
        <v>0.8292682927</v>
      </c>
      <c r="Y36" s="71" t="n">
        <v>242</v>
      </c>
      <c r="Z36" s="72" t="n">
        <f aca="false">Y36/Y43</f>
        <v>0.7223880597</v>
      </c>
      <c r="AA36" s="71" t="n">
        <v>252</v>
      </c>
      <c r="AB36" s="72" t="n">
        <f aca="false">AA36/AA43</f>
        <v>0.752238806</v>
      </c>
      <c r="AC36" s="71" t="n">
        <v>273</v>
      </c>
      <c r="AD36" s="72" t="n">
        <f aca="false">AC36/AC43</f>
        <v>0.8149253731</v>
      </c>
      <c r="AE36" s="71" t="n">
        <v>273</v>
      </c>
      <c r="AF36" s="72" t="n">
        <f aca="false">AE36/AE43</f>
        <v>0.8149253731</v>
      </c>
      <c r="AG36" s="71" t="n">
        <v>273</v>
      </c>
      <c r="AH36" s="72" t="n">
        <f aca="false">AG36/AG43</f>
        <v>0.8149253731</v>
      </c>
      <c r="AI36" s="71" t="n">
        <v>273</v>
      </c>
      <c r="AJ36" s="72" t="n">
        <f aca="false">AI36/AI43</f>
        <v>0.8149253731</v>
      </c>
      <c r="AK36" s="71" t="n">
        <v>284</v>
      </c>
      <c r="AL36" s="72" t="n">
        <f aca="false">AK36/AK43</f>
        <v>0.847761194</v>
      </c>
      <c r="AM36" s="71" t="n">
        <v>286</v>
      </c>
      <c r="AN36" s="72" t="n">
        <f aca="false">AM36/AM43</f>
        <v>0.8537313433</v>
      </c>
      <c r="AO36" s="71" t="n">
        <v>286</v>
      </c>
      <c r="AP36" s="72" t="n">
        <f aca="false">AO36/AO43</f>
        <v>0.8537313433</v>
      </c>
      <c r="AQ36" s="71" t="n">
        <v>292</v>
      </c>
      <c r="AR36" s="72" t="n">
        <f aca="false">AQ36/AQ43</f>
        <v>0.871641791</v>
      </c>
      <c r="AS36" s="71" t="n">
        <v>303</v>
      </c>
      <c r="AT36" s="72" t="n">
        <f aca="false">AS36/AS43</f>
        <v>0.9044776119</v>
      </c>
      <c r="AU36" s="71" t="n">
        <v>338</v>
      </c>
      <c r="AV36" s="72" t="n">
        <f aca="false">AU36/AU43</f>
        <v>1.008955224</v>
      </c>
      <c r="AW36" s="71" t="n">
        <v>338</v>
      </c>
      <c r="AX36" s="72" t="n">
        <f aca="false">AW36/AW43</f>
        <v>1.008955224</v>
      </c>
      <c r="AY36" s="71" t="n">
        <v>338</v>
      </c>
      <c r="AZ36" s="72" t="n">
        <f aca="false">AY36/AY43</f>
        <v>1.008955224</v>
      </c>
      <c r="BA36" s="71" t="n">
        <v>338</v>
      </c>
      <c r="BB36" s="72" t="n">
        <f aca="false">BA36/BA43</f>
        <v>1.008955224</v>
      </c>
      <c r="BC36" s="71" t="n">
        <v>338</v>
      </c>
      <c r="BD36" s="73" t="n">
        <f aca="false">BC36/BC43</f>
        <v>1.008955224</v>
      </c>
      <c r="BE36" s="81"/>
      <c r="BF36" s="82"/>
      <c r="BG36" s="81"/>
      <c r="BH36" s="82"/>
      <c r="BI36" s="81"/>
      <c r="BJ36" s="82"/>
    </row>
    <row r="37" customFormat="false" ht="15.75" hidden="false" customHeight="false" outlineLevel="0" collapsed="false">
      <c r="A37" s="68" t="s">
        <v>9417</v>
      </c>
      <c r="B37" s="69" t="n">
        <f aca="false">COUNTIFS(Seeds!D:D,"=JSON base",Seeds!Y:Y,"=Magnitudes y medida")+B38</f>
        <v>335</v>
      </c>
      <c r="C37" s="78" t="n">
        <f aca="false">B37/B43</f>
        <v>1</v>
      </c>
      <c r="E37" s="71" t="n">
        <v>0</v>
      </c>
      <c r="F37" s="72" t="n">
        <f aca="false">E37/E43</f>
        <v>0</v>
      </c>
      <c r="G37" s="71" t="n">
        <v>5</v>
      </c>
      <c r="H37" s="72" t="n">
        <f aca="false">G37/G43</f>
        <v>0.0176056338</v>
      </c>
      <c r="I37" s="71" t="n">
        <v>49</v>
      </c>
      <c r="J37" s="72" t="n">
        <f aca="false">I37/I43</f>
        <v>0.1725352113</v>
      </c>
      <c r="K37" s="71" t="n">
        <v>87</v>
      </c>
      <c r="L37" s="72" t="n">
        <f aca="false">K37/K43</f>
        <v>0.3175182482</v>
      </c>
      <c r="M37" s="71" t="n">
        <v>105</v>
      </c>
      <c r="N37" s="72" t="n">
        <f aca="false">M37/M43</f>
        <v>0.3832116788</v>
      </c>
      <c r="O37" s="71" t="n">
        <v>187</v>
      </c>
      <c r="P37" s="72" t="n">
        <f aca="false">O37/O43</f>
        <v>0.6775362319</v>
      </c>
      <c r="Q37" s="71" t="n">
        <v>211</v>
      </c>
      <c r="R37" s="72" t="n">
        <f aca="false">Q37/Q43</f>
        <v>0.7455830389</v>
      </c>
      <c r="S37" s="71" t="n">
        <v>214</v>
      </c>
      <c r="T37" s="72" t="n">
        <f aca="false">S37/S43</f>
        <v>0.7561837456</v>
      </c>
      <c r="U37" s="71" t="n">
        <v>231</v>
      </c>
      <c r="V37" s="72" t="n">
        <f aca="false">U37/U43</f>
        <v>0.7725752508</v>
      </c>
      <c r="W37" s="71" t="n">
        <v>233</v>
      </c>
      <c r="X37" s="72" t="n">
        <f aca="false">W37/W43</f>
        <v>0.8118466899</v>
      </c>
      <c r="Y37" s="71" t="n">
        <v>242</v>
      </c>
      <c r="Z37" s="72" t="n">
        <f aca="false">Y37/Y43</f>
        <v>0.7223880597</v>
      </c>
      <c r="AA37" s="71" t="n">
        <v>252</v>
      </c>
      <c r="AB37" s="72" t="n">
        <f aca="false">AA37/AA43</f>
        <v>0.752238806</v>
      </c>
      <c r="AC37" s="71" t="n">
        <v>267</v>
      </c>
      <c r="AD37" s="72" t="n">
        <f aca="false">AC37/AC43</f>
        <v>0.7970149254</v>
      </c>
      <c r="AE37" s="71" t="n">
        <v>267</v>
      </c>
      <c r="AF37" s="72" t="n">
        <f aca="false">AE37/AE43</f>
        <v>0.7970149254</v>
      </c>
      <c r="AG37" s="71" t="n">
        <v>267</v>
      </c>
      <c r="AH37" s="72" t="n">
        <f aca="false">AG37/AG43</f>
        <v>0.7970149254</v>
      </c>
      <c r="AI37" s="71" t="n">
        <v>267</v>
      </c>
      <c r="AJ37" s="72" t="n">
        <f aca="false">AI37/AI43</f>
        <v>0.7970149254</v>
      </c>
      <c r="AK37" s="71" t="n">
        <v>268</v>
      </c>
      <c r="AL37" s="72" t="n">
        <f aca="false">AK37/AK43</f>
        <v>0.8</v>
      </c>
      <c r="AM37" s="71" t="n">
        <v>271</v>
      </c>
      <c r="AN37" s="72" t="n">
        <f aca="false">AM37/AM43</f>
        <v>0.8089552239</v>
      </c>
      <c r="AO37" s="71" t="n">
        <v>272</v>
      </c>
      <c r="AP37" s="72" t="n">
        <f aca="false">AO37/AO43</f>
        <v>0.8119402985</v>
      </c>
      <c r="AQ37" s="71" t="n">
        <v>276</v>
      </c>
      <c r="AR37" s="72" t="n">
        <f aca="false">AQ37/AQ43</f>
        <v>0.823880597</v>
      </c>
      <c r="AS37" s="71" t="n">
        <v>287</v>
      </c>
      <c r="AT37" s="72" t="n">
        <f aca="false">AS37/AS43</f>
        <v>0.8567164179</v>
      </c>
      <c r="AU37" s="71" t="n">
        <v>338</v>
      </c>
      <c r="AV37" s="72" t="n">
        <f aca="false">AU37/AU43</f>
        <v>1.008955224</v>
      </c>
      <c r="AW37" s="71" t="n">
        <v>338</v>
      </c>
      <c r="AX37" s="72" t="n">
        <f aca="false">AW37/AW43</f>
        <v>1.008955224</v>
      </c>
      <c r="AY37" s="71" t="n">
        <v>338</v>
      </c>
      <c r="AZ37" s="72" t="n">
        <f aca="false">AY37/AY43</f>
        <v>1.008955224</v>
      </c>
      <c r="BA37" s="71" t="n">
        <v>338</v>
      </c>
      <c r="BB37" s="72" t="n">
        <f aca="false">BA37/BA43</f>
        <v>1.008955224</v>
      </c>
      <c r="BC37" s="71" t="n">
        <v>338</v>
      </c>
      <c r="BD37" s="73" t="n">
        <f aca="false">BC37/BC43</f>
        <v>1.008955224</v>
      </c>
      <c r="BE37" s="81"/>
      <c r="BF37" s="82"/>
      <c r="BG37" s="81"/>
      <c r="BH37" s="82"/>
      <c r="BI37" s="81"/>
      <c r="BJ37" s="82"/>
    </row>
    <row r="38" customFormat="false" ht="15.75" hidden="false" customHeight="false" outlineLevel="0" collapsed="false">
      <c r="A38" s="68" t="s">
        <v>9418</v>
      </c>
      <c r="B38" s="69" t="n">
        <f aca="false">COUNTIFS(Seeds!D:D,"=Pendiente de OK TE+hint",Seeds!Y:Y,"=Magnitudes y medida")+B39</f>
        <v>335</v>
      </c>
      <c r="C38" s="78" t="n">
        <f aca="false">B38/B43</f>
        <v>1</v>
      </c>
      <c r="E38" s="71" t="n">
        <v>0</v>
      </c>
      <c r="F38" s="72" t="n">
        <f aca="false">E38/E43</f>
        <v>0</v>
      </c>
      <c r="G38" s="71" t="n">
        <v>0</v>
      </c>
      <c r="H38" s="72" t="n">
        <f aca="false">G38/G43</f>
        <v>0</v>
      </c>
      <c r="I38" s="71" t="n">
        <v>0</v>
      </c>
      <c r="J38" s="72" t="n">
        <f aca="false">I38/I43</f>
        <v>0</v>
      </c>
      <c r="K38" s="71" t="n">
        <v>0</v>
      </c>
      <c r="L38" s="72" t="n">
        <f aca="false">K38/K43</f>
        <v>0</v>
      </c>
      <c r="M38" s="71" t="n">
        <v>0</v>
      </c>
      <c r="N38" s="72" t="n">
        <f aca="false">M38/M43</f>
        <v>0</v>
      </c>
      <c r="O38" s="71" t="n">
        <v>1</v>
      </c>
      <c r="P38" s="72" t="n">
        <f aca="false">O38/O43</f>
        <v>0.003623188406</v>
      </c>
      <c r="Q38" s="71" t="n">
        <v>7</v>
      </c>
      <c r="R38" s="72" t="n">
        <f aca="false">Q38/Q43</f>
        <v>0.02473498233</v>
      </c>
      <c r="S38" s="71" t="n">
        <v>8</v>
      </c>
      <c r="T38" s="72" t="n">
        <f aca="false">S38/S43</f>
        <v>0.02826855124</v>
      </c>
      <c r="U38" s="71" t="n">
        <v>9</v>
      </c>
      <c r="V38" s="72" t="n">
        <f aca="false">U38/U43</f>
        <v>0.03010033445</v>
      </c>
      <c r="W38" s="71" t="n">
        <v>13</v>
      </c>
      <c r="X38" s="72" t="n">
        <f aca="false">W38/W43</f>
        <v>0.04529616725</v>
      </c>
      <c r="Y38" s="71" t="n">
        <v>94</v>
      </c>
      <c r="Z38" s="72" t="n">
        <f aca="false">Y38/Y43</f>
        <v>0.2805970149</v>
      </c>
      <c r="AA38" s="71" t="n">
        <v>109</v>
      </c>
      <c r="AB38" s="72" t="n">
        <f aca="false">AA38/AA43</f>
        <v>0.3253731343</v>
      </c>
      <c r="AC38" s="71" t="n">
        <v>124</v>
      </c>
      <c r="AD38" s="72" t="n">
        <f aca="false">AC38/AC43</f>
        <v>0.3701492537</v>
      </c>
      <c r="AE38" s="71" t="n">
        <v>124</v>
      </c>
      <c r="AF38" s="72" t="n">
        <f aca="false">AE38/AE43</f>
        <v>0.3701492537</v>
      </c>
      <c r="AG38" s="71" t="n">
        <v>124</v>
      </c>
      <c r="AH38" s="72" t="n">
        <f aca="false">AG38/AG43</f>
        <v>0.3701492537</v>
      </c>
      <c r="AI38" s="71" t="n">
        <v>124</v>
      </c>
      <c r="AJ38" s="72" t="n">
        <f aca="false">AI38/AI43</f>
        <v>0.3701492537</v>
      </c>
      <c r="AK38" s="71" t="n">
        <v>124</v>
      </c>
      <c r="AL38" s="72" t="n">
        <f aca="false">AK38/AK43</f>
        <v>0.3701492537</v>
      </c>
      <c r="AM38" s="71" t="n">
        <v>124</v>
      </c>
      <c r="AN38" s="72" t="n">
        <f aca="false">AM38/AM43</f>
        <v>0.3701492537</v>
      </c>
      <c r="AO38" s="71" t="n">
        <v>124</v>
      </c>
      <c r="AP38" s="72" t="n">
        <f aca="false">AO38/AO43</f>
        <v>0.3701492537</v>
      </c>
      <c r="AQ38" s="71" t="n">
        <v>135</v>
      </c>
      <c r="AR38" s="72" t="n">
        <f aca="false">AQ38/AQ43</f>
        <v>0.4029850746</v>
      </c>
      <c r="AS38" s="71" t="n">
        <v>189</v>
      </c>
      <c r="AT38" s="72" t="n">
        <f aca="false">AS38/AS43</f>
        <v>0.5641791045</v>
      </c>
      <c r="AU38" s="71" t="n">
        <v>338</v>
      </c>
      <c r="AV38" s="72" t="n">
        <f aca="false">AU38/AU43</f>
        <v>1.008955224</v>
      </c>
      <c r="AW38" s="71" t="n">
        <v>338</v>
      </c>
      <c r="AX38" s="72" t="n">
        <f aca="false">AW38/AW43</f>
        <v>1.008955224</v>
      </c>
      <c r="AY38" s="71" t="n">
        <v>338</v>
      </c>
      <c r="AZ38" s="72" t="n">
        <f aca="false">AY38/AY43</f>
        <v>1.008955224</v>
      </c>
      <c r="BA38" s="71" t="n">
        <v>338</v>
      </c>
      <c r="BB38" s="72" t="n">
        <f aca="false">BA38/BA43</f>
        <v>1.008955224</v>
      </c>
      <c r="BC38" s="71" t="n">
        <v>338</v>
      </c>
      <c r="BD38" s="73" t="n">
        <f aca="false">BC38/BC43</f>
        <v>1.008955224</v>
      </c>
      <c r="BE38" s="81"/>
      <c r="BF38" s="82"/>
      <c r="BG38" s="81"/>
      <c r="BH38" s="82"/>
      <c r="BI38" s="81"/>
      <c r="BJ38" s="82"/>
    </row>
    <row r="39" customFormat="false" ht="15.75" hidden="false" customHeight="false" outlineLevel="0" collapsed="false">
      <c r="A39" s="68" t="s">
        <v>9419</v>
      </c>
      <c r="B39" s="69" t="n">
        <f aca="false">COUNTIFS(Seeds!D:D,"=OK TE+hint",Seeds!Y:Y,"=Magnitudes y medida")+B40</f>
        <v>335</v>
      </c>
      <c r="C39" s="78" t="n">
        <f aca="false">B39/B43</f>
        <v>1</v>
      </c>
      <c r="E39" s="71" t="n">
        <v>0</v>
      </c>
      <c r="F39" s="72" t="n">
        <f aca="false">E39/E43</f>
        <v>0</v>
      </c>
      <c r="G39" s="71" t="n">
        <v>0</v>
      </c>
      <c r="H39" s="72" t="n">
        <f aca="false">G39/G43</f>
        <v>0</v>
      </c>
      <c r="I39" s="71" t="n">
        <v>0</v>
      </c>
      <c r="J39" s="72" t="n">
        <f aca="false">I39/I43</f>
        <v>0</v>
      </c>
      <c r="K39" s="71" t="n">
        <v>0</v>
      </c>
      <c r="L39" s="72" t="n">
        <f aca="false">K39/K43</f>
        <v>0</v>
      </c>
      <c r="M39" s="71" t="n">
        <v>0</v>
      </c>
      <c r="N39" s="72" t="n">
        <f aca="false">M39/M43</f>
        <v>0</v>
      </c>
      <c r="O39" s="71" t="n">
        <v>1</v>
      </c>
      <c r="P39" s="72" t="n">
        <f aca="false">O39/O43</f>
        <v>0.003623188406</v>
      </c>
      <c r="Q39" s="71" t="n">
        <v>7</v>
      </c>
      <c r="R39" s="72" t="n">
        <f aca="false">Q39/Q43</f>
        <v>0.02473498233</v>
      </c>
      <c r="S39" s="71" t="n">
        <v>8</v>
      </c>
      <c r="T39" s="72" t="n">
        <f aca="false">S39/S43</f>
        <v>0.02826855124</v>
      </c>
      <c r="U39" s="71" t="n">
        <v>9</v>
      </c>
      <c r="V39" s="72" t="n">
        <f aca="false">U39/U43</f>
        <v>0.03010033445</v>
      </c>
      <c r="W39" s="71" t="n">
        <v>9</v>
      </c>
      <c r="X39" s="72" t="n">
        <f aca="false">W39/W43</f>
        <v>0.03135888502</v>
      </c>
      <c r="Y39" s="71" t="n">
        <v>85</v>
      </c>
      <c r="Z39" s="72" t="n">
        <f aca="false">Y39/Y43</f>
        <v>0.2537313433</v>
      </c>
      <c r="AA39" s="71" t="n">
        <v>105</v>
      </c>
      <c r="AB39" s="72" t="n">
        <f aca="false">AA39/AA43</f>
        <v>0.3134328358</v>
      </c>
      <c r="AC39" s="71" t="n">
        <v>119</v>
      </c>
      <c r="AD39" s="72" t="n">
        <f aca="false">AC39/AC43</f>
        <v>0.3552238806</v>
      </c>
      <c r="AE39" s="71" t="n">
        <v>119</v>
      </c>
      <c r="AF39" s="72" t="n">
        <f aca="false">AE39/AE43</f>
        <v>0.3552238806</v>
      </c>
      <c r="AG39" s="71" t="n">
        <v>119</v>
      </c>
      <c r="AH39" s="72" t="n">
        <f aca="false">AG39/AG43</f>
        <v>0.3552238806</v>
      </c>
      <c r="AI39" s="71" t="n">
        <v>120</v>
      </c>
      <c r="AJ39" s="72" t="n">
        <f aca="false">AI39/AI43</f>
        <v>0.3582089552</v>
      </c>
      <c r="AK39" s="71" t="n">
        <v>120</v>
      </c>
      <c r="AL39" s="72" t="n">
        <f aca="false">AK39/AK43</f>
        <v>0.3582089552</v>
      </c>
      <c r="AM39" s="71" t="n">
        <v>124</v>
      </c>
      <c r="AN39" s="72" t="n">
        <f aca="false">AM39/AM43</f>
        <v>0.3701492537</v>
      </c>
      <c r="AO39" s="71" t="n">
        <v>124</v>
      </c>
      <c r="AP39" s="72" t="n">
        <f aca="false">AO39/AO43</f>
        <v>0.3701492537</v>
      </c>
      <c r="AQ39" s="71" t="n">
        <v>133</v>
      </c>
      <c r="AR39" s="72" t="n">
        <f aca="false">AQ39/AQ43</f>
        <v>0.3970149254</v>
      </c>
      <c r="AS39" s="71" t="n">
        <v>179</v>
      </c>
      <c r="AT39" s="72" t="n">
        <f aca="false">AS39/AS43</f>
        <v>0.5343283582</v>
      </c>
      <c r="AU39" s="71" t="n">
        <v>329</v>
      </c>
      <c r="AV39" s="72" t="n">
        <f aca="false">AU39/AU43</f>
        <v>0.9820895522</v>
      </c>
      <c r="AW39" s="71" t="n">
        <v>338</v>
      </c>
      <c r="AX39" s="72" t="n">
        <f aca="false">AW39/AW43</f>
        <v>1.008955224</v>
      </c>
      <c r="AY39" s="71" t="n">
        <v>338</v>
      </c>
      <c r="AZ39" s="72" t="n">
        <f aca="false">AY39/AY43</f>
        <v>1.008955224</v>
      </c>
      <c r="BA39" s="71" t="n">
        <v>338</v>
      </c>
      <c r="BB39" s="72" t="n">
        <f aca="false">BA39/BA43</f>
        <v>1.008955224</v>
      </c>
      <c r="BC39" s="71" t="n">
        <v>338</v>
      </c>
      <c r="BD39" s="73" t="n">
        <f aca="false">BC39/BC43</f>
        <v>1.008955224</v>
      </c>
      <c r="BE39" s="81"/>
      <c r="BF39" s="82"/>
      <c r="BG39" s="81"/>
      <c r="BH39" s="82"/>
      <c r="BI39" s="81"/>
      <c r="BJ39" s="82"/>
    </row>
    <row r="40" customFormat="false" ht="15.75" hidden="false" customHeight="false" outlineLevel="0" collapsed="false">
      <c r="A40" s="68" t="s">
        <v>9420</v>
      </c>
      <c r="B40" s="69" t="n">
        <f aca="false">COUNTIFS(Seeds!D:D,"=JSON+TE+hint",Seeds!Y:Y,"=Magnitudes y medida")+B41</f>
        <v>335</v>
      </c>
      <c r="C40" s="78" t="n">
        <f aca="false">B40/B43</f>
        <v>1</v>
      </c>
      <c r="E40" s="71" t="n">
        <v>0</v>
      </c>
      <c r="F40" s="72" t="n">
        <f aca="false">E40/E43</f>
        <v>0</v>
      </c>
      <c r="G40" s="71" t="n">
        <v>0</v>
      </c>
      <c r="H40" s="72" t="n">
        <f aca="false">G40/G43</f>
        <v>0</v>
      </c>
      <c r="I40" s="71" t="n">
        <v>0</v>
      </c>
      <c r="J40" s="72" t="n">
        <f aca="false">I40/I43</f>
        <v>0</v>
      </c>
      <c r="K40" s="71" t="n">
        <v>0</v>
      </c>
      <c r="L40" s="72" t="n">
        <f aca="false">K40/K43</f>
        <v>0</v>
      </c>
      <c r="M40" s="71" t="n">
        <v>0</v>
      </c>
      <c r="N40" s="72" t="n">
        <f aca="false">M40/M43</f>
        <v>0</v>
      </c>
      <c r="O40" s="71" t="n">
        <v>1</v>
      </c>
      <c r="P40" s="72" t="n">
        <f aca="false">O40/O43</f>
        <v>0.003623188406</v>
      </c>
      <c r="Q40" s="71" t="n">
        <v>1</v>
      </c>
      <c r="R40" s="72" t="n">
        <f aca="false">Q40/Q43</f>
        <v>0.003533568905</v>
      </c>
      <c r="S40" s="71" t="n">
        <v>7</v>
      </c>
      <c r="T40" s="72" t="n">
        <f aca="false">S40/S43</f>
        <v>0.02473498233</v>
      </c>
      <c r="U40" s="71" t="n">
        <v>9</v>
      </c>
      <c r="V40" s="72" t="n">
        <f aca="false">U40/U43</f>
        <v>0.03010033445</v>
      </c>
      <c r="W40" s="71" t="n">
        <v>9</v>
      </c>
      <c r="X40" s="72" t="n">
        <f aca="false">W40/W43</f>
        <v>0.03135888502</v>
      </c>
      <c r="Y40" s="71" t="n">
        <v>76</v>
      </c>
      <c r="Z40" s="72" t="n">
        <f aca="false">Y40/Y43</f>
        <v>0.2268656716</v>
      </c>
      <c r="AA40" s="71" t="n">
        <v>94</v>
      </c>
      <c r="AB40" s="72" t="n">
        <f aca="false">AA40/AA43</f>
        <v>0.2805970149</v>
      </c>
      <c r="AC40" s="71" t="n">
        <v>111</v>
      </c>
      <c r="AD40" s="72" t="n">
        <f aca="false">AC40/AC43</f>
        <v>0.3313432836</v>
      </c>
      <c r="AE40" s="71" t="n">
        <v>111</v>
      </c>
      <c r="AF40" s="72" t="n">
        <f aca="false">AE40/AE43</f>
        <v>0.3313432836</v>
      </c>
      <c r="AG40" s="71" t="n">
        <v>111</v>
      </c>
      <c r="AH40" s="72" t="n">
        <f aca="false">AG40/AG43</f>
        <v>0.3313432836</v>
      </c>
      <c r="AI40" s="71" t="n">
        <v>111</v>
      </c>
      <c r="AJ40" s="72" t="n">
        <f aca="false">AI40/AI43</f>
        <v>0.3313432836</v>
      </c>
      <c r="AK40" s="71" t="n">
        <v>120</v>
      </c>
      <c r="AL40" s="72" t="n">
        <f aca="false">AK40/AK43</f>
        <v>0.3582089552</v>
      </c>
      <c r="AM40" s="71" t="n">
        <v>124</v>
      </c>
      <c r="AN40" s="72" t="n">
        <f aca="false">AM40/AM43</f>
        <v>0.3701492537</v>
      </c>
      <c r="AO40" s="71" t="n">
        <v>124</v>
      </c>
      <c r="AP40" s="72" t="n">
        <f aca="false">AO40/AO43</f>
        <v>0.3701492537</v>
      </c>
      <c r="AQ40" s="71" t="n">
        <v>133</v>
      </c>
      <c r="AR40" s="72" t="n">
        <f aca="false">AQ40/AQ43</f>
        <v>0.3970149254</v>
      </c>
      <c r="AS40" s="71" t="n">
        <v>141</v>
      </c>
      <c r="AT40" s="72" t="n">
        <f aca="false">AS40/AS43</f>
        <v>0.4208955224</v>
      </c>
      <c r="AU40" s="71" t="n">
        <v>271</v>
      </c>
      <c r="AV40" s="72" t="n">
        <f aca="false">AU40/AU43</f>
        <v>0.8089552239</v>
      </c>
      <c r="AW40" s="71" t="n">
        <v>316</v>
      </c>
      <c r="AX40" s="72" t="n">
        <f aca="false">AW40/AW43</f>
        <v>0.9432835821</v>
      </c>
      <c r="AY40" s="71" t="n">
        <v>333</v>
      </c>
      <c r="AZ40" s="72" t="n">
        <f aca="false">AY40/AY43</f>
        <v>0.9940298507</v>
      </c>
      <c r="BA40" s="71" t="n">
        <v>338</v>
      </c>
      <c r="BB40" s="72" t="n">
        <f aca="false">BA40/BA43</f>
        <v>1.008955224</v>
      </c>
      <c r="BC40" s="71" t="n">
        <v>338</v>
      </c>
      <c r="BD40" s="73" t="n">
        <f aca="false">BC40/BC43</f>
        <v>1.008955224</v>
      </c>
      <c r="BE40" s="81"/>
      <c r="BF40" s="82"/>
      <c r="BG40" s="81"/>
      <c r="BH40" s="82"/>
      <c r="BI40" s="81"/>
      <c r="BJ40" s="82"/>
    </row>
    <row r="41" customFormat="false" ht="15.75" hidden="false" customHeight="false" outlineLevel="0" collapsed="false">
      <c r="A41" s="68" t="s">
        <v>35</v>
      </c>
      <c r="B41" s="69" t="n">
        <f aca="false">COUNTIFS(Seeds!D:D,"=JSON revisado",Seeds!Y:Y,"=Magnitudes y medida")</f>
        <v>335</v>
      </c>
      <c r="C41" s="78" t="n">
        <f aca="false">B41/B43</f>
        <v>1</v>
      </c>
      <c r="E41" s="71" t="n">
        <v>0</v>
      </c>
      <c r="F41" s="72" t="n">
        <f aca="false">E41/E43</f>
        <v>0</v>
      </c>
      <c r="G41" s="71" t="n">
        <v>0</v>
      </c>
      <c r="H41" s="72" t="n">
        <f aca="false">G41/G43</f>
        <v>0</v>
      </c>
      <c r="I41" s="71" t="n">
        <v>0</v>
      </c>
      <c r="J41" s="72" t="n">
        <f aca="false">I41/I43</f>
        <v>0</v>
      </c>
      <c r="K41" s="71" t="n">
        <v>0</v>
      </c>
      <c r="L41" s="72" t="n">
        <f aca="false">K41/K43</f>
        <v>0</v>
      </c>
      <c r="M41" s="71" t="n">
        <v>0</v>
      </c>
      <c r="N41" s="72" t="n">
        <f aca="false">M41/M43</f>
        <v>0</v>
      </c>
      <c r="O41" s="71" t="n">
        <v>0</v>
      </c>
      <c r="P41" s="72" t="n">
        <f aca="false">O41/O43</f>
        <v>0</v>
      </c>
      <c r="Q41" s="71" t="n">
        <v>0</v>
      </c>
      <c r="R41" s="72" t="n">
        <f aca="false">Q41/Q43</f>
        <v>0</v>
      </c>
      <c r="S41" s="71" t="n">
        <v>3</v>
      </c>
      <c r="T41" s="72" t="n">
        <f aca="false">S41/S43</f>
        <v>0.01060070671</v>
      </c>
      <c r="U41" s="71" t="n">
        <v>4</v>
      </c>
      <c r="V41" s="72" t="n">
        <f aca="false">U41/U43</f>
        <v>0.01337792642</v>
      </c>
      <c r="W41" s="71" t="n">
        <v>4</v>
      </c>
      <c r="X41" s="72" t="n">
        <f aca="false">W41/W43</f>
        <v>0.01393728223</v>
      </c>
      <c r="Y41" s="71" t="n">
        <v>26</v>
      </c>
      <c r="Z41" s="72" t="n">
        <f aca="false">Y41/Y43</f>
        <v>0.0776119403</v>
      </c>
      <c r="AA41" s="71" t="n">
        <v>90</v>
      </c>
      <c r="AB41" s="72" t="n">
        <f aca="false">AA41/AA43</f>
        <v>0.2686567164</v>
      </c>
      <c r="AC41" s="71" t="n">
        <v>94</v>
      </c>
      <c r="AD41" s="72" t="n">
        <f aca="false">AC41/AC43</f>
        <v>0.2805970149</v>
      </c>
      <c r="AE41" s="71" t="n">
        <v>94</v>
      </c>
      <c r="AF41" s="72" t="n">
        <f aca="false">AE41/AE43</f>
        <v>0.2805970149</v>
      </c>
      <c r="AG41" s="71" t="n">
        <v>94</v>
      </c>
      <c r="AH41" s="72" t="n">
        <f aca="false">AG41/AG43</f>
        <v>0.2805970149</v>
      </c>
      <c r="AI41" s="71" t="n">
        <v>111</v>
      </c>
      <c r="AJ41" s="72" t="n">
        <f aca="false">AI41/AI43</f>
        <v>0.3313432836</v>
      </c>
      <c r="AK41" s="71" t="n">
        <v>111</v>
      </c>
      <c r="AL41" s="72" t="n">
        <f aca="false">AK41/AK43</f>
        <v>0.3313432836</v>
      </c>
      <c r="AM41" s="71" t="n">
        <v>116</v>
      </c>
      <c r="AN41" s="72" t="n">
        <f aca="false">AM41/AM43</f>
        <v>0.3462686567</v>
      </c>
      <c r="AO41" s="71" t="n">
        <v>117</v>
      </c>
      <c r="AP41" s="72" t="n">
        <f aca="false">AO41/AO43</f>
        <v>0.3492537313</v>
      </c>
      <c r="AQ41" s="71" t="n">
        <v>117</v>
      </c>
      <c r="AR41" s="72" t="n">
        <f aca="false">AQ41/AQ43</f>
        <v>0.3492537313</v>
      </c>
      <c r="AS41" s="71" t="n">
        <v>141</v>
      </c>
      <c r="AT41" s="72" t="n">
        <f aca="false">AS41/AS43</f>
        <v>0.4208955224</v>
      </c>
      <c r="AU41" s="71" t="n">
        <v>263</v>
      </c>
      <c r="AV41" s="72" t="n">
        <f aca="false">AU41/AU43</f>
        <v>0.7850746269</v>
      </c>
      <c r="AW41" s="71" t="n">
        <v>292</v>
      </c>
      <c r="AX41" s="72" t="n">
        <f aca="false">AW41/AW43</f>
        <v>0.871641791</v>
      </c>
      <c r="AY41" s="71" t="n">
        <v>320</v>
      </c>
      <c r="AZ41" s="72" t="n">
        <f aca="false">AY41/AY43</f>
        <v>0.9552238806</v>
      </c>
      <c r="BA41" s="71" t="n">
        <v>330</v>
      </c>
      <c r="BB41" s="72" t="n">
        <f aca="false">BA41/BA43</f>
        <v>0.9850746269</v>
      </c>
      <c r="BC41" s="71" t="n">
        <v>338</v>
      </c>
      <c r="BD41" s="73" t="n">
        <f aca="false">BC41/BC43</f>
        <v>1.008955224</v>
      </c>
      <c r="BE41" s="81"/>
      <c r="BF41" s="82"/>
      <c r="BG41" s="81"/>
      <c r="BH41" s="82"/>
      <c r="BI41" s="81"/>
      <c r="BJ41" s="82"/>
    </row>
    <row r="42" customFormat="false" ht="15.75" hidden="false" customHeight="false" outlineLevel="0" collapsed="false">
      <c r="A42" s="68" t="s">
        <v>9423</v>
      </c>
      <c r="B42" s="69" t="n">
        <f aca="false">COUNTIFS(Seeds!E:E,"=Sí",Seeds!Y:Y,"=Magnitudes y medida")</f>
        <v>1</v>
      </c>
      <c r="C42" s="78" t="n">
        <f aca="false">B42/B43</f>
        <v>0.002985074627</v>
      </c>
      <c r="E42" s="71" t="n">
        <v>0</v>
      </c>
      <c r="F42" s="72" t="n">
        <f aca="false">E42/E43</f>
        <v>0</v>
      </c>
      <c r="G42" s="71" t="n">
        <v>0</v>
      </c>
      <c r="H42" s="72" t="n">
        <f aca="false">G42/G43</f>
        <v>0</v>
      </c>
      <c r="I42" s="71" t="n">
        <v>0</v>
      </c>
      <c r="J42" s="72" t="n">
        <f aca="false">I42/I43</f>
        <v>0</v>
      </c>
      <c r="K42" s="71" t="n">
        <v>0</v>
      </c>
      <c r="L42" s="72" t="n">
        <f aca="false">K42/K43</f>
        <v>0</v>
      </c>
      <c r="M42" s="71" t="n">
        <v>0</v>
      </c>
      <c r="N42" s="72" t="n">
        <f aca="false">M42/M43</f>
        <v>0</v>
      </c>
      <c r="O42" s="71" t="n">
        <v>0</v>
      </c>
      <c r="P42" s="72" t="n">
        <f aca="false">O42/O43</f>
        <v>0</v>
      </c>
      <c r="Q42" s="71" t="n">
        <v>1</v>
      </c>
      <c r="R42" s="72" t="n">
        <f aca="false">Q42/Q43</f>
        <v>0.003533568905</v>
      </c>
      <c r="S42" s="71" t="n">
        <v>1</v>
      </c>
      <c r="T42" s="72" t="n">
        <f aca="false">S42/S43</f>
        <v>0.003533568905</v>
      </c>
      <c r="U42" s="71" t="n">
        <v>3</v>
      </c>
      <c r="V42" s="72" t="n">
        <f aca="false">U42/U43</f>
        <v>0.01003344482</v>
      </c>
      <c r="W42" s="71" t="n">
        <v>0</v>
      </c>
      <c r="X42" s="72" t="n">
        <f aca="false">W42/W43</f>
        <v>0</v>
      </c>
      <c r="Y42" s="71" t="n">
        <v>12</v>
      </c>
      <c r="Z42" s="72" t="n">
        <f aca="false">Y42/Y43</f>
        <v>0.03582089552</v>
      </c>
      <c r="AA42" s="71" t="n">
        <v>28</v>
      </c>
      <c r="AB42" s="72" t="n">
        <f aca="false">AA42/AA43</f>
        <v>0.08358208955</v>
      </c>
      <c r="AC42" s="71" t="n">
        <v>27</v>
      </c>
      <c r="AD42" s="72" t="n">
        <f aca="false">AC42/AC43</f>
        <v>0.08059701493</v>
      </c>
      <c r="AE42" s="71" t="n">
        <v>27</v>
      </c>
      <c r="AF42" s="72" t="n">
        <f aca="false">AE42/AE43</f>
        <v>0.08059701493</v>
      </c>
      <c r="AG42" s="71" t="n">
        <v>27</v>
      </c>
      <c r="AH42" s="72" t="n">
        <f aca="false">AG42/AG43</f>
        <v>0.08059701493</v>
      </c>
      <c r="AI42" s="71" t="n">
        <v>42</v>
      </c>
      <c r="AJ42" s="72" t="n">
        <f aca="false">AI42/AI43</f>
        <v>0.1253731343</v>
      </c>
      <c r="AK42" s="71" t="n">
        <v>19</v>
      </c>
      <c r="AL42" s="72" t="n">
        <f aca="false">AK42/AK43</f>
        <v>0.05671641791</v>
      </c>
      <c r="AM42" s="71" t="n">
        <v>19</v>
      </c>
      <c r="AN42" s="72" t="n">
        <f aca="false">AM42/AM43</f>
        <v>0.05671641791</v>
      </c>
      <c r="AO42" s="71" t="n">
        <v>19</v>
      </c>
      <c r="AP42" s="72" t="n">
        <f aca="false">AO42/AO43</f>
        <v>0.05671641791</v>
      </c>
      <c r="AQ42" s="71" t="n">
        <v>27</v>
      </c>
      <c r="AR42" s="72" t="n">
        <f aca="false">AQ42/AQ43</f>
        <v>0.08059701493</v>
      </c>
      <c r="AS42" s="71" t="n">
        <v>8</v>
      </c>
      <c r="AT42" s="72" t="n">
        <f aca="false">AS42/AS43</f>
        <v>0.02388059701</v>
      </c>
      <c r="AU42" s="71" t="n">
        <v>8</v>
      </c>
      <c r="AV42" s="72" t="n">
        <f aca="false">AU42/AU43</f>
        <v>0.02388059701</v>
      </c>
      <c r="AW42" s="71" t="n">
        <v>8</v>
      </c>
      <c r="AX42" s="72" t="n">
        <f aca="false">AW42/AW43</f>
        <v>0.02388059701</v>
      </c>
      <c r="AY42" s="71" t="n">
        <v>4</v>
      </c>
      <c r="AZ42" s="72" t="n">
        <f aca="false">AY42/AY43</f>
        <v>0.01194029851</v>
      </c>
      <c r="BA42" s="71" t="n">
        <v>4</v>
      </c>
      <c r="BB42" s="72" t="n">
        <f aca="false">BA42/BA43</f>
        <v>0.01194029851</v>
      </c>
      <c r="BC42" s="71" t="n">
        <v>1</v>
      </c>
      <c r="BD42" s="73" t="n">
        <f aca="false">BC42/BC43</f>
        <v>0.002985074627</v>
      </c>
      <c r="BE42" s="81"/>
      <c r="BF42" s="82"/>
      <c r="BG42" s="81"/>
      <c r="BH42" s="82"/>
      <c r="BI42" s="81"/>
      <c r="BJ42" s="82"/>
    </row>
    <row r="43" customFormat="false" ht="15.75" hidden="false" customHeight="false" outlineLevel="0" collapsed="false">
      <c r="A43" s="68" t="s">
        <v>9422</v>
      </c>
      <c r="B43" s="74" t="n">
        <f aca="false">COUNTIFS(Seeds!Y:Y,"=Magnitudes y medida")-COUNTIFS(Seeds!Y:Y,"=Magnitudes y medida",Seeds!D:D,"=No hacer")</f>
        <v>335</v>
      </c>
      <c r="C43" s="75" t="n">
        <f aca="false">SUM(C35:C41)/7</f>
        <v>1</v>
      </c>
      <c r="D43" s="76"/>
      <c r="E43" s="71" t="n">
        <v>290</v>
      </c>
      <c r="F43" s="77" t="n">
        <f aca="false">SUM(F35:F41)/7</f>
        <v>0</v>
      </c>
      <c r="G43" s="71" t="n">
        <v>284</v>
      </c>
      <c r="H43" s="77" t="n">
        <f aca="false">SUM(H35:H41)/7</f>
        <v>0.03822937626</v>
      </c>
      <c r="I43" s="71" t="n">
        <v>284</v>
      </c>
      <c r="J43" s="77" t="n">
        <f aca="false">SUM(J35:J41)/7</f>
        <v>0.1282696177</v>
      </c>
      <c r="K43" s="71" t="n">
        <v>274</v>
      </c>
      <c r="L43" s="77" t="n">
        <f aca="false">SUM(L35:L41)/7</f>
        <v>0.1981230448</v>
      </c>
      <c r="M43" s="71" t="n">
        <v>274</v>
      </c>
      <c r="N43" s="72" t="n">
        <f aca="false">SUM(N35:N41)/7</f>
        <v>0.2429614181</v>
      </c>
      <c r="O43" s="71" t="n">
        <v>276</v>
      </c>
      <c r="P43" s="77" t="n">
        <f aca="false">SUM(P35:P41)/7</f>
        <v>0.3348861284</v>
      </c>
      <c r="Q43" s="71" t="n">
        <v>283</v>
      </c>
      <c r="R43" s="77" t="n">
        <f aca="false">SUM(R35:R41)/7</f>
        <v>0.3548712771</v>
      </c>
      <c r="S43" s="71" t="n">
        <v>283</v>
      </c>
      <c r="T43" s="72" t="n">
        <f aca="false">SUM(T35:T41)/7</f>
        <v>0.366481575</v>
      </c>
      <c r="U43" s="71" t="n">
        <v>299</v>
      </c>
      <c r="V43" s="72" t="n">
        <f aca="false">SUM(V35:V41)/7</f>
        <v>0.3616817965</v>
      </c>
      <c r="W43" s="71" t="n">
        <v>287</v>
      </c>
      <c r="X43" s="72" t="n">
        <f aca="false">SUM(X35:X41)/7</f>
        <v>0.3867595819</v>
      </c>
      <c r="Y43" s="71" t="n">
        <f aca="false">B43</f>
        <v>335</v>
      </c>
      <c r="Z43" s="72" t="n">
        <f aca="false">SUM(Z35:Z41)/7</f>
        <v>0.442217484</v>
      </c>
      <c r="AA43" s="71" t="n">
        <f aca="false">B43</f>
        <v>335</v>
      </c>
      <c r="AB43" s="72" t="n">
        <f aca="false">SUM(AB35:AB41)/7</f>
        <v>0.5014925373</v>
      </c>
      <c r="AC43" s="71" t="n">
        <f aca="false">B43</f>
        <v>335</v>
      </c>
      <c r="AD43" s="72" t="n">
        <f aca="false">SUM(AD35:AD41)/7</f>
        <v>0.5377398721</v>
      </c>
      <c r="AE43" s="71" t="n">
        <f aca="false">B43</f>
        <v>335</v>
      </c>
      <c r="AF43" s="72" t="n">
        <f aca="false">SUM(AF35:AF41)/7</f>
        <v>0.5377398721</v>
      </c>
      <c r="AG43" s="71" t="n">
        <f aca="false">B43</f>
        <v>335</v>
      </c>
      <c r="AH43" s="72" t="n">
        <f aca="false">SUM(AH35:AH41)/7</f>
        <v>0.5377398721</v>
      </c>
      <c r="AI43" s="71" t="n">
        <f aca="false">B43</f>
        <v>335</v>
      </c>
      <c r="AJ43" s="72" t="n">
        <f aca="false">SUM(AJ35:AJ41)/7</f>
        <v>0.5454157783</v>
      </c>
      <c r="AK43" s="71" t="n">
        <f aca="false">B43</f>
        <v>335</v>
      </c>
      <c r="AL43" s="72" t="n">
        <f aca="false">SUM(AL35:AL41)/7</f>
        <v>0.5607675906</v>
      </c>
      <c r="AM43" s="71" t="n">
        <f aca="false">B43</f>
        <v>335</v>
      </c>
      <c r="AN43" s="72" t="n">
        <f aca="false">SUM(AN35:AN41)/7</f>
        <v>0.5692963753</v>
      </c>
      <c r="AO43" s="71" t="n">
        <f aca="false">B43</f>
        <v>335</v>
      </c>
      <c r="AP43" s="72" t="n">
        <f aca="false">SUM(AP35:AP41)/7</f>
        <v>0.5701492537</v>
      </c>
      <c r="AQ43" s="71" t="n">
        <f aca="false">B43</f>
        <v>335</v>
      </c>
      <c r="AR43" s="72" t="n">
        <f aca="false">SUM(AR35:AR41)/7</f>
        <v>0.5961620469</v>
      </c>
      <c r="AS43" s="71" t="n">
        <f aca="false">B43</f>
        <v>335</v>
      </c>
      <c r="AT43" s="72" t="n">
        <f aca="false">SUM(AT35:AT41)/7</f>
        <v>0.6656716418</v>
      </c>
      <c r="AU43" s="71" t="n">
        <f aca="false">B43</f>
        <v>335</v>
      </c>
      <c r="AV43" s="72" t="n">
        <f aca="false">SUM(AV35:AV41)/7</f>
        <v>0.9445628998</v>
      </c>
      <c r="AW43" s="71" t="n">
        <f aca="false">B43</f>
        <v>335</v>
      </c>
      <c r="AX43" s="72" t="n">
        <f aca="false">SUM(AX35:AX41)/7</f>
        <v>0.9799573561</v>
      </c>
      <c r="AY43" s="71" t="n">
        <f aca="false">B43</f>
        <v>335</v>
      </c>
      <c r="AZ43" s="72" t="n">
        <f aca="false">SUM(AZ35:AZ41)/7</f>
        <v>0.9991471215</v>
      </c>
      <c r="BA43" s="71" t="n">
        <f aca="false">B43</f>
        <v>335</v>
      </c>
      <c r="BB43" s="72" t="n">
        <f aca="false">SUM(BB35:BB41)/7</f>
        <v>1.00554371</v>
      </c>
      <c r="BC43" s="71" t="n">
        <f aca="false">B43</f>
        <v>335</v>
      </c>
      <c r="BD43" s="73" t="n">
        <f aca="false">SUM(BD35:BD41)/7</f>
        <v>1.008955224</v>
      </c>
      <c r="BE43" s="81"/>
      <c r="BF43" s="82"/>
      <c r="BG43" s="81"/>
      <c r="BH43" s="82"/>
      <c r="BI43" s="81"/>
      <c r="BJ43" s="82"/>
    </row>
    <row r="44" customFormat="false" ht="15.75" hidden="false" customHeight="false" outlineLevel="0" collapsed="false">
      <c r="Z44" s="76"/>
    </row>
    <row r="45" customFormat="false" ht="15.75" hidden="false" customHeight="false" outlineLevel="0" collapsed="false">
      <c r="A45" s="66" t="s">
        <v>1435</v>
      </c>
      <c r="B45" s="66"/>
      <c r="C45" s="66"/>
      <c r="E45" s="67" t="n">
        <v>44575</v>
      </c>
      <c r="F45" s="67"/>
      <c r="G45" s="67" t="n">
        <v>44582</v>
      </c>
      <c r="H45" s="67"/>
      <c r="I45" s="67" t="n">
        <v>44589</v>
      </c>
      <c r="J45" s="67"/>
      <c r="K45" s="67" t="n">
        <v>44596</v>
      </c>
      <c r="L45" s="67"/>
      <c r="M45" s="67" t="n">
        <v>44603</v>
      </c>
      <c r="N45" s="67"/>
      <c r="O45" s="67" t="n">
        <v>44610</v>
      </c>
      <c r="P45" s="67"/>
      <c r="Q45" s="67" t="n">
        <v>44617</v>
      </c>
      <c r="R45" s="67"/>
      <c r="S45" s="67" t="n">
        <v>44624</v>
      </c>
      <c r="T45" s="67"/>
      <c r="U45" s="67" t="n">
        <v>44631</v>
      </c>
      <c r="V45" s="67"/>
      <c r="W45" s="67" t="n">
        <v>44638</v>
      </c>
      <c r="X45" s="67"/>
      <c r="Y45" s="67" t="n">
        <v>44645</v>
      </c>
      <c r="Z45" s="67"/>
      <c r="AA45" s="67" t="n">
        <v>44652</v>
      </c>
      <c r="AB45" s="67"/>
      <c r="AC45" s="67" t="n">
        <v>44659</v>
      </c>
      <c r="AD45" s="67"/>
      <c r="AE45" s="67" t="n">
        <v>44666</v>
      </c>
      <c r="AF45" s="67"/>
      <c r="AG45" s="67" t="n">
        <v>44673</v>
      </c>
      <c r="AH45" s="67"/>
      <c r="AI45" s="67" t="n">
        <v>44680</v>
      </c>
      <c r="AJ45" s="67"/>
      <c r="AK45" s="67" t="n">
        <v>44687</v>
      </c>
      <c r="AL45" s="67"/>
      <c r="AM45" s="67" t="n">
        <v>44687</v>
      </c>
      <c r="AN45" s="67"/>
      <c r="AO45" s="67" t="n">
        <v>44694</v>
      </c>
      <c r="AP45" s="67"/>
      <c r="AQ45" s="67" t="n">
        <v>44701</v>
      </c>
      <c r="AR45" s="67"/>
      <c r="AS45" s="67" t="n">
        <v>44715</v>
      </c>
      <c r="AT45" s="67"/>
      <c r="AU45" s="67" t="n">
        <v>44722</v>
      </c>
      <c r="AV45" s="67"/>
      <c r="AW45" s="67" t="n">
        <v>44729</v>
      </c>
      <c r="AX45" s="67"/>
      <c r="AY45" s="67" t="n">
        <v>44736</v>
      </c>
      <c r="AZ45" s="67"/>
      <c r="BA45" s="67" t="n">
        <v>44743</v>
      </c>
      <c r="BB45" s="67"/>
      <c r="BC45" s="67" t="n">
        <v>44750</v>
      </c>
      <c r="BD45" s="67"/>
      <c r="BE45" s="67" t="n">
        <v>44757</v>
      </c>
      <c r="BF45" s="67"/>
      <c r="BG45" s="67" t="n">
        <v>44764</v>
      </c>
      <c r="BH45" s="67"/>
      <c r="BI45" s="82"/>
      <c r="BJ45" s="82"/>
    </row>
    <row r="46" customFormat="false" ht="15.75" hidden="false" customHeight="false" outlineLevel="0" collapsed="false">
      <c r="A46" s="68" t="s">
        <v>9415</v>
      </c>
      <c r="B46" s="69" t="n">
        <f aca="false">COUNTIFS(Seeds!D:D,"=Ortografía+cast",Seeds!Y:Y,"=Estadística y probabilidad")+B47</f>
        <v>83</v>
      </c>
      <c r="C46" s="78" t="n">
        <f aca="false">B46/B54</f>
        <v>1</v>
      </c>
      <c r="E46" s="71" t="n">
        <v>7</v>
      </c>
      <c r="F46" s="72" t="n">
        <f aca="false">E46/E54</f>
        <v>0.06796116505</v>
      </c>
      <c r="G46" s="71" t="n">
        <v>7</v>
      </c>
      <c r="H46" s="72" t="n">
        <f aca="false">G46/G54</f>
        <v>0.06796116505</v>
      </c>
      <c r="I46" s="71" t="n">
        <v>10</v>
      </c>
      <c r="J46" s="72" t="n">
        <f aca="false">I46/I54</f>
        <v>0.09708737864</v>
      </c>
      <c r="K46" s="71" t="n">
        <v>10</v>
      </c>
      <c r="L46" s="72" t="n">
        <f aca="false">K46/K54</f>
        <v>0.09708737864</v>
      </c>
      <c r="M46" s="71" t="n">
        <v>10</v>
      </c>
      <c r="N46" s="72" t="n">
        <f aca="false">M46/M54</f>
        <v>0.09708737864</v>
      </c>
      <c r="O46" s="71" t="n">
        <v>10</v>
      </c>
      <c r="P46" s="72" t="n">
        <f aca="false">O46/O54</f>
        <v>0.09708737864</v>
      </c>
      <c r="Q46" s="71" t="n">
        <v>11</v>
      </c>
      <c r="R46" s="72" t="n">
        <f aca="false">Q46/Q54</f>
        <v>0.1067961165</v>
      </c>
      <c r="S46" s="71" t="n">
        <v>11</v>
      </c>
      <c r="T46" s="72" t="n">
        <f aca="false">S46/S54</f>
        <v>0.1067961165</v>
      </c>
      <c r="U46" s="71" t="n">
        <v>11</v>
      </c>
      <c r="V46" s="72" t="n">
        <f aca="false">U46/U54</f>
        <v>0.1067961165</v>
      </c>
      <c r="W46" s="71" t="n">
        <v>17</v>
      </c>
      <c r="X46" s="72" t="n">
        <f aca="false">W46/W54</f>
        <v>0.3695652174</v>
      </c>
      <c r="Y46" s="71" t="n">
        <v>17</v>
      </c>
      <c r="Z46" s="72" t="n">
        <f aca="false">Y46/Y54</f>
        <v>0.2048192771</v>
      </c>
      <c r="AA46" s="71" t="n">
        <v>21</v>
      </c>
      <c r="AB46" s="72" t="n">
        <f aca="false">AA46/AA54</f>
        <v>0.2530120482</v>
      </c>
      <c r="AC46" s="71" t="n">
        <v>21</v>
      </c>
      <c r="AD46" s="72" t="n">
        <f aca="false">AC46/AC54</f>
        <v>0.2530120482</v>
      </c>
      <c r="AE46" s="71" t="n">
        <v>23</v>
      </c>
      <c r="AF46" s="72" t="n">
        <f aca="false">AE46/AE54</f>
        <v>0.2771084337</v>
      </c>
      <c r="AG46" s="71" t="n">
        <v>23</v>
      </c>
      <c r="AH46" s="72" t="n">
        <f aca="false">AG46/AG54</f>
        <v>0.2771084337</v>
      </c>
      <c r="AI46" s="71" t="n">
        <v>24</v>
      </c>
      <c r="AJ46" s="72" t="n">
        <f aca="false">AI46/AI54</f>
        <v>0.2891566265</v>
      </c>
      <c r="AK46" s="71" t="n">
        <v>47</v>
      </c>
      <c r="AL46" s="72" t="n">
        <f aca="false">AK46/AK54</f>
        <v>0.5662650602</v>
      </c>
      <c r="AM46" s="71" t="n">
        <v>47</v>
      </c>
      <c r="AN46" s="72" t="n">
        <f aca="false">AM46/AM54</f>
        <v>0.5662650602</v>
      </c>
      <c r="AO46" s="71" t="n">
        <v>47</v>
      </c>
      <c r="AP46" s="72" t="n">
        <f aca="false">AO46/AO54</f>
        <v>0.5662650602</v>
      </c>
      <c r="AQ46" s="71" t="n">
        <v>50</v>
      </c>
      <c r="AR46" s="72" t="n">
        <f aca="false">AQ46/AQ54</f>
        <v>0.6024096386</v>
      </c>
      <c r="AS46" s="71" t="n">
        <v>50</v>
      </c>
      <c r="AT46" s="72" t="n">
        <f aca="false">AS46/AS54</f>
        <v>0.6024096386</v>
      </c>
      <c r="AU46" s="71" t="n">
        <v>50</v>
      </c>
      <c r="AV46" s="72" t="n">
        <f aca="false">AU46/AU54</f>
        <v>0.6024096386</v>
      </c>
      <c r="AW46" s="71" t="n">
        <v>50</v>
      </c>
      <c r="AX46" s="72" t="n">
        <f aca="false">AW46/AW54</f>
        <v>0.6024096386</v>
      </c>
      <c r="AY46" s="71" t="n">
        <v>51</v>
      </c>
      <c r="AZ46" s="72" t="n">
        <f aca="false">AY46/AY54</f>
        <v>0.6144578313</v>
      </c>
      <c r="BA46" s="71" t="n">
        <v>53</v>
      </c>
      <c r="BB46" s="72" t="n">
        <f aca="false">BA46/BA54</f>
        <v>0.6385542169</v>
      </c>
      <c r="BC46" s="71" t="n">
        <v>74</v>
      </c>
      <c r="BD46" s="72" t="n">
        <f aca="false">BC46/BC54</f>
        <v>0.8915662651</v>
      </c>
      <c r="BE46" s="71" t="n">
        <v>74</v>
      </c>
      <c r="BF46" s="72" t="n">
        <f aca="false">BE46/BE54</f>
        <v>0.8915662651</v>
      </c>
      <c r="BG46" s="71" t="n">
        <v>74</v>
      </c>
      <c r="BH46" s="73" t="n">
        <f aca="false">BG46/BG54</f>
        <v>0.8915662651</v>
      </c>
      <c r="BI46" s="82"/>
      <c r="BJ46" s="82"/>
    </row>
    <row r="47" customFormat="false" ht="15.75" hidden="false" customHeight="false" outlineLevel="0" collapsed="false">
      <c r="A47" s="68" t="s">
        <v>9416</v>
      </c>
      <c r="B47" s="69" t="n">
        <f aca="false">COUNTIFS(Seeds!D:D,"=Técnico",Seeds!Y:Y,"=Estadística y probabilidad")+B48</f>
        <v>83</v>
      </c>
      <c r="C47" s="78" t="n">
        <f aca="false">B47/B54</f>
        <v>1</v>
      </c>
      <c r="E47" s="71" t="n">
        <v>0</v>
      </c>
      <c r="F47" s="72" t="n">
        <f aca="false">E47/E54</f>
        <v>0</v>
      </c>
      <c r="G47" s="71" t="n">
        <v>7</v>
      </c>
      <c r="H47" s="72" t="n">
        <f aca="false">G47/G54</f>
        <v>0.06796116505</v>
      </c>
      <c r="I47" s="71" t="n">
        <v>7</v>
      </c>
      <c r="J47" s="72" t="n">
        <f aca="false">I47/I54</f>
        <v>0.06796116505</v>
      </c>
      <c r="K47" s="71" t="n">
        <v>7</v>
      </c>
      <c r="L47" s="72" t="n">
        <f aca="false">K47/K54</f>
        <v>0.06796116505</v>
      </c>
      <c r="M47" s="71" t="n">
        <v>7</v>
      </c>
      <c r="N47" s="72" t="n">
        <f aca="false">M47/M54</f>
        <v>0.06796116505</v>
      </c>
      <c r="O47" s="71" t="n">
        <v>7</v>
      </c>
      <c r="P47" s="72" t="n">
        <f aca="false">O47/O54</f>
        <v>0.06796116505</v>
      </c>
      <c r="Q47" s="71" t="n">
        <v>11</v>
      </c>
      <c r="R47" s="72" t="n">
        <f aca="false">Q47/Q54</f>
        <v>0.1067961165</v>
      </c>
      <c r="S47" s="71" t="n">
        <v>11</v>
      </c>
      <c r="T47" s="72" t="n">
        <f aca="false">S47/S54</f>
        <v>0.1067961165</v>
      </c>
      <c r="U47" s="71" t="n">
        <v>11</v>
      </c>
      <c r="V47" s="72" t="n">
        <f aca="false">U47/U54</f>
        <v>0.1067961165</v>
      </c>
      <c r="W47" s="71" t="n">
        <v>17</v>
      </c>
      <c r="X47" s="72" t="n">
        <f aca="false">W47/W54</f>
        <v>0.3695652174</v>
      </c>
      <c r="Y47" s="71" t="n">
        <v>17</v>
      </c>
      <c r="Z47" s="72" t="n">
        <f aca="false">Y47/Y54</f>
        <v>0.2048192771</v>
      </c>
      <c r="AA47" s="71" t="n">
        <v>21</v>
      </c>
      <c r="AB47" s="72" t="n">
        <f aca="false">AA47/AA54</f>
        <v>0.2530120482</v>
      </c>
      <c r="AC47" s="71" t="n">
        <v>21</v>
      </c>
      <c r="AD47" s="72" t="n">
        <f aca="false">AC47/AC54</f>
        <v>0.2530120482</v>
      </c>
      <c r="AE47" s="71" t="n">
        <v>23</v>
      </c>
      <c r="AF47" s="72" t="n">
        <f aca="false">AE47/AE54</f>
        <v>0.2771084337</v>
      </c>
      <c r="AG47" s="71" t="n">
        <v>23</v>
      </c>
      <c r="AH47" s="72" t="n">
        <f aca="false">AG47/AG54</f>
        <v>0.2771084337</v>
      </c>
      <c r="AI47" s="71" t="n">
        <v>24</v>
      </c>
      <c r="AJ47" s="72" t="n">
        <f aca="false">AI47/AI54</f>
        <v>0.2891566265</v>
      </c>
      <c r="AK47" s="71" t="n">
        <v>34</v>
      </c>
      <c r="AL47" s="72" t="n">
        <f aca="false">AK47/AK54</f>
        <v>0.4096385542</v>
      </c>
      <c r="AM47" s="71" t="n">
        <v>34</v>
      </c>
      <c r="AN47" s="72" t="n">
        <f aca="false">AM47/AM54</f>
        <v>0.4096385542</v>
      </c>
      <c r="AO47" s="71" t="n">
        <v>34</v>
      </c>
      <c r="AP47" s="72" t="n">
        <f aca="false">AO47/AO54</f>
        <v>0.4096385542</v>
      </c>
      <c r="AQ47" s="71" t="n">
        <v>50</v>
      </c>
      <c r="AR47" s="72" t="n">
        <f aca="false">AQ47/AQ54</f>
        <v>0.6024096386</v>
      </c>
      <c r="AS47" s="71" t="n">
        <v>50</v>
      </c>
      <c r="AT47" s="72" t="n">
        <f aca="false">AS47/AS54</f>
        <v>0.6024096386</v>
      </c>
      <c r="AU47" s="71" t="n">
        <v>50</v>
      </c>
      <c r="AV47" s="72" t="n">
        <f aca="false">AU47/AU54</f>
        <v>0.6024096386</v>
      </c>
      <c r="AW47" s="71" t="n">
        <v>50</v>
      </c>
      <c r="AX47" s="72" t="n">
        <f aca="false">AW47/AW54</f>
        <v>0.6024096386</v>
      </c>
      <c r="AY47" s="71" t="n">
        <v>51</v>
      </c>
      <c r="AZ47" s="72" t="n">
        <f aca="false">AY47/AY54</f>
        <v>0.6144578313</v>
      </c>
      <c r="BA47" s="71" t="n">
        <v>53</v>
      </c>
      <c r="BB47" s="72" t="n">
        <f aca="false">BA47/BA54</f>
        <v>0.6385542169</v>
      </c>
      <c r="BC47" s="71" t="n">
        <v>74</v>
      </c>
      <c r="BD47" s="72" t="n">
        <f aca="false">BC47/BC54</f>
        <v>0.8915662651</v>
      </c>
      <c r="BE47" s="71" t="n">
        <v>74</v>
      </c>
      <c r="BF47" s="72" t="n">
        <f aca="false">BE47/BE54</f>
        <v>0.8915662651</v>
      </c>
      <c r="BG47" s="71" t="n">
        <v>74</v>
      </c>
      <c r="BH47" s="73" t="n">
        <f aca="false">BG47/BG54</f>
        <v>0.8915662651</v>
      </c>
      <c r="BI47" s="82"/>
      <c r="BJ47" s="82"/>
    </row>
    <row r="48" customFormat="false" ht="15.75" hidden="false" customHeight="false" outlineLevel="0" collapsed="false">
      <c r="A48" s="68" t="s">
        <v>9417</v>
      </c>
      <c r="B48" s="69" t="n">
        <f aca="false">COUNTIFS(Seeds!D:D,"=JSON base",Seeds!Y:Y,"=Estadística y probabilidad")+B49</f>
        <v>83</v>
      </c>
      <c r="C48" s="78" t="n">
        <f aca="false">B48/B54</f>
        <v>1</v>
      </c>
      <c r="E48" s="71" t="n">
        <v>0</v>
      </c>
      <c r="F48" s="72" t="n">
        <f aca="false">E48/E54</f>
        <v>0</v>
      </c>
      <c r="G48" s="71" t="n">
        <v>7</v>
      </c>
      <c r="H48" s="72" t="n">
        <f aca="false">G48/G54</f>
        <v>0.06796116505</v>
      </c>
      <c r="I48" s="71" t="n">
        <v>7</v>
      </c>
      <c r="J48" s="72" t="n">
        <f aca="false">I48/I54</f>
        <v>0.06796116505</v>
      </c>
      <c r="K48" s="71" t="n">
        <v>7</v>
      </c>
      <c r="L48" s="72" t="n">
        <f aca="false">K48/K54</f>
        <v>0.06796116505</v>
      </c>
      <c r="M48" s="71" t="n">
        <v>7</v>
      </c>
      <c r="N48" s="72" t="n">
        <f aca="false">M48/M54</f>
        <v>0.06796116505</v>
      </c>
      <c r="O48" s="71" t="n">
        <v>7</v>
      </c>
      <c r="P48" s="72" t="n">
        <f aca="false">O48/O54</f>
        <v>0.06796116505</v>
      </c>
      <c r="Q48" s="71" t="n">
        <v>11</v>
      </c>
      <c r="R48" s="72" t="n">
        <f aca="false">Q48/Q54</f>
        <v>0.1067961165</v>
      </c>
      <c r="S48" s="71" t="n">
        <v>11</v>
      </c>
      <c r="T48" s="72" t="n">
        <f aca="false">S48/S54</f>
        <v>0.1067961165</v>
      </c>
      <c r="U48" s="71" t="n">
        <v>11</v>
      </c>
      <c r="V48" s="72" t="n">
        <f aca="false">U48/U54</f>
        <v>0.1067961165</v>
      </c>
      <c r="W48" s="71" t="n">
        <v>12</v>
      </c>
      <c r="X48" s="72" t="n">
        <f aca="false">W48/W54</f>
        <v>0.2608695652</v>
      </c>
      <c r="Y48" s="71" t="n">
        <v>17</v>
      </c>
      <c r="Z48" s="72" t="n">
        <f aca="false">Y48/Y54</f>
        <v>0.2048192771</v>
      </c>
      <c r="AA48" s="71" t="n">
        <v>21</v>
      </c>
      <c r="AB48" s="72" t="n">
        <f aca="false">AA48/AA54</f>
        <v>0.2530120482</v>
      </c>
      <c r="AC48" s="71" t="n">
        <v>21</v>
      </c>
      <c r="AD48" s="72" t="n">
        <f aca="false">AC48/AC54</f>
        <v>0.2530120482</v>
      </c>
      <c r="AE48" s="71" t="n">
        <v>23</v>
      </c>
      <c r="AF48" s="72" t="n">
        <f aca="false">AE48/AE54</f>
        <v>0.2771084337</v>
      </c>
      <c r="AG48" s="71" t="n">
        <v>23</v>
      </c>
      <c r="AH48" s="72" t="n">
        <f aca="false">AG48/AG54</f>
        <v>0.2771084337</v>
      </c>
      <c r="AI48" s="71" t="n">
        <v>24</v>
      </c>
      <c r="AJ48" s="72" t="n">
        <f aca="false">AI48/AI54</f>
        <v>0.2891566265</v>
      </c>
      <c r="AK48" s="71" t="n">
        <v>24</v>
      </c>
      <c r="AL48" s="72" t="n">
        <f aca="false">AK48/AK54</f>
        <v>0.2891566265</v>
      </c>
      <c r="AM48" s="71" t="n">
        <v>26</v>
      </c>
      <c r="AN48" s="72" t="n">
        <f aca="false">AM48/AM54</f>
        <v>0.313253012</v>
      </c>
      <c r="AO48" s="71" t="n">
        <v>26</v>
      </c>
      <c r="AP48" s="72" t="n">
        <f aca="false">AO48/AO54</f>
        <v>0.313253012</v>
      </c>
      <c r="AQ48" s="71" t="n">
        <v>50</v>
      </c>
      <c r="AR48" s="72" t="n">
        <f aca="false">AQ48/AQ54</f>
        <v>0.6024096386</v>
      </c>
      <c r="AS48" s="71" t="n">
        <v>50</v>
      </c>
      <c r="AT48" s="72" t="n">
        <f aca="false">AS48/AS54</f>
        <v>0.6024096386</v>
      </c>
      <c r="AU48" s="71" t="n">
        <v>50</v>
      </c>
      <c r="AV48" s="72" t="n">
        <f aca="false">AU48/AU54</f>
        <v>0.6024096386</v>
      </c>
      <c r="AW48" s="71" t="n">
        <v>50</v>
      </c>
      <c r="AX48" s="72" t="n">
        <f aca="false">AW48/AW54</f>
        <v>0.6024096386</v>
      </c>
      <c r="AY48" s="71" t="n">
        <v>51</v>
      </c>
      <c r="AZ48" s="72" t="n">
        <f aca="false">AY48/AY54</f>
        <v>0.6144578313</v>
      </c>
      <c r="BA48" s="71" t="n">
        <v>51</v>
      </c>
      <c r="BB48" s="72" t="n">
        <f aca="false">BA48/BA54</f>
        <v>0.6144578313</v>
      </c>
      <c r="BC48" s="71" t="n">
        <v>74</v>
      </c>
      <c r="BD48" s="72" t="n">
        <f aca="false">BC48/BC54</f>
        <v>0.8915662651</v>
      </c>
      <c r="BE48" s="71" t="n">
        <v>74</v>
      </c>
      <c r="BF48" s="72" t="n">
        <f aca="false">BE48/BE54</f>
        <v>0.8915662651</v>
      </c>
      <c r="BG48" s="71" t="n">
        <v>74</v>
      </c>
      <c r="BH48" s="73" t="n">
        <f aca="false">BG48/BG54</f>
        <v>0.8915662651</v>
      </c>
      <c r="BI48" s="82"/>
      <c r="BJ48" s="82"/>
    </row>
    <row r="49" customFormat="false" ht="15.75" hidden="false" customHeight="false" outlineLevel="0" collapsed="false">
      <c r="A49" s="68" t="s">
        <v>9418</v>
      </c>
      <c r="B49" s="69" t="n">
        <f aca="false">COUNTIFS(Seeds!D:D,"=Pendiente de OK TE+hint",Seeds!Y:Y,"=Estadística y probabilidad")+B50</f>
        <v>83</v>
      </c>
      <c r="C49" s="78" t="n">
        <f aca="false">B49/B54</f>
        <v>1</v>
      </c>
      <c r="E49" s="71" t="n">
        <v>0</v>
      </c>
      <c r="F49" s="72" t="n">
        <f aca="false">E49/E54</f>
        <v>0</v>
      </c>
      <c r="G49" s="71" t="n">
        <v>0</v>
      </c>
      <c r="H49" s="72" t="n">
        <f aca="false">G49/G54</f>
        <v>0</v>
      </c>
      <c r="I49" s="71" t="n">
        <v>0</v>
      </c>
      <c r="J49" s="72" t="n">
        <f aca="false">I49/I54</f>
        <v>0</v>
      </c>
      <c r="K49" s="71" t="n">
        <v>0</v>
      </c>
      <c r="L49" s="72" t="n">
        <f aca="false">K49/K54</f>
        <v>0</v>
      </c>
      <c r="M49" s="71" t="n">
        <v>0</v>
      </c>
      <c r="N49" s="72" t="n">
        <f aca="false">M49/M54</f>
        <v>0</v>
      </c>
      <c r="O49" s="71" t="n">
        <v>0</v>
      </c>
      <c r="P49" s="72" t="n">
        <f aca="false">O49/O54</f>
        <v>0</v>
      </c>
      <c r="Q49" s="71" t="n">
        <v>6</v>
      </c>
      <c r="R49" s="72" t="n">
        <f aca="false">Q49/Q54</f>
        <v>0.05825242718</v>
      </c>
      <c r="S49" s="71" t="n">
        <v>6</v>
      </c>
      <c r="T49" s="72" t="n">
        <f aca="false">S49/S54</f>
        <v>0.05825242718</v>
      </c>
      <c r="U49" s="71" t="n">
        <v>6</v>
      </c>
      <c r="V49" s="72" t="n">
        <f aca="false">U49/U54</f>
        <v>0.05825242718</v>
      </c>
      <c r="W49" s="71" t="n">
        <v>7</v>
      </c>
      <c r="X49" s="72" t="n">
        <f aca="false">W49/W54</f>
        <v>0.152173913</v>
      </c>
      <c r="Y49" s="71" t="n">
        <v>7</v>
      </c>
      <c r="Z49" s="72" t="n">
        <f aca="false">Y49/Y54</f>
        <v>0.0843373494</v>
      </c>
      <c r="AA49" s="71" t="n">
        <v>11</v>
      </c>
      <c r="AB49" s="72" t="n">
        <f aca="false">AA49/AA54</f>
        <v>0.1325301205</v>
      </c>
      <c r="AC49" s="71" t="n">
        <v>11</v>
      </c>
      <c r="AD49" s="72" t="n">
        <f aca="false">AC49/AC54</f>
        <v>0.1325301205</v>
      </c>
      <c r="AE49" s="71" t="n">
        <v>13</v>
      </c>
      <c r="AF49" s="72" t="n">
        <f aca="false">AE49/AE54</f>
        <v>0.156626506</v>
      </c>
      <c r="AG49" s="71" t="n">
        <v>13</v>
      </c>
      <c r="AH49" s="72" t="n">
        <f aca="false">AG49/AG54</f>
        <v>0.156626506</v>
      </c>
      <c r="AI49" s="71" t="n">
        <v>14</v>
      </c>
      <c r="AJ49" s="72" t="n">
        <f aca="false">AI49/AI54</f>
        <v>0.1686746988</v>
      </c>
      <c r="AK49" s="71" t="n">
        <v>14</v>
      </c>
      <c r="AL49" s="72" t="n">
        <f aca="false">AK49/AK54</f>
        <v>0.1686746988</v>
      </c>
      <c r="AM49" s="71" t="n">
        <v>14</v>
      </c>
      <c r="AN49" s="72" t="n">
        <f aca="false">AM49/AM54</f>
        <v>0.1686746988</v>
      </c>
      <c r="AO49" s="71" t="n">
        <v>14</v>
      </c>
      <c r="AP49" s="72" t="n">
        <f aca="false">AO49/AO54</f>
        <v>0.1686746988</v>
      </c>
      <c r="AQ49" s="71" t="n">
        <v>40</v>
      </c>
      <c r="AR49" s="72" t="n">
        <f aca="false">AQ49/AQ54</f>
        <v>0.4819277108</v>
      </c>
      <c r="AS49" s="71" t="n">
        <v>50</v>
      </c>
      <c r="AT49" s="72" t="n">
        <f aca="false">AS49/AS54</f>
        <v>0.6024096386</v>
      </c>
      <c r="AU49" s="71" t="n">
        <v>50</v>
      </c>
      <c r="AV49" s="72" t="n">
        <f aca="false">AU49/AU54</f>
        <v>0.6024096386</v>
      </c>
      <c r="AW49" s="71" t="n">
        <v>50</v>
      </c>
      <c r="AX49" s="72" t="n">
        <f aca="false">AW49/AW54</f>
        <v>0.6024096386</v>
      </c>
      <c r="AY49" s="71" t="n">
        <v>50</v>
      </c>
      <c r="AZ49" s="72" t="n">
        <f aca="false">AY49/AY54</f>
        <v>0.6024096386</v>
      </c>
      <c r="BA49" s="71" t="n">
        <v>50</v>
      </c>
      <c r="BB49" s="72" t="n">
        <f aca="false">BA49/BA54</f>
        <v>0.6024096386</v>
      </c>
      <c r="BC49" s="71" t="n">
        <v>74</v>
      </c>
      <c r="BD49" s="72" t="n">
        <f aca="false">BC49/BC54</f>
        <v>0.8915662651</v>
      </c>
      <c r="BE49" s="71" t="n">
        <v>74</v>
      </c>
      <c r="BF49" s="72" t="n">
        <f aca="false">BE49/BE54</f>
        <v>0.8915662651</v>
      </c>
      <c r="BG49" s="71" t="n">
        <v>74</v>
      </c>
      <c r="BH49" s="73" t="n">
        <f aca="false">BG49/BG54</f>
        <v>0.8915662651</v>
      </c>
      <c r="BI49" s="82"/>
      <c r="BJ49" s="82"/>
    </row>
    <row r="50" customFormat="false" ht="15.75" hidden="false" customHeight="false" outlineLevel="0" collapsed="false">
      <c r="A50" s="68" t="s">
        <v>9419</v>
      </c>
      <c r="B50" s="69" t="n">
        <f aca="false">COUNTIFS(Seeds!D:D,"=OK TE+hint",Seeds!Y:Y,"=Estadística y probabilidad")+B51</f>
        <v>83</v>
      </c>
      <c r="C50" s="78" t="n">
        <f aca="false">B50/B54</f>
        <v>1</v>
      </c>
      <c r="E50" s="71" t="n">
        <v>0</v>
      </c>
      <c r="F50" s="72" t="n">
        <f aca="false">E50/E54</f>
        <v>0</v>
      </c>
      <c r="G50" s="71" t="n">
        <v>0</v>
      </c>
      <c r="H50" s="72" t="n">
        <f aca="false">G50/G54</f>
        <v>0</v>
      </c>
      <c r="I50" s="71" t="n">
        <v>0</v>
      </c>
      <c r="J50" s="72" t="n">
        <f aca="false">I50/I54</f>
        <v>0</v>
      </c>
      <c r="K50" s="71" t="n">
        <v>0</v>
      </c>
      <c r="L50" s="72" t="n">
        <f aca="false">K50/K54</f>
        <v>0</v>
      </c>
      <c r="M50" s="71" t="n">
        <v>0</v>
      </c>
      <c r="N50" s="72" t="n">
        <f aca="false">M50/M54</f>
        <v>0</v>
      </c>
      <c r="O50" s="71" t="n">
        <v>0</v>
      </c>
      <c r="P50" s="72" t="n">
        <f aca="false">O50/O54</f>
        <v>0</v>
      </c>
      <c r="Q50" s="71" t="n">
        <v>6</v>
      </c>
      <c r="R50" s="72" t="n">
        <f aca="false">Q50/Q54</f>
        <v>0.05825242718</v>
      </c>
      <c r="S50" s="71" t="n">
        <v>6</v>
      </c>
      <c r="T50" s="72" t="n">
        <f aca="false">S50/S54</f>
        <v>0.05825242718</v>
      </c>
      <c r="U50" s="71" t="n">
        <v>6</v>
      </c>
      <c r="V50" s="72" t="n">
        <f aca="false">U50/U54</f>
        <v>0.05825242718</v>
      </c>
      <c r="W50" s="71" t="n">
        <v>6</v>
      </c>
      <c r="X50" s="72" t="n">
        <f aca="false">W50/W54</f>
        <v>0.1304347826</v>
      </c>
      <c r="Y50" s="71" t="n">
        <v>7</v>
      </c>
      <c r="Z50" s="72" t="n">
        <f aca="false">Y50/Y54</f>
        <v>0.0843373494</v>
      </c>
      <c r="AA50" s="71" t="n">
        <v>11</v>
      </c>
      <c r="AB50" s="72" t="n">
        <f aca="false">AA50/AA54</f>
        <v>0.1325301205</v>
      </c>
      <c r="AC50" s="71" t="n">
        <v>11</v>
      </c>
      <c r="AD50" s="72" t="n">
        <f aca="false">AC50/AC54</f>
        <v>0.1325301205</v>
      </c>
      <c r="AE50" s="71" t="n">
        <v>11</v>
      </c>
      <c r="AF50" s="72" t="n">
        <f aca="false">AE50/AE54</f>
        <v>0.1325301205</v>
      </c>
      <c r="AG50" s="71" t="n">
        <v>11</v>
      </c>
      <c r="AH50" s="72" t="n">
        <f aca="false">AG50/AG54</f>
        <v>0.1325301205</v>
      </c>
      <c r="AI50" s="71" t="n">
        <v>14</v>
      </c>
      <c r="AJ50" s="72" t="n">
        <f aca="false">AI50/AI54</f>
        <v>0.1686746988</v>
      </c>
      <c r="AK50" s="71" t="n">
        <v>14</v>
      </c>
      <c r="AL50" s="72" t="n">
        <f aca="false">AK50/AK54</f>
        <v>0.1686746988</v>
      </c>
      <c r="AM50" s="71" t="n">
        <v>14</v>
      </c>
      <c r="AN50" s="72" t="n">
        <f aca="false">AM50/AM54</f>
        <v>0.1686746988</v>
      </c>
      <c r="AO50" s="71" t="n">
        <v>14</v>
      </c>
      <c r="AP50" s="72" t="n">
        <f aca="false">AO50/AO54</f>
        <v>0.1686746988</v>
      </c>
      <c r="AQ50" s="71" t="n">
        <v>40</v>
      </c>
      <c r="AR50" s="72" t="n">
        <f aca="false">AQ50/AQ54</f>
        <v>0.4819277108</v>
      </c>
      <c r="AS50" s="71" t="n">
        <v>50</v>
      </c>
      <c r="AT50" s="72" t="n">
        <f aca="false">AS50/AS54</f>
        <v>0.6024096386</v>
      </c>
      <c r="AU50" s="71" t="n">
        <v>50</v>
      </c>
      <c r="AV50" s="72" t="n">
        <f aca="false">AU50/AU54</f>
        <v>0.6024096386</v>
      </c>
      <c r="AW50" s="71" t="n">
        <v>50</v>
      </c>
      <c r="AX50" s="72" t="n">
        <f aca="false">AW50/AW54</f>
        <v>0.6024096386</v>
      </c>
      <c r="AY50" s="71" t="n">
        <v>50</v>
      </c>
      <c r="AZ50" s="72" t="n">
        <f aca="false">AY50/AY54</f>
        <v>0.6024096386</v>
      </c>
      <c r="BA50" s="71" t="n">
        <v>50</v>
      </c>
      <c r="BB50" s="72" t="n">
        <f aca="false">BA50/BA54</f>
        <v>0.6024096386</v>
      </c>
      <c r="BC50" s="71" t="n">
        <v>74</v>
      </c>
      <c r="BD50" s="72" t="n">
        <f aca="false">BC50/BC54</f>
        <v>0.8915662651</v>
      </c>
      <c r="BE50" s="71" t="n">
        <v>74</v>
      </c>
      <c r="BF50" s="72" t="n">
        <f aca="false">BE50/BE54</f>
        <v>0.8915662651</v>
      </c>
      <c r="BG50" s="71" t="n">
        <v>74</v>
      </c>
      <c r="BH50" s="73" t="n">
        <f aca="false">BG50/BG54</f>
        <v>0.8915662651</v>
      </c>
      <c r="BI50" s="82"/>
      <c r="BJ50" s="82"/>
    </row>
    <row r="51" customFormat="false" ht="15.75" hidden="false" customHeight="false" outlineLevel="0" collapsed="false">
      <c r="A51" s="68" t="s">
        <v>9420</v>
      </c>
      <c r="B51" s="69" t="n">
        <f aca="false">COUNTIFS(Seeds!D:D,"=JSON+TE+hint",Seeds!Y:Y,"=Estadística y probabilidad")+B52</f>
        <v>83</v>
      </c>
      <c r="C51" s="78" t="n">
        <f aca="false">B51/B54</f>
        <v>1</v>
      </c>
      <c r="E51" s="71" t="n">
        <v>0</v>
      </c>
      <c r="F51" s="72" t="n">
        <f aca="false">E51/E54</f>
        <v>0</v>
      </c>
      <c r="G51" s="71" t="n">
        <v>0</v>
      </c>
      <c r="H51" s="72" t="n">
        <f aca="false">G51/G54</f>
        <v>0</v>
      </c>
      <c r="I51" s="71" t="n">
        <v>0</v>
      </c>
      <c r="J51" s="72" t="n">
        <f aca="false">I51/I54</f>
        <v>0</v>
      </c>
      <c r="K51" s="71" t="n">
        <v>0</v>
      </c>
      <c r="L51" s="72" t="n">
        <f aca="false">K51/K54</f>
        <v>0</v>
      </c>
      <c r="M51" s="71" t="n">
        <v>0</v>
      </c>
      <c r="N51" s="72" t="n">
        <f aca="false">M51/M54</f>
        <v>0</v>
      </c>
      <c r="O51" s="71" t="n">
        <v>0</v>
      </c>
      <c r="P51" s="72" t="n">
        <f aca="false">O51/O54</f>
        <v>0</v>
      </c>
      <c r="Q51" s="71" t="n">
        <v>0</v>
      </c>
      <c r="R51" s="72" t="n">
        <f aca="false">Q51/Q54</f>
        <v>0</v>
      </c>
      <c r="S51" s="71" t="n">
        <v>6</v>
      </c>
      <c r="T51" s="72" t="n">
        <f aca="false">S51/S54</f>
        <v>0.05825242718</v>
      </c>
      <c r="U51" s="71" t="n">
        <v>6</v>
      </c>
      <c r="V51" s="72" t="n">
        <f aca="false">U51/U54</f>
        <v>0.05825242718</v>
      </c>
      <c r="W51" s="71" t="n">
        <v>6</v>
      </c>
      <c r="X51" s="72" t="n">
        <f aca="false">W51/W54</f>
        <v>0.1304347826</v>
      </c>
      <c r="Y51" s="71" t="n">
        <v>7</v>
      </c>
      <c r="Z51" s="72" t="n">
        <f aca="false">Y51/Y54</f>
        <v>0.0843373494</v>
      </c>
      <c r="AA51" s="71" t="n">
        <v>7</v>
      </c>
      <c r="AB51" s="72" t="n">
        <f aca="false">AA51/AA54</f>
        <v>0.0843373494</v>
      </c>
      <c r="AC51" s="71" t="n">
        <v>11</v>
      </c>
      <c r="AD51" s="72" t="n">
        <f aca="false">AC51/AC54</f>
        <v>0.1325301205</v>
      </c>
      <c r="AE51" s="71" t="n">
        <v>11</v>
      </c>
      <c r="AF51" s="72" t="n">
        <f aca="false">AE51/AE54</f>
        <v>0.1325301205</v>
      </c>
      <c r="AG51" s="71" t="n">
        <v>11</v>
      </c>
      <c r="AH51" s="72" t="n">
        <f aca="false">AG51/AG54</f>
        <v>0.1325301205</v>
      </c>
      <c r="AI51" s="71" t="n">
        <v>14</v>
      </c>
      <c r="AJ51" s="72" t="n">
        <f aca="false">AI51/AI54</f>
        <v>0.1686746988</v>
      </c>
      <c r="AK51" s="71" t="n">
        <v>14</v>
      </c>
      <c r="AL51" s="72" t="n">
        <f aca="false">AK51/AK54</f>
        <v>0.1686746988</v>
      </c>
      <c r="AM51" s="71" t="n">
        <v>14</v>
      </c>
      <c r="AN51" s="72" t="n">
        <f aca="false">AM51/AM54</f>
        <v>0.1686746988</v>
      </c>
      <c r="AO51" s="71" t="n">
        <v>14</v>
      </c>
      <c r="AP51" s="72" t="n">
        <f aca="false">AO51/AO54</f>
        <v>0.1686746988</v>
      </c>
      <c r="AQ51" s="71" t="n">
        <v>40</v>
      </c>
      <c r="AR51" s="72" t="n">
        <f aca="false">AQ51/AQ54</f>
        <v>0.4819277108</v>
      </c>
      <c r="AS51" s="71" t="n">
        <v>50</v>
      </c>
      <c r="AT51" s="72" t="n">
        <f aca="false">AS51/AS54</f>
        <v>0.6024096386</v>
      </c>
      <c r="AU51" s="71" t="n">
        <v>50</v>
      </c>
      <c r="AV51" s="72" t="n">
        <f aca="false">AU51/AU54</f>
        <v>0.6024096386</v>
      </c>
      <c r="AW51" s="71" t="n">
        <v>50</v>
      </c>
      <c r="AX51" s="72" t="n">
        <f aca="false">AW51/AW54</f>
        <v>0.6024096386</v>
      </c>
      <c r="AY51" s="71" t="n">
        <v>50</v>
      </c>
      <c r="AZ51" s="72" t="n">
        <f aca="false">AY51/AY54</f>
        <v>0.6024096386</v>
      </c>
      <c r="BA51" s="71" t="n">
        <v>50</v>
      </c>
      <c r="BB51" s="72" t="n">
        <f aca="false">BA51/BA54</f>
        <v>0.6024096386</v>
      </c>
      <c r="BC51" s="71" t="n">
        <v>74</v>
      </c>
      <c r="BD51" s="72" t="n">
        <f aca="false">BC51/BC54</f>
        <v>0.8915662651</v>
      </c>
      <c r="BE51" s="71" t="n">
        <v>74</v>
      </c>
      <c r="BF51" s="72" t="n">
        <f aca="false">BE51/BE54</f>
        <v>0.8915662651</v>
      </c>
      <c r="BG51" s="71" t="n">
        <v>74</v>
      </c>
      <c r="BH51" s="73" t="n">
        <f aca="false">BG51/BG54</f>
        <v>0.8915662651</v>
      </c>
      <c r="BI51" s="82"/>
      <c r="BJ51" s="82"/>
    </row>
    <row r="52" customFormat="false" ht="15.75" hidden="false" customHeight="false" outlineLevel="0" collapsed="false">
      <c r="A52" s="68" t="s">
        <v>35</v>
      </c>
      <c r="B52" s="69" t="n">
        <f aca="false">COUNTIFS(Seeds!D:D,"=JSON revisado",Seeds!Y:Y,"=Estadística y probabilidad")</f>
        <v>83</v>
      </c>
      <c r="C52" s="78" t="n">
        <f aca="false">B52/B54</f>
        <v>1</v>
      </c>
      <c r="E52" s="71" t="n">
        <v>0</v>
      </c>
      <c r="F52" s="72" t="n">
        <f aca="false">E52/E54</f>
        <v>0</v>
      </c>
      <c r="G52" s="71" t="n">
        <v>0</v>
      </c>
      <c r="H52" s="72" t="n">
        <f aca="false">G52/G54</f>
        <v>0</v>
      </c>
      <c r="I52" s="71" t="n">
        <v>0</v>
      </c>
      <c r="J52" s="72" t="n">
        <f aca="false">I52/I54</f>
        <v>0</v>
      </c>
      <c r="K52" s="71" t="n">
        <v>0</v>
      </c>
      <c r="L52" s="72" t="n">
        <f aca="false">K52/K54</f>
        <v>0</v>
      </c>
      <c r="M52" s="71" t="n">
        <v>0</v>
      </c>
      <c r="N52" s="72" t="n">
        <f aca="false">M52/M54</f>
        <v>0</v>
      </c>
      <c r="O52" s="71" t="n">
        <v>0</v>
      </c>
      <c r="P52" s="72" t="n">
        <f aca="false">O52/O54</f>
        <v>0</v>
      </c>
      <c r="Q52" s="71" t="n">
        <v>0</v>
      </c>
      <c r="R52" s="72" t="n">
        <f aca="false">Q52/Q54</f>
        <v>0</v>
      </c>
      <c r="S52" s="71" t="n">
        <v>2</v>
      </c>
      <c r="T52" s="72" t="n">
        <f aca="false">S52/S54</f>
        <v>0.01941747573</v>
      </c>
      <c r="U52" s="71" t="n">
        <v>6</v>
      </c>
      <c r="V52" s="72" t="n">
        <f aca="false">U52/U54</f>
        <v>0.05825242718</v>
      </c>
      <c r="W52" s="71" t="n">
        <v>6</v>
      </c>
      <c r="X52" s="72" t="n">
        <f aca="false">W52/W54</f>
        <v>0.1304347826</v>
      </c>
      <c r="Y52" s="71" t="n">
        <v>6</v>
      </c>
      <c r="Z52" s="72" t="n">
        <f aca="false">Y52/Y54</f>
        <v>0.07228915663</v>
      </c>
      <c r="AA52" s="71" t="n">
        <v>6</v>
      </c>
      <c r="AB52" s="72" t="n">
        <f aca="false">AA52/AA54</f>
        <v>0.07228915663</v>
      </c>
      <c r="AC52" s="71" t="n">
        <v>6</v>
      </c>
      <c r="AD52" s="72" t="n">
        <f aca="false">AC52/AC54</f>
        <v>0.07228915663</v>
      </c>
      <c r="AE52" s="71" t="n">
        <v>6</v>
      </c>
      <c r="AF52" s="72" t="n">
        <f aca="false">AE52/AE54</f>
        <v>0.07228915663</v>
      </c>
      <c r="AG52" s="71" t="n">
        <v>6</v>
      </c>
      <c r="AH52" s="72" t="n">
        <f aca="false">AG52/AG54</f>
        <v>0.07228915663</v>
      </c>
      <c r="AI52" s="71" t="n">
        <v>13</v>
      </c>
      <c r="AJ52" s="72" t="n">
        <f aca="false">AI52/AI54</f>
        <v>0.156626506</v>
      </c>
      <c r="AK52" s="71" t="n">
        <v>14</v>
      </c>
      <c r="AL52" s="72" t="n">
        <f aca="false">AK52/AK54</f>
        <v>0.1686746988</v>
      </c>
      <c r="AM52" s="71" t="n">
        <v>14</v>
      </c>
      <c r="AN52" s="72" t="n">
        <f aca="false">AM52/AM54</f>
        <v>0.1686746988</v>
      </c>
      <c r="AO52" s="71" t="n">
        <v>14</v>
      </c>
      <c r="AP52" s="72" t="n">
        <f aca="false">AO52/AO54</f>
        <v>0.1686746988</v>
      </c>
      <c r="AQ52" s="71" t="n">
        <v>39</v>
      </c>
      <c r="AR52" s="72" t="n">
        <f aca="false">AQ52/AQ54</f>
        <v>0.4698795181</v>
      </c>
      <c r="AS52" s="71" t="n">
        <v>50</v>
      </c>
      <c r="AT52" s="72" t="n">
        <f aca="false">AS52/AS54</f>
        <v>0.6024096386</v>
      </c>
      <c r="AU52" s="71" t="n">
        <v>50</v>
      </c>
      <c r="AV52" s="72" t="n">
        <f aca="false">AU52/AU54</f>
        <v>0.6024096386</v>
      </c>
      <c r="AW52" s="71" t="n">
        <v>50</v>
      </c>
      <c r="AX52" s="72" t="n">
        <f aca="false">AW52/AW54</f>
        <v>0.6024096386</v>
      </c>
      <c r="AY52" s="71" t="n">
        <v>50</v>
      </c>
      <c r="AZ52" s="72" t="n">
        <f aca="false">AY52/AY54</f>
        <v>0.6024096386</v>
      </c>
      <c r="BA52" s="71" t="n">
        <v>50</v>
      </c>
      <c r="BB52" s="72" t="n">
        <f aca="false">BA52/BA54</f>
        <v>0.6024096386</v>
      </c>
      <c r="BC52" s="71" t="n">
        <v>50</v>
      </c>
      <c r="BD52" s="72" t="n">
        <f aca="false">BC52/BC54</f>
        <v>0.6024096386</v>
      </c>
      <c r="BE52" s="71" t="n">
        <v>50</v>
      </c>
      <c r="BF52" s="72" t="n">
        <f aca="false">BE52/BE54</f>
        <v>0.6024096386</v>
      </c>
      <c r="BG52" s="71" t="n">
        <v>74</v>
      </c>
      <c r="BH52" s="73" t="n">
        <f aca="false">BG52/BG54</f>
        <v>0.8915662651</v>
      </c>
      <c r="BI52" s="82"/>
      <c r="BJ52" s="82"/>
    </row>
    <row r="53" customFormat="false" ht="15.75" hidden="false" customHeight="false" outlineLevel="0" collapsed="false">
      <c r="A53" s="68" t="s">
        <v>9423</v>
      </c>
      <c r="B53" s="69" t="n">
        <f aca="false">COUNTIFS(Seeds!E:E,"=Sí",Seeds!Y:Y,"=Estadística y probabilidad")</f>
        <v>0</v>
      </c>
      <c r="C53" s="78" t="n">
        <f aca="false">B53/B54</f>
        <v>0</v>
      </c>
      <c r="E53" s="71" t="n">
        <v>0</v>
      </c>
      <c r="F53" s="72" t="n">
        <f aca="false">E53/E54</f>
        <v>0</v>
      </c>
      <c r="G53" s="71" t="n">
        <v>0</v>
      </c>
      <c r="H53" s="72" t="n">
        <f aca="false">G53/G54</f>
        <v>0</v>
      </c>
      <c r="I53" s="71" t="n">
        <v>0</v>
      </c>
      <c r="J53" s="72" t="n">
        <f aca="false">I53/I54</f>
        <v>0</v>
      </c>
      <c r="K53" s="71" t="n">
        <v>0</v>
      </c>
      <c r="L53" s="72" t="n">
        <f aca="false">K53/K54</f>
        <v>0</v>
      </c>
      <c r="M53" s="71" t="n">
        <v>0</v>
      </c>
      <c r="N53" s="72" t="n">
        <f aca="false">M53/M54</f>
        <v>0</v>
      </c>
      <c r="O53" s="71" t="n">
        <v>0</v>
      </c>
      <c r="P53" s="72" t="n">
        <f aca="false">O53/O54</f>
        <v>0</v>
      </c>
      <c r="Q53" s="71" t="n">
        <v>0</v>
      </c>
      <c r="R53" s="72" t="n">
        <f aca="false">Q53/Q54</f>
        <v>0</v>
      </c>
      <c r="S53" s="71" t="n">
        <v>0</v>
      </c>
      <c r="T53" s="72" t="n">
        <f aca="false">S53/S54</f>
        <v>0</v>
      </c>
      <c r="U53" s="71" t="n">
        <v>0</v>
      </c>
      <c r="V53" s="72" t="n">
        <f aca="false">U53/U54</f>
        <v>0</v>
      </c>
      <c r="W53" s="71" t="n">
        <v>0</v>
      </c>
      <c r="X53" s="72" t="n">
        <f aca="false">W53/W54</f>
        <v>0</v>
      </c>
      <c r="Y53" s="71" t="n">
        <v>0</v>
      </c>
      <c r="Z53" s="72" t="n">
        <f aca="false">Y53/Y54</f>
        <v>0</v>
      </c>
      <c r="AA53" s="71" t="n">
        <v>0</v>
      </c>
      <c r="AB53" s="72" t="n">
        <f aca="false">AA53/AA54</f>
        <v>0</v>
      </c>
      <c r="AC53" s="71" t="n">
        <v>0</v>
      </c>
      <c r="AD53" s="72" t="n">
        <f aca="false">AC53/AC54</f>
        <v>0</v>
      </c>
      <c r="AE53" s="71" t="n">
        <v>0</v>
      </c>
      <c r="AF53" s="72" t="n">
        <f aca="false">AE53/AE54</f>
        <v>0</v>
      </c>
      <c r="AG53" s="71" t="n">
        <v>0</v>
      </c>
      <c r="AH53" s="72" t="n">
        <f aca="false">AG53/AG54</f>
        <v>0</v>
      </c>
      <c r="AI53" s="71" t="n">
        <v>0</v>
      </c>
      <c r="AJ53" s="72" t="n">
        <f aca="false">AI53/AI54</f>
        <v>0</v>
      </c>
      <c r="AK53" s="71" t="n">
        <v>0</v>
      </c>
      <c r="AL53" s="72" t="n">
        <f aca="false">AK53/AK54</f>
        <v>0</v>
      </c>
      <c r="AM53" s="71" t="n">
        <v>0</v>
      </c>
      <c r="AN53" s="72" t="n">
        <f aca="false">AM53/AM54</f>
        <v>0</v>
      </c>
      <c r="AO53" s="71" t="n">
        <v>0</v>
      </c>
      <c r="AP53" s="72" t="n">
        <f aca="false">AO53/AO54</f>
        <v>0</v>
      </c>
      <c r="AQ53" s="71" t="n">
        <v>0</v>
      </c>
      <c r="AR53" s="72" t="n">
        <f aca="false">AQ53/AQ54</f>
        <v>0</v>
      </c>
      <c r="AS53" s="71" t="n">
        <v>0</v>
      </c>
      <c r="AT53" s="72" t="n">
        <f aca="false">AS53/AS54</f>
        <v>0</v>
      </c>
      <c r="AU53" s="71" t="n">
        <v>0</v>
      </c>
      <c r="AV53" s="72" t="n">
        <f aca="false">AU53/AU54</f>
        <v>0</v>
      </c>
      <c r="AW53" s="71" t="n">
        <v>0</v>
      </c>
      <c r="AX53" s="72" t="n">
        <f aca="false">AW53/AW54</f>
        <v>0</v>
      </c>
      <c r="AY53" s="71" t="n">
        <v>0</v>
      </c>
      <c r="AZ53" s="72" t="n">
        <f aca="false">AY53/AY54</f>
        <v>0</v>
      </c>
      <c r="BA53" s="71" t="n">
        <v>0</v>
      </c>
      <c r="BB53" s="72" t="n">
        <f aca="false">BA53/BA54</f>
        <v>0</v>
      </c>
      <c r="BC53" s="71" t="n">
        <v>6</v>
      </c>
      <c r="BD53" s="72" t="n">
        <f aca="false">BC53/BC54</f>
        <v>0.07228915663</v>
      </c>
      <c r="BE53" s="71" t="n">
        <v>6</v>
      </c>
      <c r="BF53" s="72" t="n">
        <f aca="false">BE53/BE54</f>
        <v>0.07228915663</v>
      </c>
      <c r="BG53" s="71" t="n">
        <v>0</v>
      </c>
      <c r="BH53" s="73" t="n">
        <f aca="false">BG53/BG54</f>
        <v>0</v>
      </c>
      <c r="BI53" s="82"/>
      <c r="BJ53" s="82"/>
    </row>
    <row r="54" customFormat="false" ht="15.75" hidden="false" customHeight="false" outlineLevel="0" collapsed="false">
      <c r="A54" s="68" t="s">
        <v>9422</v>
      </c>
      <c r="B54" s="74" t="n">
        <f aca="false">COUNTIFS(Seeds!Y:Y,"=Estadística y probabilidad")-COUNTIFS(Seeds!Y:Y,"=Estadística y probabilidad",Seeds!D:D,"=No hacer")</f>
        <v>83</v>
      </c>
      <c r="C54" s="75" t="n">
        <f aca="false">SUM(C46:C52)/7</f>
        <v>1</v>
      </c>
      <c r="D54" s="76"/>
      <c r="E54" s="71" t="n">
        <v>103</v>
      </c>
      <c r="F54" s="85" t="n">
        <f aca="false">SUM(F46:F52)/7</f>
        <v>0.009708737864</v>
      </c>
      <c r="G54" s="71" t="n">
        <v>103</v>
      </c>
      <c r="H54" s="85" t="n">
        <f aca="false">SUM(H46:H52)/7</f>
        <v>0.02912621359</v>
      </c>
      <c r="I54" s="71" t="n">
        <v>103</v>
      </c>
      <c r="J54" s="85" t="n">
        <f aca="false">SUM(J46:J52)/7</f>
        <v>0.03328710125</v>
      </c>
      <c r="K54" s="71" t="n">
        <v>103</v>
      </c>
      <c r="L54" s="85" t="n">
        <f aca="false">SUM(L46:L52)/7</f>
        <v>0.03328710125</v>
      </c>
      <c r="M54" s="71" t="n">
        <v>103</v>
      </c>
      <c r="N54" s="85" t="n">
        <f aca="false">SUM(N46:N52)/7</f>
        <v>0.03328710125</v>
      </c>
      <c r="O54" s="71" t="n">
        <v>103</v>
      </c>
      <c r="P54" s="85" t="n">
        <f aca="false">SUM(P46:P52)/7</f>
        <v>0.03328710125</v>
      </c>
      <c r="Q54" s="71" t="n">
        <v>103</v>
      </c>
      <c r="R54" s="85" t="n">
        <f aca="false">SUM(R46:R52)/7</f>
        <v>0.06241331484</v>
      </c>
      <c r="S54" s="71" t="n">
        <v>103</v>
      </c>
      <c r="T54" s="85" t="n">
        <f aca="false">SUM(T46:T52)/7</f>
        <v>0.07350901526</v>
      </c>
      <c r="U54" s="71" t="n">
        <v>103</v>
      </c>
      <c r="V54" s="85" t="n">
        <f aca="false">SUM(V46:V52)/7</f>
        <v>0.07905686546</v>
      </c>
      <c r="W54" s="71" t="n">
        <v>46</v>
      </c>
      <c r="X54" s="85" t="n">
        <f aca="false">SUM(X46:X52)/7</f>
        <v>0.2204968944</v>
      </c>
      <c r="Y54" s="71" t="n">
        <f aca="false">B54</f>
        <v>83</v>
      </c>
      <c r="Z54" s="85" t="n">
        <f aca="false">SUM(Z46:Z52)/7</f>
        <v>0.1342512909</v>
      </c>
      <c r="AA54" s="71" t="n">
        <f aca="false">B54</f>
        <v>83</v>
      </c>
      <c r="AB54" s="85" t="n">
        <f aca="false">SUM(AB46:AB52)/7</f>
        <v>0.1686746988</v>
      </c>
      <c r="AC54" s="71" t="n">
        <f aca="false">B54</f>
        <v>83</v>
      </c>
      <c r="AD54" s="85" t="n">
        <f aca="false">SUM(AD46:AD52)/7</f>
        <v>0.1755593804</v>
      </c>
      <c r="AE54" s="71" t="n">
        <f aca="false">B54</f>
        <v>83</v>
      </c>
      <c r="AF54" s="85" t="n">
        <f aca="false">SUM(AF46:AF52)/7</f>
        <v>0.1893287435</v>
      </c>
      <c r="AG54" s="71" t="n">
        <f aca="false">B54</f>
        <v>83</v>
      </c>
      <c r="AH54" s="85" t="n">
        <f aca="false">SUM(AH46:AH52)/7</f>
        <v>0.1893287435</v>
      </c>
      <c r="AI54" s="71" t="n">
        <f aca="false">B54</f>
        <v>83</v>
      </c>
      <c r="AJ54" s="85" t="n">
        <f aca="false">SUM(AJ46:AJ52)/7</f>
        <v>0.2185886403</v>
      </c>
      <c r="AK54" s="71" t="n">
        <f aca="false">B54</f>
        <v>83</v>
      </c>
      <c r="AL54" s="85" t="n">
        <f aca="false">SUM(AL46:AL52)/7</f>
        <v>0.2771084337</v>
      </c>
      <c r="AM54" s="71" t="n">
        <f aca="false">B54</f>
        <v>83</v>
      </c>
      <c r="AN54" s="85" t="n">
        <f aca="false">SUM(AN46:AN52)/7</f>
        <v>0.2805507745</v>
      </c>
      <c r="AO54" s="71" t="n">
        <f aca="false">B54</f>
        <v>83</v>
      </c>
      <c r="AP54" s="85" t="n">
        <f aca="false">SUM(AP46:AP52)/7</f>
        <v>0.2805507745</v>
      </c>
      <c r="AQ54" s="71" t="n">
        <f aca="false">B54</f>
        <v>83</v>
      </c>
      <c r="AR54" s="85" t="n">
        <f aca="false">SUM(AR46:AR52)/7</f>
        <v>0.5318416523</v>
      </c>
      <c r="AS54" s="71" t="n">
        <f aca="false">B54</f>
        <v>83</v>
      </c>
      <c r="AT54" s="84" t="n">
        <f aca="false">SUM(AT46:AT52)/7</f>
        <v>0.6024096386</v>
      </c>
      <c r="AU54" s="71" t="n">
        <f aca="false">B54</f>
        <v>83</v>
      </c>
      <c r="AV54" s="84" t="n">
        <f aca="false">SUM(AV46:AV52)/7</f>
        <v>0.6024096386</v>
      </c>
      <c r="AW54" s="71" t="n">
        <f aca="false">B54</f>
        <v>83</v>
      </c>
      <c r="AX54" s="84" t="n">
        <f aca="false">SUM(AX46:AX52)/7</f>
        <v>0.6024096386</v>
      </c>
      <c r="AY54" s="71" t="n">
        <f aca="false">B54</f>
        <v>83</v>
      </c>
      <c r="AZ54" s="84" t="n">
        <f aca="false">SUM(AZ46:AZ52)/7</f>
        <v>0.6075731497</v>
      </c>
      <c r="BA54" s="71" t="n">
        <f aca="false">B54</f>
        <v>83</v>
      </c>
      <c r="BB54" s="84" t="n">
        <f aca="false">SUM(BB46:BB52)/7</f>
        <v>0.6144578313</v>
      </c>
      <c r="BC54" s="71" t="n">
        <f aca="false">B54</f>
        <v>83</v>
      </c>
      <c r="BD54" s="84" t="n">
        <f aca="false">SUM(BD46:BD52)/7</f>
        <v>0.8502581756</v>
      </c>
      <c r="BE54" s="71" t="n">
        <f aca="false">B54</f>
        <v>83</v>
      </c>
      <c r="BF54" s="72"/>
      <c r="BG54" s="71" t="n">
        <f aca="false">B54</f>
        <v>83</v>
      </c>
      <c r="BH54" s="73"/>
      <c r="BI54" s="82"/>
      <c r="BJ54" s="82"/>
    </row>
  </sheetData>
  <mergeCells count="149">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A12:C12"/>
    <mergeCell ref="E12:F12"/>
    <mergeCell ref="G12:H12"/>
    <mergeCell ref="I12:J12"/>
    <mergeCell ref="K12:L12"/>
    <mergeCell ref="M12:N12"/>
    <mergeCell ref="O12:P12"/>
    <mergeCell ref="Q12:R12"/>
    <mergeCell ref="S12:T12"/>
    <mergeCell ref="U12:V12"/>
    <mergeCell ref="W12:X12"/>
    <mergeCell ref="Y12:Z12"/>
    <mergeCell ref="AA12:AB12"/>
    <mergeCell ref="AC12:AD12"/>
    <mergeCell ref="AE12:AF12"/>
    <mergeCell ref="AG12:AH12"/>
    <mergeCell ref="AI12:AJ12"/>
    <mergeCell ref="AK12:AL12"/>
    <mergeCell ref="AM12:AN12"/>
    <mergeCell ref="AO12:AP12"/>
    <mergeCell ref="AQ12:AR12"/>
    <mergeCell ref="AS12:AT12"/>
    <mergeCell ref="AU12:AV12"/>
    <mergeCell ref="AW12:AX12"/>
    <mergeCell ref="AY12:AZ12"/>
    <mergeCell ref="BA12:BB12"/>
    <mergeCell ref="BC12:BD12"/>
    <mergeCell ref="BE12:BF12"/>
    <mergeCell ref="BG12:BH12"/>
    <mergeCell ref="BI12:BJ12"/>
    <mergeCell ref="A23:C23"/>
    <mergeCell ref="E23:F23"/>
    <mergeCell ref="G23:H23"/>
    <mergeCell ref="I23:J23"/>
    <mergeCell ref="K23:L23"/>
    <mergeCell ref="M23:N23"/>
    <mergeCell ref="O23:P23"/>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AS23:AT23"/>
    <mergeCell ref="AU23:AV23"/>
    <mergeCell ref="AW23:AX23"/>
    <mergeCell ref="AY23:AZ23"/>
    <mergeCell ref="BA23:BB23"/>
    <mergeCell ref="BC23:BD23"/>
    <mergeCell ref="BE23:BF23"/>
    <mergeCell ref="BG23:BH23"/>
    <mergeCell ref="BI23:BJ23"/>
    <mergeCell ref="A34:C34"/>
    <mergeCell ref="E34:F34"/>
    <mergeCell ref="G34:H34"/>
    <mergeCell ref="I34:J34"/>
    <mergeCell ref="K34:L34"/>
    <mergeCell ref="M34:N34"/>
    <mergeCell ref="O34:P34"/>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AS34:AT34"/>
    <mergeCell ref="AU34:AV34"/>
    <mergeCell ref="AW34:AX34"/>
    <mergeCell ref="AY34:AZ34"/>
    <mergeCell ref="BA34:BB34"/>
    <mergeCell ref="BC34:BD34"/>
    <mergeCell ref="BE34:BF34"/>
    <mergeCell ref="BG34:BH34"/>
    <mergeCell ref="BI34:BJ34"/>
    <mergeCell ref="A45:C45"/>
    <mergeCell ref="E45:F45"/>
    <mergeCell ref="G45:H45"/>
    <mergeCell ref="I45:J45"/>
    <mergeCell ref="K45:L45"/>
    <mergeCell ref="M45:N45"/>
    <mergeCell ref="O45:P45"/>
    <mergeCell ref="Q45:R45"/>
    <mergeCell ref="S45:T45"/>
    <mergeCell ref="U45:V45"/>
    <mergeCell ref="W45:X45"/>
    <mergeCell ref="Y45:Z45"/>
    <mergeCell ref="AA45:AB45"/>
    <mergeCell ref="AC45:AD45"/>
    <mergeCell ref="AE45:AF45"/>
    <mergeCell ref="AG45:AH45"/>
    <mergeCell ref="AI45:AJ45"/>
    <mergeCell ref="AK45:AL45"/>
    <mergeCell ref="AM45:AN45"/>
    <mergeCell ref="AO45:AP45"/>
    <mergeCell ref="AQ45:AR45"/>
    <mergeCell ref="AS45:AT45"/>
    <mergeCell ref="AU45:AV45"/>
    <mergeCell ref="AW45:AX45"/>
    <mergeCell ref="AY45:AZ45"/>
    <mergeCell ref="BA45:BB45"/>
    <mergeCell ref="BC45:BD45"/>
    <mergeCell ref="BE45:BF45"/>
    <mergeCell ref="BG45:BH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C1 A1"/>
    </sheetView>
  </sheetViews>
  <sheetFormatPr defaultColWidth="12.640625" defaultRowHeight="15.75" zeroHeight="false" outlineLevelRow="0" outlineLevelCol="0"/>
  <cols>
    <col collapsed="false" customWidth="true" hidden="false" outlineLevel="0" max="1" min="1" style="0" width="17.63"/>
    <col collapsed="false" customWidth="true" hidden="false" outlineLevel="0" max="2" min="2" style="0" width="18.38"/>
    <col collapsed="false" customWidth="true" hidden="false" outlineLevel="0" max="3" min="3" style="0" width="63.88"/>
  </cols>
  <sheetData>
    <row r="1" customFormat="false" ht="15.75" hidden="false" customHeight="false" outlineLevel="0" collapsed="false">
      <c r="A1" s="86" t="s">
        <v>9424</v>
      </c>
      <c r="B1" s="86"/>
      <c r="C1" s="86"/>
    </row>
    <row r="2" customFormat="false" ht="15.75" hidden="false" customHeight="false" outlineLevel="0" collapsed="false">
      <c r="A2" s="86" t="s">
        <v>3</v>
      </c>
      <c r="B2" s="87" t="s">
        <v>9425</v>
      </c>
      <c r="C2" s="86" t="s">
        <v>9426</v>
      </c>
    </row>
    <row r="3" customFormat="false" ht="15.75" hidden="false" customHeight="false" outlineLevel="0" collapsed="false">
      <c r="A3" s="88"/>
      <c r="B3" s="89"/>
      <c r="C3" s="90" t="s">
        <v>9427</v>
      </c>
    </row>
    <row r="4" customFormat="false" ht="15.75" hidden="false" customHeight="false" outlineLevel="0" collapsed="false">
      <c r="A4" s="91" t="s">
        <v>9415</v>
      </c>
      <c r="B4" s="92"/>
      <c r="C4" s="93" t="s">
        <v>9428</v>
      </c>
    </row>
    <row r="5" customFormat="false" ht="15.75" hidden="false" customHeight="false" outlineLevel="0" collapsed="false">
      <c r="A5" s="94" t="s">
        <v>9416</v>
      </c>
      <c r="B5" s="95"/>
      <c r="C5" s="96" t="s">
        <v>9429</v>
      </c>
    </row>
    <row r="6" customFormat="false" ht="15.75" hidden="false" customHeight="false" outlineLevel="0" collapsed="false">
      <c r="A6" s="97" t="s">
        <v>9417</v>
      </c>
      <c r="B6" s="98" t="s">
        <v>9430</v>
      </c>
      <c r="C6" s="99" t="s">
        <v>9431</v>
      </c>
    </row>
    <row r="7" customFormat="false" ht="15.75" hidden="false" customHeight="false" outlineLevel="0" collapsed="false">
      <c r="A7" s="100" t="s">
        <v>9419</v>
      </c>
      <c r="B7" s="101"/>
      <c r="C7" s="102" t="s">
        <v>9432</v>
      </c>
    </row>
    <row r="8" customFormat="false" ht="15.75" hidden="false" customHeight="false" outlineLevel="0" collapsed="false">
      <c r="A8" s="103" t="s">
        <v>9420</v>
      </c>
      <c r="B8" s="104"/>
      <c r="C8" s="105" t="s">
        <v>9433</v>
      </c>
    </row>
    <row r="9" customFormat="false" ht="15.75" hidden="false" customHeight="false" outlineLevel="0" collapsed="false">
      <c r="A9" s="106" t="s">
        <v>35</v>
      </c>
      <c r="B9" s="107" t="s">
        <v>9434</v>
      </c>
      <c r="C9" s="108" t="s">
        <v>9435</v>
      </c>
    </row>
    <row r="10" customFormat="false" ht="15.75" hidden="false" customHeight="false" outlineLevel="0" collapsed="false">
      <c r="A10" s="109" t="s">
        <v>9423</v>
      </c>
      <c r="B10" s="110"/>
      <c r="C10" s="111" t="s">
        <v>9436</v>
      </c>
    </row>
    <row r="12" customFormat="false" ht="15.75" hidden="false" customHeight="false" outlineLevel="0" collapsed="false">
      <c r="A12" s="86" t="s">
        <v>9437</v>
      </c>
      <c r="B12" s="86"/>
      <c r="C12" s="86"/>
    </row>
    <row r="13" customFormat="false" ht="15.75" hidden="false" customHeight="false" outlineLevel="0" collapsed="false">
      <c r="A13" s="86" t="s">
        <v>3</v>
      </c>
      <c r="B13" s="87" t="s">
        <v>9425</v>
      </c>
      <c r="C13" s="86" t="s">
        <v>9426</v>
      </c>
    </row>
    <row r="14" customFormat="false" ht="15.75" hidden="false" customHeight="false" outlineLevel="0" collapsed="false">
      <c r="A14" s="112"/>
      <c r="B14" s="113"/>
      <c r="C14" s="114" t="s">
        <v>9438</v>
      </c>
    </row>
    <row r="15" customFormat="false" ht="15.75" hidden="false" customHeight="false" outlineLevel="0" collapsed="false">
      <c r="A15" s="115" t="s">
        <v>9439</v>
      </c>
      <c r="B15" s="115" t="s">
        <v>9440</v>
      </c>
      <c r="C15" s="116" t="s">
        <v>9441</v>
      </c>
    </row>
    <row r="16" customFormat="false" ht="15.75" hidden="false" customHeight="false" outlineLevel="0" collapsed="false">
      <c r="A16" s="117" t="s">
        <v>9442</v>
      </c>
      <c r="B16" s="101" t="s">
        <v>9443</v>
      </c>
      <c r="C16" s="118" t="s">
        <v>9444</v>
      </c>
    </row>
    <row r="17" customFormat="false" ht="15.75" hidden="false" customHeight="false" outlineLevel="0" collapsed="false">
      <c r="A17" s="119" t="s">
        <v>9445</v>
      </c>
      <c r="B17" s="119" t="s">
        <v>9440</v>
      </c>
      <c r="C17" s="120" t="s">
        <v>9446</v>
      </c>
    </row>
    <row r="18" customFormat="false" ht="15.75" hidden="false" customHeight="false" outlineLevel="0" collapsed="false">
      <c r="A18" s="121" t="s">
        <v>7490</v>
      </c>
      <c r="B18" s="121" t="s">
        <v>9440</v>
      </c>
      <c r="C18" s="122" t="s">
        <v>9447</v>
      </c>
    </row>
    <row r="19" customFormat="false" ht="15.75" hidden="false" customHeight="false" outlineLevel="0" collapsed="false">
      <c r="A19" s="123"/>
      <c r="B19" s="124"/>
      <c r="C19" s="125"/>
    </row>
    <row r="20" customFormat="false" ht="15.75" hidden="false" customHeight="false" outlineLevel="0" collapsed="false">
      <c r="A20" s="126"/>
      <c r="B20" s="127"/>
      <c r="C20" s="128"/>
    </row>
    <row r="21" customFormat="false" ht="15.75" hidden="false" customHeight="false" outlineLevel="0" collapsed="false">
      <c r="A21" s="129"/>
      <c r="B21" s="130"/>
      <c r="C21" s="131"/>
    </row>
  </sheetData>
  <mergeCells count="2">
    <mergeCell ref="A1:C1"/>
    <mergeCell ref="A12:C12"/>
  </mergeCells>
  <conditionalFormatting sqref="A15:A18 B15:C16">
    <cfRule type="cellIs" priority="2" operator="equal" aboveAverage="0" equalAverage="0" bottom="0" percent="0" rank="0" text="" dxfId="32">
      <formula>"Pendiente de dibujar"</formula>
    </cfRule>
  </conditionalFormatting>
  <conditionalFormatting sqref="A15:A18 B15:C16">
    <cfRule type="cellIs" priority="3" operator="equal" aboveAverage="0" equalAverage="0" bottom="0" percent="0" rank="0" text="" dxfId="33">
      <formula>"OK"</formula>
    </cfRule>
  </conditionalFormatting>
  <conditionalFormatting sqref="A15:A18 B15:C16">
    <cfRule type="cellIs" priority="4" operator="equal" aboveAverage="0" equalAverage="0" bottom="0" percent="0" rank="0" text="" dxfId="34">
      <formula>"Pendiente de revisar"</formula>
    </cfRule>
  </conditionalFormatting>
  <conditionalFormatting sqref="A15:A18 B15:C16">
    <cfRule type="cellIs" priority="5" operator="equal" aboveAverage="0" equalAverage="0" bottom="0" percent="0" rank="0" text="" dxfId="35">
      <formula>"Pendiente de corrección"</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C1 A1"/>
    </sheetView>
  </sheetViews>
  <sheetFormatPr defaultColWidth="12.640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32"/>
      <c r="B1" s="133"/>
      <c r="C1" s="134" t="s">
        <v>34</v>
      </c>
      <c r="D1" s="134" t="s">
        <v>48</v>
      </c>
      <c r="E1" s="134" t="s">
        <v>58</v>
      </c>
      <c r="F1" s="134" t="s">
        <v>9422</v>
      </c>
    </row>
    <row r="2" customFormat="false" ht="15.75" hidden="false" customHeight="false" outlineLevel="0" collapsed="false">
      <c r="A2" s="135" t="s">
        <v>9448</v>
      </c>
      <c r="B2" s="136" t="s">
        <v>9449</v>
      </c>
      <c r="C2" s="137" t="n">
        <f aca="false">COUNTIFS(Seeds!C:C,"=Identificar",Seeds!Z:Z,"*ct-chart*",Seeds!Z:Z,"*bar*")</f>
        <v>1</v>
      </c>
      <c r="D2" s="137" t="n">
        <f aca="false">COUNTIFS(Seeds!C:C,"=Evocar",Seeds!Z:Z,"=*ct-chart*",Seeds!Z:Z,"*bar*")</f>
        <v>5</v>
      </c>
      <c r="E2" s="137" t="n">
        <f aca="false">COUNTIFS(Seeds!C:C,"=Aplicar",Seeds!Z:Z,"=*ct-chart*",Seeds!Z:Z,"*bar*")</f>
        <v>0</v>
      </c>
      <c r="F2" s="137" t="n">
        <f aca="false">SUM(C2:E2)</f>
        <v>6</v>
      </c>
    </row>
    <row r="3" customFormat="false" ht="15.75" hidden="false" customHeight="false" outlineLevel="0" collapsed="false">
      <c r="A3" s="135" t="s">
        <v>9450</v>
      </c>
      <c r="B3" s="136" t="s">
        <v>9451</v>
      </c>
      <c r="C3" s="137" t="n">
        <f aca="false">COUNTIFS(Seeds!C:C,"=Identificar",Seeds!Z:Z,"*ct-chart*",Seeds!Z:Z,"*line*")</f>
        <v>3</v>
      </c>
      <c r="D3" s="137" t="n">
        <f aca="false">COUNTIFS(Seeds!C:C,"=Evocar",Seeds!Z:Z,"=*ct-chart*",Seeds!Z:Z,"*line*")</f>
        <v>5</v>
      </c>
      <c r="E3" s="137" t="n">
        <f aca="false">COUNTIFS(Seeds!C:C,"=Aplicar",Seeds!Z:Z,"=*ct-chart*",Seeds!Z:Z,"*line*")</f>
        <v>0</v>
      </c>
      <c r="F3" s="137" t="n">
        <f aca="false">SUM(C3:E3)</f>
        <v>8</v>
      </c>
    </row>
    <row r="4" customFormat="false" ht="15.75" hidden="false" customHeight="false" outlineLevel="0" collapsed="false">
      <c r="A4" s="135" t="s">
        <v>9452</v>
      </c>
      <c r="B4" s="136" t="s">
        <v>9453</v>
      </c>
      <c r="C4" s="137" t="n">
        <f aca="false">COUNTIFS(Seeds!C:C,"=Identificar",Seeds!Z:Z,"*ct-chart*",Seeds!Z:Z,"*pie*")</f>
        <v>1</v>
      </c>
      <c r="D4" s="137" t="n">
        <f aca="false">COUNTIFS(Seeds!C:C,"=Evocar",Seeds!Z:Z,"=*ct-chart*",Seeds!Z:Z,"*pie*")</f>
        <v>5</v>
      </c>
      <c r="E4" s="137" t="n">
        <f aca="false">COUNTIFS(Seeds!C:C,"=Aplicar",Seeds!Z:Z,"=*ct-chart*",Seeds!Z:Z,"*pie*")</f>
        <v>0</v>
      </c>
      <c r="F4" s="137" t="n">
        <f aca="false">SUM(C4:E4)</f>
        <v>6</v>
      </c>
    </row>
    <row r="5" customFormat="false" ht="15.75" hidden="false" customHeight="false" outlineLevel="0" collapsed="false">
      <c r="A5" s="135" t="s">
        <v>9454</v>
      </c>
      <c r="B5" s="136" t="s">
        <v>9455</v>
      </c>
      <c r="C5" s="137" t="n">
        <f aca="false">COUNTIFS(Seeds!C:C,"=Identificar",Seeds!Z:Z,"*Choice matrix – inline*")</f>
        <v>30</v>
      </c>
      <c r="D5" s="137" t="n">
        <f aca="false">COUNTIFS(Seeds!C:C,"=Evocar",Seeds!Z:Z,"=*Choice matrix – inline*")</f>
        <v>3</v>
      </c>
      <c r="E5" s="137" t="n">
        <f aca="false">COUNTIFS(Seeds!C:C,"=Aplicar",Seeds!Z:Z,"=*Choice matrix – inline*")</f>
        <v>1</v>
      </c>
      <c r="F5" s="137" t="n">
        <f aca="false">SUM(C5:E5)</f>
        <v>34</v>
      </c>
    </row>
    <row r="6" customFormat="false" ht="15.75" hidden="false" customHeight="false" outlineLevel="0" collapsed="false">
      <c r="A6" s="135" t="s">
        <v>9456</v>
      </c>
      <c r="B6" s="136" t="s">
        <v>2859</v>
      </c>
      <c r="C6" s="137" t="n">
        <f aca="false">COUNTIFS(Seeds!C:C,"=Identificar",Seeds!Z:Z,"*clock*")</f>
        <v>0</v>
      </c>
      <c r="D6" s="137" t="n">
        <f aca="false">COUNTIFS(Seeds!C:C,"=Evocar",Seeds!Z:Z,"=*clock*")</f>
        <v>2</v>
      </c>
      <c r="E6" s="137" t="n">
        <f aca="false">COUNTIFS(Seeds!C:C,"=Aplicar",Seeds!Z:Z,"=*clock*")</f>
        <v>0</v>
      </c>
      <c r="F6" s="137" t="n">
        <f aca="false">SUM(C6:E6)</f>
        <v>2</v>
      </c>
    </row>
    <row r="7" customFormat="false" ht="15.75" hidden="false" customHeight="false" outlineLevel="0" collapsed="false">
      <c r="A7" s="135" t="s">
        <v>9457</v>
      </c>
      <c r="B7" s="136" t="s">
        <v>239</v>
      </c>
      <c r="C7" s="137" t="n">
        <f aca="false">COUNTIFS(Seeds!C:C,"=Identificar",Seeds!Z:Z,"*Cloze with drag &amp; drop*",Seeds!Z:Z,"*calculateoperation*")</f>
        <v>41</v>
      </c>
      <c r="D7" s="137" t="n">
        <f aca="false">COUNTIFS(Seeds!C:C,"=Evocar",Seeds!Z:Z,"=*Cloze with drag &amp; drop*",Seeds!Z:Z,"*calculateoperation*")</f>
        <v>11</v>
      </c>
      <c r="E7" s="137" t="n">
        <f aca="false">COUNTIFS(Seeds!C:C,"=Aplicar",Seeds!Z:Z,"=*Cloze with drag &amp; drop*",Seeds!Z:Z,"*calculateoperation*")</f>
        <v>13</v>
      </c>
      <c r="F7" s="137" t="n">
        <f aca="false">SUM(C7:E7)</f>
        <v>65</v>
      </c>
    </row>
    <row r="8" customFormat="false" ht="15.75" hidden="false" customHeight="false" outlineLevel="0" collapsed="false">
      <c r="A8" s="135" t="s">
        <v>9458</v>
      </c>
      <c r="B8" s="136" t="s">
        <v>9459</v>
      </c>
      <c r="C8" s="137" t="n">
        <f aca="false">COUNTIFS(Seeds!C:C,"=Identificar",Seeds!Z:Z,"*Cloze with drop down*")</f>
        <v>28</v>
      </c>
      <c r="D8" s="137" t="n">
        <f aca="false">COUNTIFS(Seeds!C:C,"=Evocar",Seeds!Z:Z,"=*Cloze with drop down*")</f>
        <v>0</v>
      </c>
      <c r="E8" s="137" t="n">
        <f aca="false">COUNTIFS(Seeds!C:C,"=Aplicar",Seeds!Z:Z,"=*Cloze with drop down*")</f>
        <v>10</v>
      </c>
      <c r="F8" s="137" t="n">
        <f aca="false">SUM(C8:E8)</f>
        <v>38</v>
      </c>
    </row>
    <row r="9" customFormat="false" ht="15.75" hidden="false" customHeight="false" outlineLevel="0" collapsed="false">
      <c r="A9" s="135" t="s">
        <v>592</v>
      </c>
      <c r="B9" s="136" t="s">
        <v>592</v>
      </c>
      <c r="C9" s="137" t="n">
        <f aca="false">COUNTIFS(Seeds!C:C,"=Identificar",Seeds!Z:Z,"*Cloze with text*")</f>
        <v>0</v>
      </c>
      <c r="D9" s="137" t="n">
        <f aca="false">COUNTIFS(Seeds!C:C,"=Evocar",Seeds!Z:Z,"=*Cloze with text*")</f>
        <v>76</v>
      </c>
      <c r="E9" s="137" t="n">
        <f aca="false">COUNTIFS(Seeds!C:C,"=Aplicar",Seeds!Z:Z,"=*Cloze with text*")</f>
        <v>38</v>
      </c>
      <c r="F9" s="137" t="n">
        <f aca="false">SUM(C9:E9)</f>
        <v>114</v>
      </c>
    </row>
    <row r="10" customFormat="false" ht="15.75" hidden="false" customHeight="false" outlineLevel="0" collapsed="false">
      <c r="A10" s="135" t="s">
        <v>9460</v>
      </c>
      <c r="B10" s="136" t="s">
        <v>9461</v>
      </c>
      <c r="C10" s="137" t="n">
        <f aca="false">COUNTIFS(Seeds!C:C,"=Identificar",Seeds!Z:Z,"*counting*")</f>
        <v>0</v>
      </c>
      <c r="D10" s="137" t="n">
        <f aca="false">COUNTIFS(Seeds!C:C,"=Evocar",Seeds!Z:Z,"=*counting*")</f>
        <v>0</v>
      </c>
      <c r="E10" s="137" t="n">
        <f aca="false">COUNTIFS(Seeds!C:C,"=Aplicar",Seeds!Z:Z,"=*counting*")</f>
        <v>0</v>
      </c>
      <c r="F10" s="137" t="n">
        <f aca="false">SUM(C10:E10)</f>
        <v>0</v>
      </c>
    </row>
    <row r="11" customFormat="false" ht="15.75" hidden="false" customHeight="false" outlineLevel="0" collapsed="false">
      <c r="A11" s="135" t="s">
        <v>9462</v>
      </c>
      <c r="B11" s="136" t="s">
        <v>9463</v>
      </c>
      <c r="C11" s="137" t="n">
        <f aca="false">COUNTIFS(Seeds!C:C,"=Identificar",Seeds!Z:Z,"*equivLiteral*")</f>
        <v>22</v>
      </c>
      <c r="D11" s="137" t="n">
        <f aca="false">COUNTIFS(Seeds!C:C,"=Evocar",Seeds!Z:Z,"=*equivLiteral*")</f>
        <v>241</v>
      </c>
      <c r="E11" s="137" t="n">
        <f aca="false">COUNTIFS(Seeds!C:C,"=Aplicar",Seeds!Z:Z,"=*equivLiteral*")</f>
        <v>529</v>
      </c>
      <c r="F11" s="137" t="n">
        <f aca="false">SUM(C11:E11)</f>
        <v>792</v>
      </c>
    </row>
    <row r="12" customFormat="false" ht="15.75" hidden="false" customHeight="false" outlineLevel="0" collapsed="false">
      <c r="A12" s="135" t="s">
        <v>9464</v>
      </c>
      <c r="B12" s="136" t="s">
        <v>9465</v>
      </c>
      <c r="C12" s="137" t="n">
        <f aca="false">COUNTIFS(Seeds!C:C,"=Identificar",Seeds!Z:Z,"*equivSymbolic*")</f>
        <v>0</v>
      </c>
      <c r="D12" s="137" t="n">
        <f aca="false">COUNTIFS(Seeds!C:C,"=Evocar",Seeds!Z:Z,"=*equivSymbolic*")</f>
        <v>1</v>
      </c>
      <c r="E12" s="137" t="n">
        <f aca="false">COUNTIFS(Seeds!C:C,"=Aplicar",Seeds!Z:Z,"=*equivSymbolic*")</f>
        <v>7</v>
      </c>
      <c r="F12" s="137" t="n">
        <f aca="false">SUM(C12:E12)</f>
        <v>8</v>
      </c>
    </row>
    <row r="13" customFormat="false" ht="15.75" hidden="false" customHeight="false" outlineLevel="0" collapsed="false">
      <c r="A13" s="135" t="s">
        <v>9466</v>
      </c>
      <c r="B13" s="136" t="s">
        <v>7439</v>
      </c>
      <c r="C13" s="137" t="n">
        <f aca="false">COUNTIFS(Seeds!C:C,"=Identificar",Seeds!Z:Z,"*labelImage*")</f>
        <v>6</v>
      </c>
      <c r="D13" s="137" t="n">
        <f aca="false">COUNTIFS(Seeds!C:C,"=Evocar",Seeds!Z:Z,"=*labelImage*")</f>
        <v>5</v>
      </c>
      <c r="E13" s="137" t="n">
        <f aca="false">COUNTIFS(Seeds!C:C,"=Aplicar",Seeds!Z:Z,"=*labelImage*")</f>
        <v>0</v>
      </c>
      <c r="F13" s="137" t="n">
        <f aca="false">SUM(C13:E13)</f>
        <v>11</v>
      </c>
    </row>
    <row r="14" customFormat="false" ht="15.75" hidden="false" customHeight="false" outlineLevel="0" collapsed="false">
      <c r="A14" s="135" t="s">
        <v>9467</v>
      </c>
      <c r="B14" s="136" t="s">
        <v>9467</v>
      </c>
      <c r="C14" s="137" t="n">
        <f aca="false">COUNTIFS(Seeds!C:C,"=Identificar",Seeds!Z:Z,"*Match list*")</f>
        <v>20</v>
      </c>
      <c r="D14" s="137" t="n">
        <f aca="false">COUNTIFS(Seeds!C:C,"=Evocar",Seeds!Z:Z,"=*Match list*")</f>
        <v>0</v>
      </c>
      <c r="E14" s="137" t="n">
        <f aca="false">COUNTIFS(Seeds!C:C,"=Aplicar",Seeds!Z:Z,"=*Match list*")</f>
        <v>0</v>
      </c>
      <c r="F14" s="137" t="n">
        <f aca="false">SUM(C14:E14)</f>
        <v>20</v>
      </c>
    </row>
    <row r="15" customFormat="false" ht="15.75" hidden="false" customHeight="false" outlineLevel="0" collapsed="false">
      <c r="A15" s="135" t="s">
        <v>9468</v>
      </c>
      <c r="B15" s="136" t="s">
        <v>346</v>
      </c>
      <c r="C15" s="137" t="n">
        <f aca="false">COUNTIFS(Seeds!C:C,"=Identificar",Seeds!Z:Z,"*Multiple choice – multiple response*")</f>
        <v>27</v>
      </c>
      <c r="D15" s="137" t="n">
        <f aca="false">COUNTIFS(Seeds!C:C,"=Evocar",Seeds!Z:Z,"=*Multiple choice – multiple response*")</f>
        <v>6</v>
      </c>
      <c r="E15" s="137" t="n">
        <f aca="false">COUNTIFS(Seeds!C:C,"=Aplicar",Seeds!Z:Z,"=*Multiple choice – multiple response*")</f>
        <v>9</v>
      </c>
      <c r="F15" s="137" t="n">
        <f aca="false">SUM(C15:E15)</f>
        <v>42</v>
      </c>
    </row>
    <row r="16" customFormat="false" ht="15.75" hidden="false" customHeight="false" outlineLevel="0" collapsed="false">
      <c r="A16" s="135" t="s">
        <v>9469</v>
      </c>
      <c r="B16" s="136" t="s">
        <v>297</v>
      </c>
      <c r="C16" s="137" t="n">
        <f aca="false">COUNTIFS(Seeds!C:C,"=Identificar",Seeds!Z:Z,"*Multiple choice – standard*")</f>
        <v>142</v>
      </c>
      <c r="D16" s="137" t="n">
        <f aca="false">COUNTIFS(Seeds!C:C,"=Evocar",Seeds!Z:Z,"=*Multiple choice – standard*")</f>
        <v>50</v>
      </c>
      <c r="E16" s="137" t="n">
        <f aca="false">COUNTIFS(Seeds!C:C,"=Aplicar",Seeds!Z:Z,"=*Multiple choice – standard*")</f>
        <v>264</v>
      </c>
      <c r="F16" s="137" t="n">
        <f aca="false">SUM(C16:E16)</f>
        <v>456</v>
      </c>
    </row>
    <row r="17" customFormat="false" ht="15.75" hidden="false" customHeight="false" outlineLevel="0" collapsed="false">
      <c r="A17" s="135" t="s">
        <v>9470</v>
      </c>
      <c r="B17" s="136" t="s">
        <v>9471</v>
      </c>
      <c r="C17" s="137" t="n">
        <f aca="false">COUNTIFS(Seeds!C:C,"=Identificar",Seeds!Z:Z,"*numberline*")</f>
        <v>3</v>
      </c>
      <c r="D17" s="137" t="n">
        <f aca="false">COUNTIFS(Seeds!C:C,"=Evocar",Seeds!Z:Z,"=*numberline*")</f>
        <v>0</v>
      </c>
      <c r="E17" s="137" t="n">
        <f aca="false">COUNTIFS(Seeds!C:C,"=Aplicar",Seeds!Z:Z,"=*numberline*")</f>
        <v>0</v>
      </c>
      <c r="F17" s="137" t="n">
        <f aca="false">SUM(C17:E17)</f>
        <v>3</v>
      </c>
    </row>
    <row r="18" customFormat="false" ht="15.75" hidden="false" customHeight="false" outlineLevel="0" collapsed="false">
      <c r="A18" s="135" t="s">
        <v>9472</v>
      </c>
      <c r="B18" s="136" t="s">
        <v>3009</v>
      </c>
      <c r="C18" s="137" t="n">
        <f aca="false">COUNTIFS(Seeds!C:C,"=Identificar",Seeds!Z:Z,"*orderNumbers*")</f>
        <v>5</v>
      </c>
      <c r="D18" s="137" t="n">
        <f aca="false">COUNTIFS(Seeds!C:C,"=Evocar",Seeds!Z:Z,"=*orderNumbers*")</f>
        <v>19</v>
      </c>
      <c r="E18" s="137" t="n">
        <f aca="false">COUNTIFS(Seeds!C:C,"=Aplicar",Seeds!Z:Z,"=*orderNumbers*")</f>
        <v>29</v>
      </c>
      <c r="F18" s="137" t="n">
        <f aca="false">SUM(C18:E18)</f>
        <v>53</v>
      </c>
    </row>
    <row r="19" customFormat="false" ht="15.75" hidden="false" customHeight="false" outlineLevel="0" collapsed="false">
      <c r="A19" s="135" t="s">
        <v>9473</v>
      </c>
      <c r="B19" s="136" t="s">
        <v>439</v>
      </c>
      <c r="C19" s="137" t="n">
        <f aca="false">COUNTIFS(Seeds!C:C,"=Identificar",Seeds!Z:Z,"*pathway*")</f>
        <v>3</v>
      </c>
      <c r="D19" s="137" t="n">
        <f aca="false">COUNTIFS(Seeds!C:C,"=Evocar",Seeds!Z:Z,"=*pathway*")</f>
        <v>0</v>
      </c>
      <c r="E19" s="137" t="n">
        <f aca="false">COUNTIFS(Seeds!C:C,"=Aplicar",Seeds!Z:Z,"=*pathway*")</f>
        <v>0</v>
      </c>
      <c r="F19" s="137" t="n">
        <f aca="false">SUM(C19:E19)</f>
        <v>3</v>
      </c>
    </row>
    <row r="20" customFormat="false" ht="15.75" hidden="false" customHeight="false" outlineLevel="0" collapsed="false">
      <c r="A20" s="135" t="s">
        <v>9474</v>
      </c>
      <c r="B20" s="136" t="s">
        <v>9475</v>
      </c>
      <c r="C20" s="137" t="n">
        <f aca="false">COUNTIFS(Seeds!C:C,"=Identificar",Seeds!Z:Z,"*pictograph*")</f>
        <v>4</v>
      </c>
      <c r="D20" s="137" t="n">
        <f aca="false">COUNTIFS(Seeds!C:C,"=Evocar",Seeds!Z:Z,"=*pictograph*")</f>
        <v>5</v>
      </c>
      <c r="E20" s="137" t="n">
        <f aca="false">COUNTIFS(Seeds!C:C,"=Aplicar",Seeds!Z:Z,"=*pictograph*")</f>
        <v>0</v>
      </c>
      <c r="F20" s="137" t="n">
        <f aca="false">SUM(C20:E20)</f>
        <v>9</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C1 B3"/>
    </sheetView>
  </sheetViews>
  <sheetFormatPr defaultColWidth="12.640625" defaultRowHeight="15.75" zeroHeight="false" outlineLevelRow="0" outlineLevelCol="0"/>
  <cols>
    <col collapsed="false" customWidth="true" hidden="false" outlineLevel="0" max="1" min="1" style="0" width="19.12"/>
    <col collapsed="false" customWidth="true" hidden="false" outlineLevel="0" max="2" min="2" style="0" width="22.88"/>
    <col collapsed="false" customWidth="true" hidden="false" outlineLevel="0" max="3" min="3" style="0" width="21.25"/>
  </cols>
  <sheetData>
    <row r="1" customFormat="false" ht="15.75" hidden="false" customHeight="false" outlineLevel="0" collapsed="false">
      <c r="A1" s="138" t="str">
        <f aca="false">Seeds!AB1</f>
        <v>Referencia para ID</v>
      </c>
      <c r="B1" s="138" t="str">
        <f aca="false">Seeds!Z1</f>
        <v>JSON</v>
      </c>
      <c r="C1" s="138" t="str">
        <f aca="false">Seeds!AA1</f>
        <v>JSON brasileño</v>
      </c>
      <c r="D1" s="138" t="s">
        <v>9476</v>
      </c>
    </row>
    <row r="2" customFormat="false" ht="15.75" hidden="false" customHeight="true" outlineLevel="0" collapsed="false">
      <c r="A2" s="139" t="str">
        <f aca="false">Seeds!AB2</f>
        <v>M5-G-15a-I-1</v>
      </c>
      <c r="B2" s="139" t="str">
        <f aca="false">Seeds!Z2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C2" s="139" t="str">
        <f aca="false">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139" t="n">
        <f aca="false">IF(B2=C2,0,1)</f>
        <v>1</v>
      </c>
    </row>
    <row r="3" customFormat="false" ht="15.75" hidden="false" customHeight="true" outlineLevel="0" collapsed="false">
      <c r="A3" s="139" t="str">
        <f aca="false">Seeds!AB3</f>
        <v>M5-G-15a-E-1</v>
      </c>
      <c r="B3" s="139" t="str">
        <f aca="false">Seeds!Z3</f>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C3" s="139" t="str">
        <f aca="false">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139" t="n">
        <f aca="false">IF(B3=C3,0,1)</f>
        <v>1</v>
      </c>
    </row>
    <row r="4" customFormat="false" ht="15.75" hidden="false" customHeight="true" outlineLevel="0" collapsed="false">
      <c r="A4" s="139" t="str">
        <f aca="false">Seeds!AB4</f>
        <v>M5-G-15a-A-1</v>
      </c>
      <c r="B4" s="139" t="str">
        <f aca="false">Seeds!Z4</f>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C4" s="139" t="str">
        <f aca="false">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139" t="n">
        <f aca="false">IF(B4=C4,0,1)</f>
        <v>1</v>
      </c>
    </row>
    <row r="5" customFormat="false" ht="15.75" hidden="false" customHeight="true" outlineLevel="0" collapsed="false">
      <c r="A5" s="139" t="str">
        <f aca="false">Seeds!AB5</f>
        <v>M5-G-15a-A-2</v>
      </c>
      <c r="B5" s="139" t="str">
        <f aca="false">Seeds!Z5</f>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C5" s="139" t="str">
        <f aca="false">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139" t="n">
        <f aca="false">IF(B5=C5,0,1)</f>
        <v>1</v>
      </c>
    </row>
    <row r="6" customFormat="false" ht="15.75" hidden="false" customHeight="true" outlineLevel="0" collapsed="false">
      <c r="A6" s="139" t="str">
        <f aca="false">Seeds!AB6</f>
        <v>M5-G-15a-A-3</v>
      </c>
      <c r="B6" s="139" t="str">
        <f aca="false">Seeds!Z6</f>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C6" s="139" t="str">
        <f aca="false">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139" t="n">
        <f aca="false">IF(B6=C6,0,1)</f>
        <v>1</v>
      </c>
    </row>
    <row r="7" customFormat="false" ht="15.75" hidden="false" customHeight="true" outlineLevel="0" collapsed="false">
      <c r="A7" s="139" t="str">
        <f aca="false">Seeds!AB7</f>
        <v>M5-G-15a-A-4</v>
      </c>
      <c r="B7" s="139" t="str">
        <f aca="false">Seeds!Z7</f>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C7" s="139" t="str">
        <f aca="false">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139" t="n">
        <f aca="false">IF(B7=C7,0,1)</f>
        <v>1</v>
      </c>
    </row>
    <row r="8" customFormat="false" ht="15.75" hidden="false" customHeight="true" outlineLevel="0" collapsed="false">
      <c r="A8" s="139" t="str">
        <f aca="false">Seeds!AB8</f>
        <v>M5-G-15a-A-5</v>
      </c>
      <c r="B8" s="139" t="str">
        <f aca="false">Seeds!Z8</f>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C8" s="139" t="str">
        <f aca="false">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139" t="n">
        <f aca="false">IF(B8=C8,0,1)</f>
        <v>1</v>
      </c>
    </row>
    <row r="9" customFormat="false" ht="15.75" hidden="false" customHeight="true" outlineLevel="0" collapsed="false">
      <c r="A9" s="139" t="str">
        <f aca="false">Seeds!AB9</f>
        <v>M5-G-15a-A-6</v>
      </c>
      <c r="B9" s="139" t="str">
        <f aca="false">Seeds!Z9</f>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C9" s="139" t="str">
        <f aca="false">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139" t="n">
        <f aca="false">IF(B9=C9,0,1)</f>
        <v>1</v>
      </c>
    </row>
    <row r="10" customFormat="false" ht="15.75" hidden="false" customHeight="true" outlineLevel="0" collapsed="false">
      <c r="A10" s="139" t="str">
        <f aca="false">Seeds!AB10</f>
        <v>M5-G-15b-I-1</v>
      </c>
      <c r="B10" s="139" t="str">
        <f aca="false">Seeds!Z10</f>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C10" s="139" t="str">
        <f aca="false">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139" t="n">
        <f aca="false">IF(B10=C10,0,1)</f>
        <v>1</v>
      </c>
    </row>
    <row r="11" customFormat="false" ht="15.75" hidden="false" customHeight="true" outlineLevel="0" collapsed="false">
      <c r="A11" s="139" t="str">
        <f aca="false">Seeds!AB11</f>
        <v>M5-G-15b-E-1</v>
      </c>
      <c r="B11" s="139" t="str">
        <f aca="false">Seeds!Z11</f>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C11" s="139" t="str">
        <f aca="false">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139" t="n">
        <f aca="false">IF(B11=C11,0,1)</f>
        <v>1</v>
      </c>
    </row>
    <row r="12" customFormat="false" ht="15.75" hidden="false" customHeight="true" outlineLevel="0" collapsed="false">
      <c r="A12" s="139" t="str">
        <f aca="false">Seeds!AB12</f>
        <v>M5-G-15b-E-2</v>
      </c>
      <c r="B12" s="139" t="str">
        <f aca="false">Seeds!Z12</f>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C12" s="139" t="str">
        <f aca="false">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139" t="n">
        <f aca="false">IF(B12=C12,0,1)</f>
        <v>1</v>
      </c>
    </row>
    <row r="13" customFormat="false" ht="15.75" hidden="false" customHeight="true" outlineLevel="0" collapsed="false">
      <c r="A13" s="139" t="str">
        <f aca="false">Seeds!AB13</f>
        <v>M5-G-15b-A-1</v>
      </c>
      <c r="B13" s="139" t="str">
        <f aca="false">Seeds!Z13</f>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C13" s="139" t="str">
        <f aca="false">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139" t="n">
        <f aca="false">IF(B13=C13,0,1)</f>
        <v>1</v>
      </c>
    </row>
    <row r="14" customFormat="false" ht="15.75" hidden="false" customHeight="true" outlineLevel="0" collapsed="false">
      <c r="A14" s="139" t="str">
        <f aca="false">Seeds!AB14</f>
        <v>M5-G-15b-A-2</v>
      </c>
      <c r="B14" s="139" t="str">
        <f aca="false">Seeds!Z14</f>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C14" s="139" t="str">
        <f aca="false">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139" t="n">
        <f aca="false">IF(B14=C14,0,1)</f>
        <v>1</v>
      </c>
    </row>
    <row r="15" customFormat="false" ht="15.75" hidden="false" customHeight="true" outlineLevel="0" collapsed="false">
      <c r="A15" s="139" t="str">
        <f aca="false">Seeds!AB15</f>
        <v>M5-G-15b-A-3</v>
      </c>
      <c r="B15" s="139" t="str">
        <f aca="false">Seeds!Z15</f>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C15" s="139" t="str">
        <f aca="false">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139" t="n">
        <f aca="false">IF(B15=C15,0,1)</f>
        <v>1</v>
      </c>
    </row>
    <row r="16" customFormat="false" ht="15.75" hidden="false" customHeight="true" outlineLevel="0" collapsed="false">
      <c r="A16" s="139" t="str">
        <f aca="false">Seeds!AB16</f>
        <v>M5-G-15b-A-4</v>
      </c>
      <c r="B16" s="139" t="str">
        <f aca="false">Seeds!Z16</f>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C16" s="139" t="str">
        <f aca="false">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139" t="n">
        <f aca="false">IF(B16=C16,0,1)</f>
        <v>1</v>
      </c>
    </row>
    <row r="17" customFormat="false" ht="15.75" hidden="false" customHeight="true" outlineLevel="0" collapsed="false">
      <c r="A17" s="139" t="str">
        <f aca="false">Seeds!AB17</f>
        <v>M5-G-15b-A-5</v>
      </c>
      <c r="B17" s="139" t="str">
        <f aca="false">Seeds!Z17</f>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C17" s="139" t="str">
        <f aca="false">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139" t="n">
        <f aca="false">IF(B17=C17,0,1)</f>
        <v>1</v>
      </c>
    </row>
    <row r="18" customFormat="false" ht="15.75" hidden="false" customHeight="true" outlineLevel="0" collapsed="false">
      <c r="A18" s="139" t="str">
        <f aca="false">Seeds!AB18</f>
        <v>M5-G-15c-I-1</v>
      </c>
      <c r="B18" s="139" t="str">
        <f aca="false">Seeds!Z18</f>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C18" s="139" t="str">
        <f aca="false">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139" t="n">
        <f aca="false">IF(B18=C18,0,1)</f>
        <v>1</v>
      </c>
    </row>
    <row r="19" customFormat="false" ht="15.75" hidden="false" customHeight="true" outlineLevel="0" collapsed="false">
      <c r="A19" s="139" t="str">
        <f aca="false">Seeds!AB19</f>
        <v>M5-G-15c-E-1</v>
      </c>
      <c r="B19" s="139" t="str">
        <f aca="false">Seeds!Z19</f>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C19" s="139" t="str">
        <f aca="false">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139" t="n">
        <f aca="false">IF(B19=C19,0,1)</f>
        <v>1</v>
      </c>
    </row>
    <row r="20" customFormat="false" ht="15.75" hidden="false" customHeight="true" outlineLevel="0" collapsed="false">
      <c r="A20" s="139" t="str">
        <f aca="false">Seeds!AB20</f>
        <v>M5-G-15c-A-1</v>
      </c>
      <c r="B20" s="139" t="str">
        <f aca="false">Seeds!Z20</f>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C20" s="139" t="str">
        <f aca="false">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139" t="n">
        <f aca="false">IF(B20=C20,0,1)</f>
        <v>1</v>
      </c>
    </row>
    <row r="21" customFormat="false" ht="15.75" hidden="false" customHeight="true" outlineLevel="0" collapsed="false">
      <c r="A21" s="139" t="str">
        <f aca="false">Seeds!AB21</f>
        <v>M5-G-15c-A-2</v>
      </c>
      <c r="B21" s="139" t="str">
        <f aca="false">Seeds!Z21</f>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C21" s="139" t="str">
        <f aca="false">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139" t="n">
        <f aca="false">IF(B21=C21,0,1)</f>
        <v>1</v>
      </c>
    </row>
    <row r="22" customFormat="false" ht="15.75" hidden="false" customHeight="true" outlineLevel="0" collapsed="false">
      <c r="A22" s="139" t="str">
        <f aca="false">Seeds!AB22</f>
        <v>M5-G-15c-A-3</v>
      </c>
      <c r="B22" s="139" t="str">
        <f aca="false">Seeds!Z22</f>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C22" s="139" t="str">
        <f aca="false">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139" t="n">
        <f aca="false">IF(B22=C22,0,1)</f>
        <v>1</v>
      </c>
    </row>
    <row r="23" customFormat="false" ht="15.75" hidden="false" customHeight="true" outlineLevel="0" collapsed="false">
      <c r="A23" s="139" t="str">
        <f aca="false">Seeds!AB23</f>
        <v>M5-G-15c-A-4</v>
      </c>
      <c r="B23" s="139" t="str">
        <f aca="false">Seeds!Z23</f>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C23" s="139" t="str">
        <f aca="false">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139" t="n">
        <f aca="false">IF(B23=C23,0,1)</f>
        <v>1</v>
      </c>
    </row>
    <row r="24" customFormat="false" ht="15.75" hidden="false" customHeight="true" outlineLevel="0" collapsed="false">
      <c r="A24" s="139" t="str">
        <f aca="false">Seeds!AB24</f>
        <v>M5-G-15c-A-5</v>
      </c>
      <c r="B24" s="139" t="str">
        <f aca="false">Seeds!Z24</f>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C24" s="139" t="str">
        <f aca="false">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139" t="n">
        <f aca="false">IF(B24=C24,0,1)</f>
        <v>1</v>
      </c>
    </row>
    <row r="25" customFormat="false" ht="15.75" hidden="false" customHeight="true" outlineLevel="0" collapsed="false">
      <c r="A25" s="139" t="str">
        <f aca="false">Seeds!AB25</f>
        <v>M5-G-15d-I-1</v>
      </c>
      <c r="B25" s="139" t="str">
        <f aca="false">Seeds!Z25</f>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C25" s="139" t="str">
        <f aca="false">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139" t="n">
        <f aca="false">IF(B25=C25,0,1)</f>
        <v>1</v>
      </c>
    </row>
    <row r="26" customFormat="false" ht="15.75" hidden="false" customHeight="true" outlineLevel="0" collapsed="false">
      <c r="A26" s="139" t="str">
        <f aca="false">Seeds!AB26</f>
        <v>M5-G-15d-E-1</v>
      </c>
      <c r="B26" s="139" t="str">
        <f aca="false">Seeds!Z26</f>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26" s="139" t="str">
        <f aca="false">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139" t="n">
        <f aca="false">IF(B26=C26,0,1)</f>
        <v>1</v>
      </c>
    </row>
    <row r="27" customFormat="false" ht="15.75" hidden="false" customHeight="true" outlineLevel="0" collapsed="false">
      <c r="A27" s="139" t="str">
        <f aca="false">Seeds!AB27</f>
        <v>M5-G-15d-A-1</v>
      </c>
      <c r="B27" s="139" t="str">
        <f aca="false">Seeds!Z27</f>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C27" s="139" t="str">
        <f aca="false">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139" t="n">
        <f aca="false">IF(B27=C27,0,1)</f>
        <v>1</v>
      </c>
    </row>
    <row r="28" customFormat="false" ht="15.75" hidden="false" customHeight="true" outlineLevel="0" collapsed="false">
      <c r="A28" s="139" t="str">
        <f aca="false">Seeds!AB28</f>
        <v>M5-G-15d-A-2</v>
      </c>
      <c r="B28" s="139" t="str">
        <f aca="false">Seeds!Z28</f>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C28" s="139" t="str">
        <f aca="false">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139" t="n">
        <f aca="false">IF(B28=C28,0,1)</f>
        <v>1</v>
      </c>
    </row>
    <row r="29" customFormat="false" ht="15.75" hidden="false" customHeight="true" outlineLevel="0" collapsed="false">
      <c r="A29" s="139" t="str">
        <f aca="false">Seeds!AB29</f>
        <v>M5-G-15d-A-3</v>
      </c>
      <c r="B29" s="139" t="str">
        <f aca="false">Seeds!Z29</f>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C29" s="139" t="str">
        <f aca="false">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139" t="n">
        <f aca="false">IF(B29=C29,0,1)</f>
        <v>1</v>
      </c>
    </row>
    <row r="30" customFormat="false" ht="15.75" hidden="false" customHeight="true" outlineLevel="0" collapsed="false">
      <c r="A30" s="139" t="str">
        <f aca="false">Seeds!AB30</f>
        <v>M5-G-15d-A-4</v>
      </c>
      <c r="B30" s="139" t="str">
        <f aca="false">Seeds!Z30</f>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0" s="139" t="str">
        <f aca="false">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139" t="n">
        <f aca="false">IF(B30=C30,0,1)</f>
        <v>1</v>
      </c>
    </row>
    <row r="31" customFormat="false" ht="15.75" hidden="false" customHeight="true" outlineLevel="0" collapsed="false">
      <c r="A31" s="139" t="str">
        <f aca="false">Seeds!AB31</f>
        <v>M5-G-15d-A-5</v>
      </c>
      <c r="B31" s="139" t="str">
        <f aca="false">Seeds!Z31</f>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1" s="139" t="str">
        <f aca="false">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139" t="n">
        <f aca="false">IF(B31=C31,0,1)</f>
        <v>1</v>
      </c>
    </row>
    <row r="32" customFormat="false" ht="15.75" hidden="false" customHeight="true" outlineLevel="0" collapsed="false">
      <c r="A32" s="139" t="str">
        <f aca="false">Seeds!AB32</f>
        <v>M5-G-15e-I-1</v>
      </c>
      <c r="B32" s="139" t="str">
        <f aca="false">Seeds!Z32</f>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C32" s="139" t="str">
        <f aca="false">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139" t="n">
        <f aca="false">IF(B32=C32,0,1)</f>
        <v>1</v>
      </c>
    </row>
    <row r="33" customFormat="false" ht="15.75" hidden="false" customHeight="true" outlineLevel="0" collapsed="false">
      <c r="A33" s="139" t="str">
        <f aca="false">Seeds!AB33</f>
        <v>M5-G-15e-E-1</v>
      </c>
      <c r="B33" s="139" t="str">
        <f aca="false">Seeds!Z33</f>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C33" s="139" t="str">
        <f aca="false">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139" t="n">
        <f aca="false">IF(B33=C33,0,1)</f>
        <v>1</v>
      </c>
    </row>
    <row r="34" customFormat="false" ht="15.75" hidden="false" customHeight="true" outlineLevel="0" collapsed="false">
      <c r="A34" s="139" t="str">
        <f aca="false">Seeds!AB34</f>
        <v>M5-G-15e-A-1</v>
      </c>
      <c r="B34" s="139" t="str">
        <f aca="false">Seeds!Z34</f>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C34" s="139" t="str">
        <f aca="false">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139" t="n">
        <f aca="false">IF(B34=C34,0,1)</f>
        <v>1</v>
      </c>
    </row>
    <row r="35" customFormat="false" ht="15.75" hidden="false" customHeight="true" outlineLevel="0" collapsed="false">
      <c r="A35" s="139" t="str">
        <f aca="false">Seeds!AB35</f>
        <v>M5-G-15e-A-2</v>
      </c>
      <c r="B35" s="139" t="str">
        <f aca="false">Seeds!Z35</f>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C35" s="139" t="str">
        <f aca="false">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139" t="n">
        <f aca="false">IF(B35=C35,0,1)</f>
        <v>1</v>
      </c>
    </row>
    <row r="36" customFormat="false" ht="15.75" hidden="false" customHeight="true" outlineLevel="0" collapsed="false">
      <c r="A36" s="139" t="str">
        <f aca="false">Seeds!AB36</f>
        <v>M5-G-15e-A-3</v>
      </c>
      <c r="B36" s="139" t="str">
        <f aca="false">Seeds!Z36</f>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C36" s="139" t="str">
        <f aca="false">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139" t="n">
        <f aca="false">IF(B36=C36,0,1)</f>
        <v>1</v>
      </c>
    </row>
    <row r="37" customFormat="false" ht="15.75" hidden="false" customHeight="true" outlineLevel="0" collapsed="false">
      <c r="A37" s="139" t="str">
        <f aca="false">Seeds!AB37</f>
        <v>M5-G-15e-A-4</v>
      </c>
      <c r="B37" s="139" t="str">
        <f aca="false">Seeds!Z37</f>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C37" s="139" t="str">
        <f aca="false">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139" t="n">
        <f aca="false">IF(B37=C37,0,1)</f>
        <v>1</v>
      </c>
    </row>
    <row r="38" customFormat="false" ht="15.75" hidden="false" customHeight="true" outlineLevel="0" collapsed="false">
      <c r="A38" s="139" t="str">
        <f aca="false">Seeds!AB38</f>
        <v>M5-G-15e-A-5</v>
      </c>
      <c r="B38" s="139" t="str">
        <f aca="false">Seeds!Z38</f>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C38" s="139" t="str">
        <f aca="false">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139" t="n">
        <f aca="false">IF(B38=C38,0,1)</f>
        <v>1</v>
      </c>
    </row>
    <row r="39" customFormat="false" ht="15.75" hidden="false" customHeight="true" outlineLevel="0" collapsed="false">
      <c r="A39" s="139" t="str">
        <f aca="false">Seeds!AB39</f>
        <v>M5-G-1a-I-1</v>
      </c>
      <c r="B39" s="139" t="str">
        <f aca="false">Seeds!Z39</f>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C39" s="139" t="str">
        <f aca="false">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139" t="n">
        <f aca="false">IF(B39=C39,0,1)</f>
        <v>1</v>
      </c>
    </row>
    <row r="40" customFormat="false" ht="15.75" hidden="false" customHeight="true" outlineLevel="0" collapsed="false">
      <c r="A40" s="139" t="str">
        <f aca="false">Seeds!AB40</f>
        <v>M5-G-1a-E-1</v>
      </c>
      <c r="B40" s="139" t="str">
        <f aca="false">Seeds!Z40</f>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139" t="str">
        <f aca="false">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139" t="n">
        <f aca="false">IF(B40=C40,0,1)</f>
        <v>1</v>
      </c>
    </row>
    <row r="41" customFormat="false" ht="15.75" hidden="false" customHeight="true" outlineLevel="0" collapsed="false">
      <c r="A41" s="139" t="str">
        <f aca="false">Seeds!AB41</f>
        <v>M5-G-1a-A-1</v>
      </c>
      <c r="B41" s="139" t="str">
        <f aca="false">Seeds!Z41</f>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C41" s="139" t="str">
        <f aca="false">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139" t="n">
        <f aca="false">IF(B41=C41,0,1)</f>
        <v>1</v>
      </c>
    </row>
    <row r="42" customFormat="false" ht="15.75" hidden="false" customHeight="true" outlineLevel="0" collapsed="false">
      <c r="A42" s="139" t="str">
        <f aca="false">Seeds!AB42</f>
        <v>M5-G-1a-A-2</v>
      </c>
      <c r="B42" s="139" t="str">
        <f aca="false">Seeds!Z42</f>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C42" s="139" t="str">
        <f aca="false">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139" t="n">
        <f aca="false">IF(B42=C42,0,1)</f>
        <v>1</v>
      </c>
    </row>
    <row r="43" customFormat="false" ht="15.75" hidden="false" customHeight="true" outlineLevel="0" collapsed="false">
      <c r="A43" s="139" t="str">
        <f aca="false">Seeds!AB43</f>
        <v>M5-G-1a-A-3</v>
      </c>
      <c r="B43" s="139" t="str">
        <f aca="false">Seeds!Z43</f>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C43" s="139" t="str">
        <f aca="false">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139" t="n">
        <f aca="false">IF(B43=C43,0,1)</f>
        <v>1</v>
      </c>
    </row>
    <row r="44" customFormat="false" ht="15.75" hidden="false" customHeight="true" outlineLevel="0" collapsed="false">
      <c r="A44" s="139" t="str">
        <f aca="false">Seeds!AB44</f>
        <v>M5-G-1a-A-4</v>
      </c>
      <c r="B44" s="139" t="str">
        <f aca="false">Seeds!Z44</f>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C44" s="139" t="str">
        <f aca="false">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139" t="n">
        <f aca="false">IF(B44=C44,0,1)</f>
        <v>1</v>
      </c>
    </row>
    <row r="45" customFormat="false" ht="15.75" hidden="false" customHeight="true" outlineLevel="0" collapsed="false">
      <c r="A45" s="139" t="str">
        <f aca="false">Seeds!AB45</f>
        <v>M5-G-1a-A-5</v>
      </c>
      <c r="B45" s="139" t="str">
        <f aca="false">Seeds!Z45</f>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C45" s="139" t="str">
        <f aca="false">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139" t="n">
        <f aca="false">IF(B45=C45,0,1)</f>
        <v>1</v>
      </c>
    </row>
    <row r="46" customFormat="false" ht="15.75" hidden="false" customHeight="true" outlineLevel="0" collapsed="false">
      <c r="A46" s="139" t="str">
        <f aca="false">Seeds!AB46</f>
        <v>M5-G-2a-I-1</v>
      </c>
      <c r="B46" s="139" t="str">
        <f aca="false">Seeds!Z46</f>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C46" s="139" t="str">
        <f aca="false">Seeds!AA46</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139" t="n">
        <f aca="false">IF(B46=C46,0,1)</f>
        <v>1</v>
      </c>
    </row>
    <row r="47" customFormat="false" ht="15.75" hidden="false" customHeight="true" outlineLevel="0" collapsed="false">
      <c r="A47" s="139" t="str">
        <f aca="false">Seeds!AB47</f>
        <v>M5-G-2a-I-2</v>
      </c>
      <c r="B47" s="139" t="str">
        <f aca="false">Seeds!Z47</f>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139" t="str">
        <f aca="false">Seeds!AA47</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139" t="n">
        <f aca="false">IF(B47=C47,0,1)</f>
        <v>1</v>
      </c>
    </row>
    <row r="48" customFormat="false" ht="15.75" hidden="false" customHeight="true" outlineLevel="0" collapsed="false">
      <c r="A48" s="139" t="str">
        <f aca="false">Seeds!AB48</f>
        <v>M5-G-2a-I-3</v>
      </c>
      <c r="B48" s="139" t="str">
        <f aca="false">Seeds!Z48</f>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139" t="str">
        <f aca="false">Seeds!AA48</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139" t="n">
        <f aca="false">IF(B48=C48,0,1)</f>
        <v>1</v>
      </c>
    </row>
    <row r="49" customFormat="false" ht="15.75" hidden="false" customHeight="true" outlineLevel="0" collapsed="false">
      <c r="A49" s="139" t="str">
        <f aca="false">Seeds!AB49</f>
        <v>M5-G-2a-E-1</v>
      </c>
      <c r="B49" s="139" t="str">
        <f aca="false">Seeds!Z49</f>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C49" s="139" t="str">
        <f aca="false">Seeds!AA49</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139" t="n">
        <f aca="false">IF(B49=C49,0,1)</f>
        <v>1</v>
      </c>
    </row>
    <row r="50" customFormat="false" ht="15.75" hidden="false" customHeight="true" outlineLevel="0" collapsed="false">
      <c r="A50" s="139" t="str">
        <f aca="false">Seeds!AB50</f>
        <v>M5-G-2a-E-2</v>
      </c>
      <c r="B50" s="139" t="str">
        <f aca="false">Seeds!Z50</f>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C50" s="139" t="str">
        <f aca="false">Seeds!AA50</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139" t="n">
        <f aca="false">IF(B50=C50,0,1)</f>
        <v>1</v>
      </c>
    </row>
    <row r="51" customFormat="false" ht="15.75" hidden="false" customHeight="true" outlineLevel="0" collapsed="false">
      <c r="A51" s="139" t="str">
        <f aca="false">Seeds!AB51</f>
        <v>M5-G-2a-E-3</v>
      </c>
      <c r="B51" s="139" t="str">
        <f aca="false">Seeds!Z51</f>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C51" s="139" t="str">
        <f aca="false">Seeds!AA51</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139" t="n">
        <f aca="false">IF(B51=C51,0,1)</f>
        <v>1</v>
      </c>
    </row>
    <row r="52" customFormat="false" ht="15.75" hidden="false" customHeight="true" outlineLevel="0" collapsed="false">
      <c r="A52" s="139" t="str">
        <f aca="false">Seeds!AB52</f>
        <v>M5-G-2a-A-1</v>
      </c>
      <c r="B52" s="139" t="str">
        <f aca="false">Seeds!Z52</f>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C52" s="139" t="str">
        <f aca="false">Seeds!AA52</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139" t="n">
        <f aca="false">IF(B52=C52,0,1)</f>
        <v>1</v>
      </c>
    </row>
    <row r="53" customFormat="false" ht="15.75" hidden="false" customHeight="true" outlineLevel="0" collapsed="false">
      <c r="A53" s="139" t="str">
        <f aca="false">Seeds!AB53</f>
        <v>M5-G-2a-A-2</v>
      </c>
      <c r="B53" s="139" t="str">
        <f aca="false">Seeds!Z53</f>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C53" s="139" t="str">
        <f aca="false">Seeds!AA53</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139" t="n">
        <f aca="false">IF(B53=C53,0,1)</f>
        <v>1</v>
      </c>
    </row>
    <row r="54" customFormat="false" ht="15.75" hidden="false" customHeight="true" outlineLevel="0" collapsed="false">
      <c r="A54" s="139" t="str">
        <f aca="false">Seeds!AB54</f>
        <v>M5-G-2a-A-3</v>
      </c>
      <c r="B54" s="139" t="str">
        <f aca="false">Seeds!Z54</f>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C54" s="139" t="str">
        <f aca="false">Seeds!AA54</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139" t="n">
        <f aca="false">IF(B54=C54,0,1)</f>
        <v>1</v>
      </c>
    </row>
    <row r="55" customFormat="false" ht="15.75" hidden="false" customHeight="true" outlineLevel="0" collapsed="false">
      <c r="A55" s="139" t="str">
        <f aca="false">Seeds!AB55</f>
        <v>M5-G-2a-A-4</v>
      </c>
      <c r="B55" s="139" t="str">
        <f aca="false">Seeds!Z55</f>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C55" s="139" t="str">
        <f aca="false">Seeds!AA55</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139" t="n">
        <f aca="false">IF(B55=C55,0,1)</f>
        <v>1</v>
      </c>
    </row>
    <row r="56" customFormat="false" ht="15.75" hidden="false" customHeight="true" outlineLevel="0" collapsed="false">
      <c r="A56" s="139" t="str">
        <f aca="false">Seeds!AB56</f>
        <v>M5-G-2a-A-5</v>
      </c>
      <c r="B56" s="139" t="str">
        <f aca="false">Seeds!Z56</f>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C56" s="139" t="str">
        <f aca="false">Seeds!AA56</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139" t="n">
        <f aca="false">IF(B56=C56,0,1)</f>
        <v>1</v>
      </c>
    </row>
    <row r="57" customFormat="false" ht="15.75" hidden="false" customHeight="true" outlineLevel="0" collapsed="false">
      <c r="A57" s="139" t="str">
        <f aca="false">Seeds!AB57</f>
        <v>M5-G-2b-I-1</v>
      </c>
      <c r="B57" s="139" t="str">
        <f aca="false">Seeds!Z57</f>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C57" s="139" t="str">
        <f aca="false">Seeds!AA57</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139" t="n">
        <f aca="false">IF(B57=C57,0,1)</f>
        <v>1</v>
      </c>
    </row>
    <row r="58" customFormat="false" ht="15.75" hidden="false" customHeight="true" outlineLevel="0" collapsed="false">
      <c r="A58" s="139" t="str">
        <f aca="false">Seeds!AB58</f>
        <v>M5-G-2b-I-2</v>
      </c>
      <c r="B58" s="139" t="str">
        <f aca="false">Seeds!Z58</f>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C58" s="139" t="str">
        <f aca="false">Seeds!AA58</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139" t="n">
        <f aca="false">IF(B58=C58,0,1)</f>
        <v>1</v>
      </c>
    </row>
    <row r="59" customFormat="false" ht="15.75" hidden="false" customHeight="true" outlineLevel="0" collapsed="false">
      <c r="A59" s="139" t="str">
        <f aca="false">Seeds!AB59</f>
        <v>M5-G-2b-I-3</v>
      </c>
      <c r="B59" s="139" t="str">
        <f aca="false">Seeds!Z59</f>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C59" s="139" t="str">
        <f aca="false">Seeds!AA59</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139" t="n">
        <f aca="false">IF(B59=C59,0,1)</f>
        <v>1</v>
      </c>
    </row>
    <row r="60" customFormat="false" ht="15.75" hidden="false" customHeight="true" outlineLevel="0" collapsed="false">
      <c r="A60" s="139" t="str">
        <f aca="false">Seeds!AB60</f>
        <v>M5-G-2c-I-1</v>
      </c>
      <c r="B60" s="139" t="str">
        <f aca="false">Seeds!Z60</f>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C60" s="139" t="str">
        <f aca="false">Seeds!AA60</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139" t="n">
        <f aca="false">IF(B60=C60,0,1)</f>
        <v>1</v>
      </c>
    </row>
    <row r="61" customFormat="false" ht="15.75" hidden="false" customHeight="true" outlineLevel="0" collapsed="false">
      <c r="A61" s="139" t="str">
        <f aca="false">Seeds!AB61</f>
        <v>M5-G-2d-I-1</v>
      </c>
      <c r="B61" s="139" t="str">
        <f aca="false">Seeds!Z61</f>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C61" s="139" t="str">
        <f aca="false">Seeds!AA61</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139" t="n">
        <f aca="false">IF(B61=C61,0,1)</f>
        <v>1</v>
      </c>
    </row>
    <row r="62" customFormat="false" ht="15.75" hidden="false" customHeight="true" outlineLevel="0" collapsed="false">
      <c r="A62" s="139" t="str">
        <f aca="false">Seeds!AB62</f>
        <v>M5-G-2d-I-2</v>
      </c>
      <c r="B62" s="139" t="str">
        <f aca="false">Seeds!Z62</f>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C62" s="139" t="str">
        <f aca="false">Seeds!AA62</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139" t="n">
        <f aca="false">IF(B62=C62,0,1)</f>
        <v>1</v>
      </c>
    </row>
    <row r="63" customFormat="false" ht="15.75" hidden="false" customHeight="true" outlineLevel="0" collapsed="false">
      <c r="A63" s="139" t="str">
        <f aca="false">Seeds!AB63</f>
        <v>M5-G-2d-I-3</v>
      </c>
      <c r="B63" s="139" t="str">
        <f aca="false">Seeds!Z63</f>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C63" s="139" t="str">
        <f aca="false">Seeds!AA63</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139" t="n">
        <f aca="false">IF(B63=C63,0,1)</f>
        <v>1</v>
      </c>
    </row>
    <row r="64" customFormat="false" ht="15.75" hidden="false" customHeight="true" outlineLevel="0" collapsed="false">
      <c r="A64" s="139" t="str">
        <f aca="false">Seeds!AB64</f>
        <v>M5-G-3a-I-1</v>
      </c>
      <c r="B64" s="139" t="str">
        <f aca="false">Seeds!Z64</f>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C64" s="139" t="str">
        <f aca="false">Seeds!AA64</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139" t="n">
        <f aca="false">IF(B64=C64,0,1)</f>
        <v>1</v>
      </c>
    </row>
    <row r="65" customFormat="false" ht="15.75" hidden="false" customHeight="true" outlineLevel="0" collapsed="false">
      <c r="A65" s="139" t="str">
        <f aca="false">Seeds!AB65</f>
        <v>M5-G-3a-E-1</v>
      </c>
      <c r="B65" s="139" t="str">
        <f aca="false">Seeds!Z65</f>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C65" s="139" t="str">
        <f aca="false">Seeds!AA65</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139" t="n">
        <f aca="false">IF(B65=C65,0,1)</f>
        <v>1</v>
      </c>
    </row>
    <row r="66" customFormat="false" ht="15.75" hidden="false" customHeight="true" outlineLevel="0" collapsed="false">
      <c r="A66" s="139" t="str">
        <f aca="false">Seeds!AB66</f>
        <v>M5-G-3a-A-1</v>
      </c>
      <c r="B66" s="139" t="str">
        <f aca="false">Seeds!Z66</f>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C66" s="139" t="str">
        <f aca="false">Seeds!AA66</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139" t="n">
        <f aca="false">IF(B66=C66,0,1)</f>
        <v>1</v>
      </c>
    </row>
    <row r="67" customFormat="false" ht="15.75" hidden="false" customHeight="true" outlineLevel="0" collapsed="false">
      <c r="A67" s="139" t="str">
        <f aca="false">Seeds!AB67</f>
        <v>M5-G-3a-A-2</v>
      </c>
      <c r="B67" s="139" t="str">
        <f aca="false">Seeds!Z67</f>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C67" s="139" t="str">
        <f aca="false">Seeds!AA67</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139" t="n">
        <f aca="false">IF(B67=C67,0,1)</f>
        <v>1</v>
      </c>
    </row>
    <row r="68" customFormat="false" ht="15.75" hidden="false" customHeight="true" outlineLevel="0" collapsed="false">
      <c r="A68" s="139" t="str">
        <f aca="false">Seeds!AB68</f>
        <v>M5-G-3a-A-3</v>
      </c>
      <c r="B68" s="139" t="str">
        <f aca="false">Seeds!Z68</f>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C68" s="139" t="str">
        <f aca="false">Seeds!AA68</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139" t="n">
        <f aca="false">IF(B68=C68,0,1)</f>
        <v>1</v>
      </c>
    </row>
    <row r="69" customFormat="false" ht="15.75" hidden="false" customHeight="true" outlineLevel="0" collapsed="false">
      <c r="A69" s="139" t="str">
        <f aca="false">Seeds!AB69</f>
        <v>M5-G-3a-A-4</v>
      </c>
      <c r="B69" s="139" t="str">
        <f aca="false">Seeds!Z69</f>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C69" s="139" t="str">
        <f aca="false">Seeds!AA69</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139" t="n">
        <f aca="false">IF(B69=C69,0,1)</f>
        <v>1</v>
      </c>
    </row>
    <row r="70" customFormat="false" ht="15.75" hidden="false" customHeight="true" outlineLevel="0" collapsed="false">
      <c r="A70" s="139" t="str">
        <f aca="false">Seeds!AB70</f>
        <v>M5-G-3a-A-5</v>
      </c>
      <c r="B70" s="139" t="str">
        <f aca="false">Seeds!Z70</f>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C70" s="139" t="str">
        <f aca="false">Seeds!AA70</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139" t="n">
        <f aca="false">IF(B70=C70,0,1)</f>
        <v>1</v>
      </c>
    </row>
    <row r="71" customFormat="false" ht="15.75" hidden="false" customHeight="true" outlineLevel="0" collapsed="false">
      <c r="A71" s="139" t="str">
        <f aca="false">Seeds!AB71</f>
        <v>M5-G-18a-I-1</v>
      </c>
      <c r="B71" s="139" t="str">
        <f aca="false">Seeds!Z71</f>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139" t="str">
        <f aca="false">Seeds!AA71</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139" t="n">
        <f aca="false">IF(B71=C71,0,1)</f>
        <v>1</v>
      </c>
    </row>
    <row r="72" customFormat="false" ht="15.75" hidden="false" customHeight="true" outlineLevel="0" collapsed="false">
      <c r="A72" s="139" t="str">
        <f aca="false">Seeds!AB72</f>
        <v>M5-G-18a-I-2</v>
      </c>
      <c r="B72" s="139" t="str">
        <f aca="false">Seeds!Z72</f>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139" t="str">
        <f aca="false">Seeds!AA72</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139" t="n">
        <f aca="false">IF(B72=C72,0,1)</f>
        <v>1</v>
      </c>
    </row>
    <row r="73" customFormat="false" ht="15.75" hidden="false" customHeight="true" outlineLevel="0" collapsed="false">
      <c r="A73" s="139" t="str">
        <f aca="false">Seeds!AB73</f>
        <v>M5-G-18a-E-1</v>
      </c>
      <c r="B73" s="139" t="str">
        <f aca="false">Seeds!Z73</f>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C73" s="139" t="str">
        <f aca="false">Seeds!AA73</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139" t="n">
        <f aca="false">IF(B73=C73,0,1)</f>
        <v>1</v>
      </c>
    </row>
    <row r="74" customFormat="false" ht="15.75" hidden="false" customHeight="true" outlineLevel="0" collapsed="false">
      <c r="A74" s="139" t="str">
        <f aca="false">Seeds!AB74</f>
        <v>M5-G-18a-E-2</v>
      </c>
      <c r="B74" s="139" t="str">
        <f aca="false">Seeds!Z74</f>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C74" s="139" t="str">
        <f aca="false">Seeds!AA74</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139" t="n">
        <f aca="false">IF(B74=C74,0,1)</f>
        <v>1</v>
      </c>
    </row>
    <row r="75" customFormat="false" ht="15.75" hidden="false" customHeight="true" outlineLevel="0" collapsed="false">
      <c r="A75" s="139" t="str">
        <f aca="false">Seeds!AB75</f>
        <v>M5-G-18a-A-1</v>
      </c>
      <c r="B75" s="139" t="str">
        <f aca="false">Seeds!Z75</f>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C75" s="139" t="str">
        <f aca="false">Seeds!AA75</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139" t="n">
        <f aca="false">IF(B75=C75,0,1)</f>
        <v>1</v>
      </c>
    </row>
    <row r="76" customFormat="false" ht="15.75" hidden="false" customHeight="true" outlineLevel="0" collapsed="false">
      <c r="A76" s="139" t="str">
        <f aca="false">Seeds!AB76</f>
        <v>M5-G-18a-A-2</v>
      </c>
      <c r="B76" s="139" t="str">
        <f aca="false">Seeds!Z76</f>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C76" s="139" t="str">
        <f aca="false">Seeds!AA76</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139" t="n">
        <f aca="false">IF(B76=C76,0,1)</f>
        <v>1</v>
      </c>
    </row>
    <row r="77" customFormat="false" ht="15.75" hidden="false" customHeight="true" outlineLevel="0" collapsed="false">
      <c r="A77" s="139" t="str">
        <f aca="false">Seeds!AB77</f>
        <v>M5-G-18a-A-3</v>
      </c>
      <c r="B77" s="139" t="str">
        <f aca="false">Seeds!Z77</f>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C77" s="139" t="str">
        <f aca="false">Seeds!AA77</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139" t="n">
        <f aca="false">IF(B77=C77,0,1)</f>
        <v>1</v>
      </c>
    </row>
    <row r="78" customFormat="false" ht="15.75" hidden="false" customHeight="true" outlineLevel="0" collapsed="false">
      <c r="A78" s="139" t="str">
        <f aca="false">Seeds!AB78</f>
        <v>M5-G-18a-A-4</v>
      </c>
      <c r="B78" s="139" t="str">
        <f aca="false">Seeds!Z78</f>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C78" s="139" t="str">
        <f aca="false">Seeds!AA78</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139" t="n">
        <f aca="false">IF(B78=C78,0,1)</f>
        <v>1</v>
      </c>
    </row>
    <row r="79" customFormat="false" ht="15.75" hidden="false" customHeight="true" outlineLevel="0" collapsed="false">
      <c r="A79" s="139" t="str">
        <f aca="false">Seeds!AB79</f>
        <v>M5-G-18a-A-5</v>
      </c>
      <c r="B79" s="139" t="str">
        <f aca="false">Seeds!Z79</f>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C79" s="139" t="str">
        <f aca="false">Seeds!AA79</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139" t="n">
        <f aca="false">IF(B79=C79,0,1)</f>
        <v>1</v>
      </c>
    </row>
    <row r="80" customFormat="false" ht="15.75" hidden="false" customHeight="true" outlineLevel="0" collapsed="false">
      <c r="A80" s="139" t="str">
        <f aca="false">Seeds!AB80</f>
        <v>M5-G-4a-I-1</v>
      </c>
      <c r="B80" s="139" t="str">
        <f aca="false">Seeds!Z80</f>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0" s="139" t="str">
        <f aca="false">Seeds!AA80</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139" t="n">
        <f aca="false">IF(B80=C80,0,1)</f>
        <v>1</v>
      </c>
    </row>
    <row r="81" customFormat="false" ht="15.75" hidden="false" customHeight="true" outlineLevel="0" collapsed="false">
      <c r="A81" s="139" t="str">
        <f aca="false">Seeds!AB81</f>
        <v>M5-G-4a-I-2</v>
      </c>
      <c r="B81" s="139" t="str">
        <f aca="false">Seeds!Z81</f>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C81" s="139" t="str">
        <f aca="false">Seeds!AA81</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139" t="n">
        <f aca="false">IF(B81=C81,0,1)</f>
        <v>1</v>
      </c>
    </row>
    <row r="82" customFormat="false" ht="15.75" hidden="false" customHeight="true" outlineLevel="0" collapsed="false">
      <c r="A82" s="139" t="str">
        <f aca="false">Seeds!AB82</f>
        <v>M5-G-4a-I-3</v>
      </c>
      <c r="B82" s="139" t="str">
        <f aca="false">Seeds!Z82</f>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2" s="139" t="str">
        <f aca="false">Seeds!AA82</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139" t="n">
        <f aca="false">IF(B82=C82,0,1)</f>
        <v>1</v>
      </c>
    </row>
    <row r="83" customFormat="false" ht="15.75" hidden="false" customHeight="true" outlineLevel="0" collapsed="false">
      <c r="A83" s="139" t="str">
        <f aca="false">Seeds!AB83</f>
        <v>M5-G-4b-I-1</v>
      </c>
      <c r="B83" s="139" t="str">
        <f aca="false">Seeds!Z83</f>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3" s="139" t="str">
        <f aca="false">Seeds!AA83</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139" t="n">
        <f aca="false">IF(B83=C83,0,1)</f>
        <v>1</v>
      </c>
    </row>
    <row r="84" customFormat="false" ht="15.75" hidden="false" customHeight="true" outlineLevel="0" collapsed="false">
      <c r="A84" s="139" t="str">
        <f aca="false">Seeds!AB84</f>
        <v>M5-G-4b-I-2</v>
      </c>
      <c r="B84" s="139" t="str">
        <f aca="false">Seeds!Z84</f>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4" s="139" t="str">
        <f aca="false">Seeds!AA84</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139" t="n">
        <f aca="false">IF(B84=C84,0,1)</f>
        <v>1</v>
      </c>
    </row>
    <row r="85" customFormat="false" ht="15.75" hidden="false" customHeight="true" outlineLevel="0" collapsed="false">
      <c r="A85" s="139" t="str">
        <f aca="false">Seeds!AB85</f>
        <v>M5-G-4b-I-3</v>
      </c>
      <c r="B85" s="139" t="str">
        <f aca="false">Seeds!Z85</f>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5" s="139" t="str">
        <f aca="false">Seeds!AA85</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139" t="n">
        <f aca="false">IF(B85=C85,0,1)</f>
        <v>1</v>
      </c>
    </row>
    <row r="86" customFormat="false" ht="15.75" hidden="false" customHeight="true" outlineLevel="0" collapsed="false">
      <c r="A86" s="139" t="str">
        <f aca="false">Seeds!AB86</f>
        <v>M5-G-5a-I-1</v>
      </c>
      <c r="B86" s="139" t="str">
        <f aca="false">Seeds!Z86</f>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C86" s="139" t="str">
        <f aca="false">Seeds!AA86</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139" t="n">
        <f aca="false">IF(B86=C86,0,1)</f>
        <v>1</v>
      </c>
    </row>
    <row r="87" customFormat="false" ht="15.75" hidden="false" customHeight="true" outlineLevel="0" collapsed="false">
      <c r="A87" s="139" t="str">
        <f aca="false">Seeds!AB87</f>
        <v>M5-G-5a-E-1</v>
      </c>
      <c r="B87" s="139" t="str">
        <f aca="false">Seeds!Z87</f>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C87" s="139" t="str">
        <f aca="false">Seeds!AA87</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139" t="n">
        <f aca="false">IF(B87=C87,0,1)</f>
        <v>1</v>
      </c>
    </row>
    <row r="88" customFormat="false" ht="15.75" hidden="false" customHeight="true" outlineLevel="0" collapsed="false">
      <c r="A88" s="139" t="str">
        <f aca="false">Seeds!AB88</f>
        <v>M5-G-5a-E-2</v>
      </c>
      <c r="B88" s="139" t="str">
        <f aca="false">Seeds!Z88</f>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C88" s="139" t="str">
        <f aca="false">Seeds!AA88</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139" t="n">
        <f aca="false">IF(B88=C88,0,1)</f>
        <v>1</v>
      </c>
    </row>
    <row r="89" customFormat="false" ht="15.75" hidden="false" customHeight="true" outlineLevel="0" collapsed="false">
      <c r="A89" s="139" t="str">
        <f aca="false">Seeds!AB89</f>
        <v>M5-G-5a-E-3</v>
      </c>
      <c r="B89" s="139" t="str">
        <f aca="false">Seeds!Z89</f>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C89" s="139" t="str">
        <f aca="false">Seeds!AA89</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139" t="n">
        <f aca="false">IF(B89=C89,0,1)</f>
        <v>1</v>
      </c>
    </row>
    <row r="90" customFormat="false" ht="15.75" hidden="false" customHeight="true" outlineLevel="0" collapsed="false">
      <c r="A90" s="139" t="str">
        <f aca="false">Seeds!AB90</f>
        <v>M5-G-6a-I-1</v>
      </c>
      <c r="B90" s="139" t="str">
        <f aca="false">Seeds!Z90</f>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C90" s="139" t="str">
        <f aca="false">Seeds!AA90</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139" t="n">
        <f aca="false">IF(B90=C90,0,1)</f>
        <v>1</v>
      </c>
    </row>
    <row r="91" customFormat="false" ht="15.75" hidden="false" customHeight="true" outlineLevel="0" collapsed="false">
      <c r="A91" s="139" t="str">
        <f aca="false">Seeds!AB91</f>
        <v>M5-G-6a-I-2</v>
      </c>
      <c r="B91" s="139" t="str">
        <f aca="false">Seeds!Z91</f>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C91" s="139" t="str">
        <f aca="false">Seeds!AA91</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139" t="n">
        <f aca="false">IF(B91=C91,0,1)</f>
        <v>1</v>
      </c>
    </row>
    <row r="92" customFormat="false" ht="15.75" hidden="false" customHeight="true" outlineLevel="0" collapsed="false">
      <c r="A92" s="139" t="str">
        <f aca="false">Seeds!AB92</f>
        <v>M5-G-6a-E-1</v>
      </c>
      <c r="B92" s="139" t="str">
        <f aca="false">Seeds!Z92</f>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C92" s="139" t="str">
        <f aca="false">Seeds!AA92</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139" t="n">
        <f aca="false">IF(B92=C92,0,1)</f>
        <v>1</v>
      </c>
    </row>
    <row r="93" customFormat="false" ht="15.75" hidden="false" customHeight="true" outlineLevel="0" collapsed="false">
      <c r="A93" s="139" t="str">
        <f aca="false">Seeds!AB93</f>
        <v>M5-G-6a-E-2</v>
      </c>
      <c r="B93" s="139" t="str">
        <f aca="false">Seeds!Z93</f>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C93" s="139" t="str">
        <f aca="false">Seeds!AA93</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139" t="n">
        <f aca="false">IF(B93=C93,0,1)</f>
        <v>1</v>
      </c>
    </row>
    <row r="94" customFormat="false" ht="15.75" hidden="false" customHeight="true" outlineLevel="0" collapsed="false">
      <c r="A94" s="139" t="str">
        <f aca="false">Seeds!AB94</f>
        <v>M5-G-6a-E-3</v>
      </c>
      <c r="B94" s="139" t="str">
        <f aca="false">Seeds!Z94</f>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C94" s="139" t="str">
        <f aca="false">Seeds!AA94</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139" t="n">
        <f aca="false">IF(B94=C94,0,1)</f>
        <v>1</v>
      </c>
    </row>
    <row r="95" customFormat="false" ht="15.75" hidden="false" customHeight="true" outlineLevel="0" collapsed="false">
      <c r="A95" s="139" t="str">
        <f aca="false">Seeds!AB95</f>
        <v>M5-G-22a-I-1</v>
      </c>
      <c r="B95" s="139" t="str">
        <f aca="false">Seeds!Z95</f>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C95" s="139" t="str">
        <f aca="false">Seeds!AA95</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139" t="n">
        <f aca="false">IF(B95=C95,0,1)</f>
        <v>1</v>
      </c>
    </row>
    <row r="96" customFormat="false" ht="15.75" hidden="false" customHeight="true" outlineLevel="0" collapsed="false">
      <c r="A96" s="139" t="str">
        <f aca="false">Seeds!AB96</f>
        <v>M5-G-22a-I-2</v>
      </c>
      <c r="B96" s="139" t="str">
        <f aca="false">Seeds!Z96</f>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C96" s="139" t="str">
        <f aca="false">Seeds!AA96</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139" t="n">
        <f aca="false">IF(B96=C96,0,1)</f>
        <v>1</v>
      </c>
    </row>
    <row r="97" customFormat="false" ht="15.75" hidden="false" customHeight="true" outlineLevel="0" collapsed="false">
      <c r="A97" s="139" t="str">
        <f aca="false">Seeds!AB97</f>
        <v>M5-G-22a-I-3</v>
      </c>
      <c r="B97" s="139" t="str">
        <f aca="false">Seeds!Z97</f>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C97" s="139" t="str">
        <f aca="false">Seeds!AA97</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139" t="n">
        <f aca="false">IF(B97=C97,0,1)</f>
        <v>1</v>
      </c>
    </row>
    <row r="98" customFormat="false" ht="15.75" hidden="false" customHeight="true" outlineLevel="0" collapsed="false">
      <c r="A98" s="139" t="str">
        <f aca="false">Seeds!AB98</f>
        <v>M5-G-22a-E-1</v>
      </c>
      <c r="B98" s="139" t="str">
        <f aca="false">Seeds!Z98</f>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8" s="139" t="str">
        <f aca="false">Seeds!AA98</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139" t="n">
        <f aca="false">IF(B98=C98,0,1)</f>
        <v>1</v>
      </c>
    </row>
    <row r="99" customFormat="false" ht="15.75" hidden="false" customHeight="true" outlineLevel="0" collapsed="false">
      <c r="A99" s="139" t="str">
        <f aca="false">Seeds!AB99</f>
        <v>M5-G-22a-E-2</v>
      </c>
      <c r="B99" s="139" t="str">
        <f aca="false">Seeds!Z99</f>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9" s="139" t="str">
        <f aca="false">Seeds!AA99</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139" t="n">
        <f aca="false">IF(B99=C99,0,1)</f>
        <v>1</v>
      </c>
    </row>
    <row r="100" customFormat="false" ht="15.75" hidden="false" customHeight="true" outlineLevel="0" collapsed="false">
      <c r="A100" s="139" t="str">
        <f aca="false">Seeds!AB100</f>
        <v>M5-G-22a-E-3</v>
      </c>
      <c r="B100" s="139" t="str">
        <f aca="false">Seeds!Z100</f>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C100" s="139" t="str">
        <f aca="false">Seeds!AA100</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139" t="n">
        <f aca="false">IF(B100=C100,0,1)</f>
        <v>1</v>
      </c>
    </row>
    <row r="101" customFormat="false" ht="15.75" hidden="false" customHeight="true" outlineLevel="0" collapsed="false">
      <c r="A101" s="139" t="str">
        <f aca="false">Seeds!AB101</f>
        <v>M5-G-22b-I-1</v>
      </c>
      <c r="B101" s="139" t="str">
        <f aca="false">Seeds!Z101</f>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C101" s="139" t="str">
        <f aca="false">Seeds!AA101</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139" t="n">
        <f aca="false">IF(B101=C101,0,1)</f>
        <v>1</v>
      </c>
    </row>
    <row r="102" customFormat="false" ht="15.75" hidden="false" customHeight="true" outlineLevel="0" collapsed="false">
      <c r="A102" s="139" t="str">
        <f aca="false">Seeds!AB102</f>
        <v>M5-G-22b-I-2</v>
      </c>
      <c r="B102" s="139" t="str">
        <f aca="false">Seeds!Z102</f>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C102" s="139" t="str">
        <f aca="false">Seeds!AA102</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139" t="n">
        <f aca="false">IF(B102=C102,0,1)</f>
        <v>1</v>
      </c>
    </row>
    <row r="103" customFormat="false" ht="15.75" hidden="false" customHeight="true" outlineLevel="0" collapsed="false">
      <c r="A103" s="139" t="str">
        <f aca="false">Seeds!AB103</f>
        <v>M5-G-22b-E-1</v>
      </c>
      <c r="B103" s="139" t="str">
        <f aca="false">Seeds!Z103</f>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C103" s="139" t="str">
        <f aca="false">Seeds!AA103</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139" t="n">
        <f aca="false">IF(B103=C103,0,1)</f>
        <v>1</v>
      </c>
    </row>
    <row r="104" customFormat="false" ht="15.75" hidden="false" customHeight="true" outlineLevel="0" collapsed="false">
      <c r="A104" s="139" t="str">
        <f aca="false">Seeds!AB104</f>
        <v>M5-G-22b-E-2</v>
      </c>
      <c r="B104" s="139" t="str">
        <f aca="false">Seeds!Z104</f>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C104" s="139" t="str">
        <f aca="false">Seeds!AA104</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139" t="n">
        <f aca="false">IF(B104=C104,0,1)</f>
        <v>1</v>
      </c>
    </row>
    <row r="105" customFormat="false" ht="15.75" hidden="false" customHeight="true" outlineLevel="0" collapsed="false">
      <c r="A105" s="139" t="str">
        <f aca="false">Seeds!AB105</f>
        <v>M5-G-7a-I-1</v>
      </c>
      <c r="B105" s="139" t="str">
        <f aca="false">Seeds!Z105</f>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C105" s="139" t="str">
        <f aca="false">Seeds!AA105</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139" t="n">
        <f aca="false">IF(B105=C105,0,1)</f>
        <v>1</v>
      </c>
    </row>
    <row r="106" customFormat="false" ht="15.75" hidden="false" customHeight="true" outlineLevel="0" collapsed="false">
      <c r="A106" s="139" t="str">
        <f aca="false">Seeds!AB106</f>
        <v>M5-G-7a-E-1</v>
      </c>
      <c r="B106" s="139" t="str">
        <f aca="false">Seeds!Z106</f>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C106" s="139" t="str">
        <f aca="false">Seeds!AA106</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139" t="n">
        <f aca="false">IF(B106=C106,0,1)</f>
        <v>1</v>
      </c>
    </row>
    <row r="107" customFormat="false" ht="15.75" hidden="false" customHeight="true" outlineLevel="0" collapsed="false">
      <c r="A107" s="139" t="str">
        <f aca="false">Seeds!AB107</f>
        <v>M5-G-7a-E-2</v>
      </c>
      <c r="B107" s="139" t="str">
        <f aca="false">Seeds!Z107</f>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C107" s="139" t="str">
        <f aca="false">Seeds!AA107</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139" t="n">
        <f aca="false">IF(B107=C107,0,1)</f>
        <v>1</v>
      </c>
    </row>
    <row r="108" customFormat="false" ht="15.75" hidden="false" customHeight="true" outlineLevel="0" collapsed="false">
      <c r="A108" s="139" t="str">
        <f aca="false">Seeds!AB108</f>
        <v>M5-G-23a-I-1</v>
      </c>
      <c r="B108" s="139" t="str">
        <f aca="false">Seeds!Z108</f>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C108" s="139" t="str">
        <f aca="false">Seeds!AA108</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139" t="n">
        <f aca="false">IF(B108=C108,0,1)</f>
        <v>1</v>
      </c>
    </row>
    <row r="109" customFormat="false" ht="15.75" hidden="false" customHeight="true" outlineLevel="0" collapsed="false">
      <c r="A109" s="139" t="str">
        <f aca="false">Seeds!AB109</f>
        <v>M5-G-23a-E-1</v>
      </c>
      <c r="B109" s="139" t="str">
        <f aca="false">Seeds!Z109</f>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C109" s="139" t="str">
        <f aca="false">Seeds!AA109</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139" t="n">
        <f aca="false">IF(B109=C109,0,1)</f>
        <v>1</v>
      </c>
    </row>
    <row r="110" customFormat="false" ht="15.75" hidden="false" customHeight="true" outlineLevel="0" collapsed="false">
      <c r="A110" s="139" t="str">
        <f aca="false">Seeds!AB110</f>
        <v>M5-G-23a-E-2</v>
      </c>
      <c r="B110" s="139" t="str">
        <f aca="false">Seeds!Z110</f>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C110" s="139" t="str">
        <f aca="false">Seeds!AA110</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139" t="n">
        <f aca="false">IF(B110=C110,0,1)</f>
        <v>1</v>
      </c>
    </row>
    <row r="111" customFormat="false" ht="15.75" hidden="false" customHeight="true" outlineLevel="0" collapsed="false">
      <c r="A111" s="139" t="str">
        <f aca="false">Seeds!AB111</f>
        <v>M5-G-23b-I-1</v>
      </c>
      <c r="B111" s="139" t="str">
        <f aca="false">Seeds!Z111</f>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C111" s="139" t="str">
        <f aca="false">Seeds!AA111</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139" t="n">
        <f aca="false">IF(B111=C111,0,1)</f>
        <v>1</v>
      </c>
    </row>
    <row r="112" customFormat="false" ht="15.75" hidden="false" customHeight="true" outlineLevel="0" collapsed="false">
      <c r="A112" s="139" t="str">
        <f aca="false">Seeds!AB112</f>
        <v>M5-G-23b-I-2</v>
      </c>
      <c r="B112" s="139" t="str">
        <f aca="false">Seeds!Z112</f>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C112" s="139" t="str">
        <f aca="false">Seeds!AA112</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139" t="n">
        <f aca="false">IF(B112=C112,0,1)</f>
        <v>1</v>
      </c>
    </row>
    <row r="113" customFormat="false" ht="15.75" hidden="false" customHeight="true" outlineLevel="0" collapsed="false">
      <c r="A113" s="139" t="str">
        <f aca="false">Seeds!AB113</f>
        <v>M5-G-23b-E-1</v>
      </c>
      <c r="B113" s="139" t="str">
        <f aca="false">Seeds!Z113</f>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C113" s="139" t="str">
        <f aca="false">Seeds!AA113</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139" t="n">
        <f aca="false">IF(B113=C113,0,1)</f>
        <v>1</v>
      </c>
    </row>
    <row r="114" customFormat="false" ht="15.75" hidden="false" customHeight="true" outlineLevel="0" collapsed="false">
      <c r="A114" s="139" t="str">
        <f aca="false">Seeds!AB114</f>
        <v>M5-G-23b-E-2</v>
      </c>
      <c r="B114" s="139" t="str">
        <f aca="false">Seeds!Z114</f>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C114" s="139" t="str">
        <f aca="false">Seeds!AA114</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139" t="n">
        <f aca="false">IF(B114=C114,0,1)</f>
        <v>1</v>
      </c>
    </row>
    <row r="115" customFormat="false" ht="15.75" hidden="false" customHeight="true" outlineLevel="0" collapsed="false">
      <c r="A115" s="139" t="str">
        <f aca="false">Seeds!AB115</f>
        <v>M5-G-23c-I-1</v>
      </c>
      <c r="B115" s="139" t="str">
        <f aca="false">Seeds!Z115</f>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C115" s="139" t="str">
        <f aca="false">Seeds!AA115</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139" t="n">
        <f aca="false">IF(B115=C115,0,1)</f>
        <v>1</v>
      </c>
    </row>
    <row r="116" customFormat="false" ht="15.75" hidden="false" customHeight="true" outlineLevel="0" collapsed="false">
      <c r="A116" s="139" t="str">
        <f aca="false">Seeds!AB116</f>
        <v>M5-G-23c-I-2</v>
      </c>
      <c r="B116" s="139" t="str">
        <f aca="false">Seeds!Z116</f>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C116" s="139" t="str">
        <f aca="false">Seeds!AA116</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139" t="n">
        <f aca="false">IF(B116=C116,0,1)</f>
        <v>1</v>
      </c>
    </row>
    <row r="117" customFormat="false" ht="15.75" hidden="false" customHeight="true" outlineLevel="0" collapsed="false">
      <c r="A117" s="139" t="str">
        <f aca="false">Seeds!AB117</f>
        <v>M5-G-23c-E-1</v>
      </c>
      <c r="B117" s="139" t="str">
        <f aca="false">Seeds!Z117</f>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C117" s="139" t="str">
        <f aca="false">Seeds!AA117</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139" t="n">
        <f aca="false">IF(B117=C117,0,1)</f>
        <v>1</v>
      </c>
    </row>
    <row r="118" customFormat="false" ht="15.75" hidden="false" customHeight="true" outlineLevel="0" collapsed="false">
      <c r="A118" s="139" t="str">
        <f aca="false">Seeds!AB118</f>
        <v>M5-G-23c-E-2</v>
      </c>
      <c r="B118" s="139" t="str">
        <f aca="false">Seeds!Z118</f>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C118" s="139" t="str">
        <f aca="false">Seeds!AA118</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139" t="n">
        <f aca="false">IF(B118=C118,0,1)</f>
        <v>1</v>
      </c>
    </row>
    <row r="119" customFormat="false" ht="15.75" hidden="false" customHeight="true" outlineLevel="0" collapsed="false">
      <c r="A119" s="139" t="str">
        <f aca="false">Seeds!AB119</f>
        <v>M5-G-23c-A-1</v>
      </c>
      <c r="B119" s="139" t="str">
        <f aca="false">Seeds!Z119</f>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19" s="139" t="str">
        <f aca="false">Seeds!AA119</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139" t="n">
        <f aca="false">IF(B119=C119,0,1)</f>
        <v>1</v>
      </c>
    </row>
    <row r="120" customFormat="false" ht="15.75" hidden="false" customHeight="true" outlineLevel="0" collapsed="false">
      <c r="A120" s="139" t="str">
        <f aca="false">Seeds!AB120</f>
        <v>M5-G-23c-A-2</v>
      </c>
      <c r="B120" s="139" t="str">
        <f aca="false">Seeds!Z120</f>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0" s="139" t="str">
        <f aca="false">Seeds!AA120</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139" t="n">
        <f aca="false">IF(B120=C120,0,1)</f>
        <v>1</v>
      </c>
    </row>
    <row r="121" customFormat="false" ht="15.75" hidden="false" customHeight="true" outlineLevel="0" collapsed="false">
      <c r="A121" s="139" t="str">
        <f aca="false">Seeds!AB121</f>
        <v>M5-G-23c-A-3</v>
      </c>
      <c r="B121" s="139" t="str">
        <f aca="false">Seeds!Z121</f>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1" s="139" t="str">
        <f aca="false">Seeds!AA121</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139" t="n">
        <f aca="false">IF(B121=C121,0,1)</f>
        <v>1</v>
      </c>
    </row>
    <row r="122" customFormat="false" ht="15.75" hidden="false" customHeight="true" outlineLevel="0" collapsed="false">
      <c r="A122" s="139" t="str">
        <f aca="false">Seeds!AB122</f>
        <v>M5-G-23c-A-4</v>
      </c>
      <c r="B122" s="139" t="str">
        <f aca="false">Seeds!Z122</f>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2" s="139" t="str">
        <f aca="false">Seeds!AA122</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139" t="n">
        <f aca="false">IF(B122=C122,0,1)</f>
        <v>1</v>
      </c>
    </row>
    <row r="123" customFormat="false" ht="15.75" hidden="false" customHeight="true" outlineLevel="0" collapsed="false">
      <c r="A123" s="139" t="str">
        <f aca="false">Seeds!AB123</f>
        <v>M5-G-23c-A-5</v>
      </c>
      <c r="B123" s="139" t="str">
        <f aca="false">Seeds!Z123</f>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3" s="139" t="str">
        <f aca="false">Seeds!AA123</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139" t="n">
        <f aca="false">IF(B123=C123,0,1)</f>
        <v>1</v>
      </c>
    </row>
    <row r="124" customFormat="false" ht="15.75" hidden="false" customHeight="true" outlineLevel="0" collapsed="false">
      <c r="A124" s="139" t="str">
        <f aca="false">Seeds!AB124</f>
        <v>M5-G-7e-I-1</v>
      </c>
      <c r="B124" s="139" t="str">
        <f aca="false">Seeds!Z124</f>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C124" s="139" t="str">
        <f aca="false">Seeds!AA124</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139" t="n">
        <f aca="false">IF(B124=C124,0,1)</f>
        <v>1</v>
      </c>
    </row>
    <row r="125" customFormat="false" ht="15.75" hidden="false" customHeight="true" outlineLevel="0" collapsed="false">
      <c r="A125" s="139" t="str">
        <f aca="false">Seeds!AB125</f>
        <v>M5-G-7e-I-2</v>
      </c>
      <c r="B125" s="139" t="str">
        <f aca="false">Seeds!Z125</f>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C125" s="139" t="str">
        <f aca="false">Seeds!AA125</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139" t="n">
        <f aca="false">IF(B125=C125,0,1)</f>
        <v>1</v>
      </c>
    </row>
    <row r="126" customFormat="false" ht="15.75" hidden="false" customHeight="true" outlineLevel="0" collapsed="false">
      <c r="A126" s="139" t="str">
        <f aca="false">Seeds!AB126</f>
        <v>M5-G-7e-E-1</v>
      </c>
      <c r="B126" s="139" t="str">
        <f aca="false">Seeds!Z126</f>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C126" s="139" t="str">
        <f aca="false">Seeds!AA126</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139" t="n">
        <f aca="false">IF(B126=C126,0,1)</f>
        <v>1</v>
      </c>
    </row>
    <row r="127" customFormat="false" ht="15.75" hidden="false" customHeight="true" outlineLevel="0" collapsed="false">
      <c r="A127" s="139" t="str">
        <f aca="false">Seeds!AB127</f>
        <v>M5-G-7e-E-2</v>
      </c>
      <c r="B127" s="139" t="str">
        <f aca="false">Seeds!Z127</f>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C127" s="139" t="str">
        <f aca="false">Seeds!AA127</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139" t="n">
        <f aca="false">IF(B127=C127,0,1)</f>
        <v>1</v>
      </c>
    </row>
    <row r="128" customFormat="false" ht="15.75" hidden="false" customHeight="true" outlineLevel="0" collapsed="false">
      <c r="A128" s="139" t="str">
        <f aca="false">Seeds!AB128</f>
        <v>M5-G-8a-I-1</v>
      </c>
      <c r="B128" s="139" t="str">
        <f aca="false">Seeds!Z128</f>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C128" s="139" t="str">
        <f aca="false">Seeds!AA128</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139" t="n">
        <f aca="false">IF(B128=C128,0,1)</f>
        <v>1</v>
      </c>
    </row>
    <row r="129" customFormat="false" ht="15.75" hidden="false" customHeight="true" outlineLevel="0" collapsed="false">
      <c r="A129" s="139" t="str">
        <f aca="false">Seeds!AB129</f>
        <v>M5-G-8a-E-1</v>
      </c>
      <c r="B129" s="139" t="str">
        <f aca="false">Seeds!Z129</f>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C129" s="139" t="str">
        <f aca="false">Seeds!AA129</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139" t="n">
        <f aca="false">IF(B129=C129,0,1)</f>
        <v>1</v>
      </c>
    </row>
    <row r="130" customFormat="false" ht="15.75" hidden="false" customHeight="true" outlineLevel="0" collapsed="false">
      <c r="A130" s="139" t="str">
        <f aca="false">Seeds!AB130</f>
        <v>M5-G-8b-I-1</v>
      </c>
      <c r="B130" s="139" t="str">
        <f aca="false">Seeds!Z130</f>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C130" s="139" t="str">
        <f aca="false">Seeds!AA130</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139" t="n">
        <f aca="false">IF(B130=C130,0,1)</f>
        <v>1</v>
      </c>
    </row>
    <row r="131" customFormat="false" ht="15.75" hidden="false" customHeight="true" outlineLevel="0" collapsed="false">
      <c r="A131" s="139" t="str">
        <f aca="false">Seeds!AB131</f>
        <v>M5-G-8b-E-1</v>
      </c>
      <c r="B131" s="139" t="str">
        <f aca="false">Seeds!Z131</f>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C131" s="139" t="str">
        <f aca="false">Seeds!AA131</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139" t="n">
        <f aca="false">IF(B131=C131,0,1)</f>
        <v>1</v>
      </c>
    </row>
    <row r="132" customFormat="false" ht="15.75" hidden="false" customHeight="true" outlineLevel="0" collapsed="false">
      <c r="A132" s="139" t="str">
        <f aca="false">Seeds!AB132</f>
        <v>M5-G-9a-I-1</v>
      </c>
      <c r="B132" s="139" t="str">
        <f aca="false">Seeds!Z132</f>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C132" s="139" t="str">
        <f aca="false">Seeds!AA132</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139" t="n">
        <f aca="false">IF(B132=C132,0,1)</f>
        <v>1</v>
      </c>
    </row>
    <row r="133" customFormat="false" ht="15.75" hidden="false" customHeight="true" outlineLevel="0" collapsed="false">
      <c r="A133" s="139" t="str">
        <f aca="false">Seeds!AB133</f>
        <v>M5-G-9a-E-1</v>
      </c>
      <c r="B133" s="139" t="str">
        <f aca="false">Seeds!Z133</f>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139" t="str">
        <f aca="false">Seeds!AA133</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139" t="n">
        <f aca="false">IF(B133=C133,0,1)</f>
        <v>1</v>
      </c>
    </row>
    <row r="134" customFormat="false" ht="15.75" hidden="false" customHeight="true" outlineLevel="0" collapsed="false">
      <c r="A134" s="139" t="str">
        <f aca="false">Seeds!AB134</f>
        <v>M5-G-9a-E-2</v>
      </c>
      <c r="B134" s="139" t="str">
        <f aca="false">Seeds!Z134</f>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139" t="str">
        <f aca="false">Seeds!AA134</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139" t="n">
        <f aca="false">IF(B134=C134,0,1)</f>
        <v>1</v>
      </c>
    </row>
    <row r="135" customFormat="false" ht="15.75" hidden="false" customHeight="true" outlineLevel="0" collapsed="false">
      <c r="A135" s="139" t="str">
        <f aca="false">Seeds!AB135</f>
        <v>M5-G-9a-E-3</v>
      </c>
      <c r="B135" s="139" t="str">
        <f aca="false">Seeds!Z135</f>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139" t="str">
        <f aca="false">Seeds!AA135</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139" t="n">
        <f aca="false">IF(B135=C135,0,1)</f>
        <v>1</v>
      </c>
    </row>
    <row r="136" customFormat="false" ht="15.75" hidden="false" customHeight="true" outlineLevel="0" collapsed="false">
      <c r="A136" s="139" t="str">
        <f aca="false">Seeds!AB136</f>
        <v>M5-G-9b-I-1</v>
      </c>
      <c r="B136" s="139" t="str">
        <f aca="false">Seeds!Z136</f>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C136" s="139" t="str">
        <f aca="false">Seeds!AA136</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139" t="n">
        <f aca="false">IF(B136=C136,0,1)</f>
        <v>1</v>
      </c>
    </row>
    <row r="137" customFormat="false" ht="15.75" hidden="false" customHeight="true" outlineLevel="0" collapsed="false">
      <c r="A137" s="139" t="str">
        <f aca="false">Seeds!AB137</f>
        <v>M5-G-9b-E-1</v>
      </c>
      <c r="B137" s="139" t="str">
        <f aca="false">Seeds!Z137</f>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C137" s="139" t="str">
        <f aca="false">Seeds!AA137</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139" t="n">
        <f aca="false">IF(B137=C137,0,1)</f>
        <v>1</v>
      </c>
    </row>
    <row r="138" customFormat="false" ht="15.75" hidden="false" customHeight="true" outlineLevel="0" collapsed="false">
      <c r="A138" s="139" t="str">
        <f aca="false">Seeds!AB138</f>
        <v>M5-G-9b-E-2</v>
      </c>
      <c r="B138" s="139" t="str">
        <f aca="false">Seeds!Z138</f>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C138" s="139" t="str">
        <f aca="false">Seeds!AA138</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139" t="n">
        <f aca="false">IF(B138=C138,0,1)</f>
        <v>1</v>
      </c>
    </row>
    <row r="139" customFormat="false" ht="15.75" hidden="false" customHeight="true" outlineLevel="0" collapsed="false">
      <c r="A139" s="139" t="str">
        <f aca="false">Seeds!AB139</f>
        <v>M5-G-9b-E-3</v>
      </c>
      <c r="B139" s="139" t="str">
        <f aca="false">Seeds!Z139</f>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C139" s="139" t="str">
        <f aca="false">Seeds!AA139</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139" t="n">
        <f aca="false">IF(B139=C139,0,1)</f>
        <v>1</v>
      </c>
    </row>
    <row r="140" customFormat="false" ht="15.75" hidden="false" customHeight="true" outlineLevel="0" collapsed="false">
      <c r="A140" s="139" t="str">
        <f aca="false">Seeds!AB140</f>
        <v>M5-G-9c-I-1</v>
      </c>
      <c r="B140" s="139" t="str">
        <f aca="false">Seeds!Z140</f>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139" t="str">
        <f aca="false">Seeds!AA140</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139" t="n">
        <f aca="false">IF(B140=C140,0,1)</f>
        <v>1</v>
      </c>
    </row>
    <row r="141" customFormat="false" ht="15.75" hidden="false" customHeight="true" outlineLevel="0" collapsed="false">
      <c r="A141" s="139" t="str">
        <f aca="false">Seeds!AB141</f>
        <v>M5-G-9c-I-2</v>
      </c>
      <c r="B141" s="139" t="str">
        <f aca="false">Seeds!Z141</f>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139" t="str">
        <f aca="false">Seeds!AA141</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139" t="n">
        <f aca="false">IF(B141=C141,0,1)</f>
        <v>1</v>
      </c>
    </row>
    <row r="142" customFormat="false" ht="15.75" hidden="false" customHeight="true" outlineLevel="0" collapsed="false">
      <c r="A142" s="139" t="str">
        <f aca="false">Seeds!AB142</f>
        <v>M5-G-9c-E-1</v>
      </c>
      <c r="B142" s="139" t="str">
        <f aca="false">Seeds!Z142</f>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C142" s="139" t="str">
        <f aca="false">Seeds!AA142</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139" t="n">
        <f aca="false">IF(B142=C142,0,1)</f>
        <v>1</v>
      </c>
    </row>
    <row r="143" customFormat="false" ht="15.75" hidden="false" customHeight="true" outlineLevel="0" collapsed="false">
      <c r="A143" s="139" t="str">
        <f aca="false">Seeds!AB143</f>
        <v>M5-G-9c-E-2</v>
      </c>
      <c r="B143" s="139" t="str">
        <f aca="false">Seeds!Z143</f>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C143" s="139" t="str">
        <f aca="false">Seeds!AA143</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139" t="n">
        <f aca="false">IF(B143=C143,0,1)</f>
        <v>1</v>
      </c>
    </row>
    <row r="144" customFormat="false" ht="15.75" hidden="false" customHeight="true" outlineLevel="0" collapsed="false">
      <c r="A144" s="139" t="str">
        <f aca="false">Seeds!AB144</f>
        <v>M5-G-9d-I-1</v>
      </c>
      <c r="B144" s="139" t="str">
        <f aca="false">Seeds!Z144</f>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139" t="str">
        <f aca="false">Seeds!AA144</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139" t="n">
        <f aca="false">IF(B144=C144,0,1)</f>
        <v>1</v>
      </c>
    </row>
    <row r="145" customFormat="false" ht="15.75" hidden="false" customHeight="true" outlineLevel="0" collapsed="false">
      <c r="A145" s="139" t="str">
        <f aca="false">Seeds!AB145</f>
        <v>M5-G-9d-I-2</v>
      </c>
      <c r="B145" s="139" t="str">
        <f aca="false">Seeds!Z145</f>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139" t="str">
        <f aca="false">Seeds!AA145</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139" t="n">
        <f aca="false">IF(B145=C145,0,1)</f>
        <v>1</v>
      </c>
    </row>
    <row r="146" customFormat="false" ht="15.75" hidden="false" customHeight="true" outlineLevel="0" collapsed="false">
      <c r="A146" s="139" t="str">
        <f aca="false">Seeds!AB146</f>
        <v>M5-G-9d-E-1</v>
      </c>
      <c r="B146" s="139" t="str">
        <f aca="false">Seeds!Z146</f>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139" t="str">
        <f aca="false">Seeds!AA146</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139" t="n">
        <f aca="false">IF(B146=C146,0,1)</f>
        <v>1</v>
      </c>
    </row>
    <row r="147" customFormat="false" ht="15.75" hidden="false" customHeight="true" outlineLevel="0" collapsed="false">
      <c r="A147" s="139" t="str">
        <f aca="false">Seeds!AB147</f>
        <v>M5-G-9d-E-2</v>
      </c>
      <c r="B147" s="139" t="str">
        <f aca="false">Seeds!Z147</f>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139" t="str">
        <f aca="false">Seeds!AA147</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139" t="n">
        <f aca="false">IF(B147=C147,0,1)</f>
        <v>1</v>
      </c>
    </row>
    <row r="148" customFormat="false" ht="15.75" hidden="false" customHeight="true" outlineLevel="0" collapsed="false">
      <c r="A148" s="139" t="str">
        <f aca="false">Seeds!AB148</f>
        <v>M5-G-17a-I-1</v>
      </c>
      <c r="B148" s="139" t="str">
        <f aca="false">Seeds!Z148</f>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C148" s="139" t="str">
        <f aca="false">Seeds!AA148</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139" t="n">
        <f aca="false">IF(B148=C148,0,1)</f>
        <v>1</v>
      </c>
    </row>
    <row r="149" customFormat="false" ht="15.75" hidden="false" customHeight="true" outlineLevel="0" collapsed="false">
      <c r="A149" s="139" t="str">
        <f aca="false">Seeds!AB149</f>
        <v>M5-G-17a-E-1</v>
      </c>
      <c r="B149" s="139" t="str">
        <f aca="false">Seeds!Z149</f>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139" t="str">
        <f aca="false">Seeds!AA149</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139" t="n">
        <f aca="false">IF(B149=C149,0,1)</f>
        <v>1</v>
      </c>
    </row>
    <row r="150" customFormat="false" ht="15.75" hidden="false" customHeight="true" outlineLevel="0" collapsed="false">
      <c r="A150" s="139" t="str">
        <f aca="false">Seeds!AB150</f>
        <v>M5-G-17a-E-2</v>
      </c>
      <c r="B150" s="139" t="str">
        <f aca="false">Seeds!Z150</f>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139" t="str">
        <f aca="false">Seeds!AA150</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139" t="n">
        <f aca="false">IF(B150=C150,0,1)</f>
        <v>1</v>
      </c>
    </row>
    <row r="151" customFormat="false" ht="15.75" hidden="false" customHeight="true" outlineLevel="0" collapsed="false">
      <c r="A151" s="139" t="str">
        <f aca="false">Seeds!AB151</f>
        <v>M5-G-17a-E-3</v>
      </c>
      <c r="B151" s="139" t="str">
        <f aca="false">Seeds!Z151</f>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139" t="str">
        <f aca="false">Seeds!AA151</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139" t="n">
        <f aca="false">IF(B151=C151,0,1)</f>
        <v>1</v>
      </c>
    </row>
    <row r="152" customFormat="false" ht="15.75" hidden="false" customHeight="true" outlineLevel="0" collapsed="false">
      <c r="A152" s="139" t="str">
        <f aca="false">Seeds!AB152</f>
        <v>M5-G-17a-A-1</v>
      </c>
      <c r="B152" s="139" t="str">
        <f aca="false">Seeds!Z152</f>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C152" s="139" t="str">
        <f aca="false">Seeds!AA152</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139" t="n">
        <f aca="false">IF(B152=C152,0,1)</f>
        <v>1</v>
      </c>
    </row>
    <row r="153" customFormat="false" ht="15.75" hidden="false" customHeight="true" outlineLevel="0" collapsed="false">
      <c r="A153" s="139" t="str">
        <f aca="false">Seeds!AB153</f>
        <v>M5-G-17a-A-2</v>
      </c>
      <c r="B153" s="139" t="str">
        <f aca="false">Seeds!Z153</f>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C153" s="139" t="str">
        <f aca="false">Seeds!AA153</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139" t="n">
        <f aca="false">IF(B153=C153,0,1)</f>
        <v>1</v>
      </c>
    </row>
    <row r="154" customFormat="false" ht="15.75" hidden="false" customHeight="true" outlineLevel="0" collapsed="false">
      <c r="A154" s="139" t="str">
        <f aca="false">Seeds!AB154</f>
        <v>M5-G-17a-A-3</v>
      </c>
      <c r="B154" s="139" t="str">
        <f aca="false">Seeds!Z154</f>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C154" s="139" t="str">
        <f aca="false">Seeds!AA154</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139" t="n">
        <f aca="false">IF(B154=C154,0,1)</f>
        <v>1</v>
      </c>
    </row>
    <row r="155" customFormat="false" ht="15.75" hidden="false" customHeight="true" outlineLevel="0" collapsed="false">
      <c r="A155" s="139" t="str">
        <f aca="false">Seeds!AB155</f>
        <v>M5-G-17a-A-4</v>
      </c>
      <c r="B155" s="139" t="str">
        <f aca="false">Seeds!Z155</f>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C155" s="139" t="str">
        <f aca="false">Seeds!AA155</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139" t="n">
        <f aca="false">IF(B155=C155,0,1)</f>
        <v>1</v>
      </c>
    </row>
    <row r="156" customFormat="false" ht="15.75" hidden="false" customHeight="true" outlineLevel="0" collapsed="false">
      <c r="A156" s="139" t="str">
        <f aca="false">Seeds!AB156</f>
        <v>M5-G-17a-A-5</v>
      </c>
      <c r="B156" s="139" t="str">
        <f aca="false">Seeds!Z156</f>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139" t="str">
        <f aca="false">Seeds!AA156</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139" t="n">
        <f aca="false">IF(B156=C156,0,1)</f>
        <v>1</v>
      </c>
    </row>
    <row r="157" customFormat="false" ht="15.75" hidden="false" customHeight="true" outlineLevel="0" collapsed="false">
      <c r="A157" s="139" t="str">
        <f aca="false">Seeds!AB157</f>
        <v>M5-G-10a-I-1</v>
      </c>
      <c r="B157" s="139" t="str">
        <f aca="false">Seeds!Z157</f>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C157" s="139" t="str">
        <f aca="false">Seeds!AA157</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139" t="n">
        <f aca="false">IF(B157=C157,0,1)</f>
        <v>1</v>
      </c>
    </row>
    <row r="158" customFormat="false" ht="15.75" hidden="false" customHeight="true" outlineLevel="0" collapsed="false">
      <c r="A158" s="139" t="str">
        <f aca="false">Seeds!AB158</f>
        <v>M5-G-10a-E-1</v>
      </c>
      <c r="B158" s="139" t="str">
        <f aca="false">Seeds!Z158</f>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139" t="str">
        <f aca="false">Seeds!AA158</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139" t="n">
        <f aca="false">IF(B158=C158,0,1)</f>
        <v>1</v>
      </c>
    </row>
    <row r="159" customFormat="false" ht="15.75" hidden="false" customHeight="true" outlineLevel="0" collapsed="false">
      <c r="A159" s="139" t="str">
        <f aca="false">Seeds!AB159</f>
        <v>M5-G-10a-E-2</v>
      </c>
      <c r="B159" s="139" t="str">
        <f aca="false">Seeds!Z159</f>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139" t="str">
        <f aca="false">Seeds!AA159</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139" t="n">
        <f aca="false">IF(B159=C159,0,1)</f>
        <v>1</v>
      </c>
    </row>
    <row r="160" customFormat="false" ht="15.75" hidden="false" customHeight="true" outlineLevel="0" collapsed="false">
      <c r="A160" s="139" t="str">
        <f aca="false">Seeds!AB160</f>
        <v>M5-G-10a-E-3</v>
      </c>
      <c r="B160" s="139" t="str">
        <f aca="false">Seeds!Z160</f>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139" t="str">
        <f aca="false">Seeds!AA160</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139" t="n">
        <f aca="false">IF(B160=C160,0,1)</f>
        <v>1</v>
      </c>
    </row>
    <row r="161" customFormat="false" ht="15.75" hidden="false" customHeight="true" outlineLevel="0" collapsed="false">
      <c r="A161" s="139" t="str">
        <f aca="false">Seeds!AB161</f>
        <v>M5-G-10b-I-1</v>
      </c>
      <c r="B161" s="139" t="str">
        <f aca="false">Seeds!Z161</f>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C161" s="139" t="str">
        <f aca="false">Seeds!AA161</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139" t="n">
        <f aca="false">IF(B161=C161,0,1)</f>
        <v>1</v>
      </c>
    </row>
    <row r="162" customFormat="false" ht="15.75" hidden="false" customHeight="true" outlineLevel="0" collapsed="false">
      <c r="A162" s="139" t="str">
        <f aca="false">Seeds!AB162</f>
        <v>M5-G-10b-E-1</v>
      </c>
      <c r="B162" s="139" t="str">
        <f aca="false">Seeds!Z162</f>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C162" s="139" t="str">
        <f aca="false">Seeds!AA162</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139" t="n">
        <f aca="false">IF(B162=C162,0,1)</f>
        <v>1</v>
      </c>
    </row>
    <row r="163" customFormat="false" ht="15.75" hidden="false" customHeight="true" outlineLevel="0" collapsed="false">
      <c r="A163" s="139" t="str">
        <f aca="false">Seeds!AB163</f>
        <v>M5-G-10b-E-2</v>
      </c>
      <c r="B163" s="139" t="str">
        <f aca="false">Seeds!Z163</f>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C163" s="139" t="str">
        <f aca="false">Seeds!AA163</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139" t="n">
        <f aca="false">IF(B163=C163,0,1)</f>
        <v>1</v>
      </c>
    </row>
    <row r="164" customFormat="false" ht="15.75" hidden="false" customHeight="true" outlineLevel="0" collapsed="false">
      <c r="A164" s="139" t="str">
        <f aca="false">Seeds!AB164</f>
        <v>M5-G-10b-E-3</v>
      </c>
      <c r="B164" s="139" t="str">
        <f aca="false">Seeds!Z164</f>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C164" s="139" t="str">
        <f aca="false">Seeds!AA164</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139" t="n">
        <f aca="false">IF(B164=C164,0,1)</f>
        <v>1</v>
      </c>
    </row>
    <row r="165" customFormat="false" ht="15.75" hidden="false" customHeight="true" outlineLevel="0" collapsed="false">
      <c r="A165" s="139" t="str">
        <f aca="false">Seeds!AB165</f>
        <v>M5-G-19a-I-1</v>
      </c>
      <c r="B165" s="139" t="str">
        <f aca="false">Seeds!Z165</f>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C165" s="139" t="str">
        <f aca="false">Seeds!AA165</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139" t="n">
        <f aca="false">IF(B165=C165,0,1)</f>
        <v>1</v>
      </c>
    </row>
    <row r="166" customFormat="false" ht="15.75" hidden="false" customHeight="true" outlineLevel="0" collapsed="false">
      <c r="A166" s="139" t="str">
        <f aca="false">Seeds!AB166</f>
        <v>M5-G-19a-E-1</v>
      </c>
      <c r="B166" s="139" t="str">
        <f aca="false">Seeds!Z166</f>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6" s="139" t="str">
        <f aca="false">Seeds!AA166</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139" t="n">
        <f aca="false">IF(B166=C166,0,1)</f>
        <v>1</v>
      </c>
    </row>
    <row r="167" customFormat="false" ht="15.75" hidden="false" customHeight="true" outlineLevel="0" collapsed="false">
      <c r="A167" s="139" t="str">
        <f aca="false">Seeds!AB167</f>
        <v>M5-G-19a-A-1</v>
      </c>
      <c r="B167" s="139" t="str">
        <f aca="false">Seeds!Z167</f>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7" s="139" t="str">
        <f aca="false">Seeds!AA167</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139" t="n">
        <f aca="false">IF(B167=C167,0,1)</f>
        <v>1</v>
      </c>
    </row>
    <row r="168" customFormat="false" ht="15.75" hidden="false" customHeight="true" outlineLevel="0" collapsed="false">
      <c r="A168" s="139" t="str">
        <f aca="false">Seeds!AB168</f>
        <v>M5-G-19a-A-2</v>
      </c>
      <c r="B168" s="139" t="str">
        <f aca="false">Seeds!Z168</f>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8" s="139" t="str">
        <f aca="false">Seeds!AA168</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139" t="n">
        <f aca="false">IF(B168=C168,0,1)</f>
        <v>1</v>
      </c>
    </row>
    <row r="169" customFormat="false" ht="15.75" hidden="false" customHeight="true" outlineLevel="0" collapsed="false">
      <c r="A169" s="139" t="str">
        <f aca="false">Seeds!AB169</f>
        <v>M5-G-19a-A-3</v>
      </c>
      <c r="B169" s="139" t="str">
        <f aca="false">Seeds!Z169</f>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9" s="139" t="str">
        <f aca="false">Seeds!AA169</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139" t="n">
        <f aca="false">IF(B169=C169,0,1)</f>
        <v>1</v>
      </c>
    </row>
    <row r="170" customFormat="false" ht="15.75" hidden="false" customHeight="true" outlineLevel="0" collapsed="false">
      <c r="A170" s="139" t="str">
        <f aca="false">Seeds!AB170</f>
        <v>M5-G-19a-A-4</v>
      </c>
      <c r="B170" s="139" t="str">
        <f aca="false">Seeds!Z170</f>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C170" s="139" t="str">
        <f aca="false">Seeds!AA170</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139" t="n">
        <f aca="false">IF(B170=C170,0,1)</f>
        <v>1</v>
      </c>
    </row>
    <row r="171" customFormat="false" ht="15.75" hidden="false" customHeight="true" outlineLevel="0" collapsed="false">
      <c r="A171" s="139" t="str">
        <f aca="false">Seeds!AB171</f>
        <v>M5-G-19a-A-5</v>
      </c>
      <c r="B171" s="139" t="str">
        <f aca="false">Seeds!Z171</f>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C171" s="139" t="str">
        <f aca="false">Seeds!AA171</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139" t="n">
        <f aca="false">IF(B171=C171,0,1)</f>
        <v>1</v>
      </c>
    </row>
    <row r="172" customFormat="false" ht="15.75" hidden="false" customHeight="true" outlineLevel="0" collapsed="false">
      <c r="A172" s="139" t="str">
        <f aca="false">Seeds!AB172</f>
        <v>M5-G-20a-I-1</v>
      </c>
      <c r="B172" s="139" t="str">
        <f aca="false">Seeds!Z172</f>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C172" s="139" t="str">
        <f aca="false">Seeds!AA172</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139" t="n">
        <f aca="false">IF(B172=C172,0,1)</f>
        <v>1</v>
      </c>
    </row>
    <row r="173" customFormat="false" ht="15.75" hidden="false" customHeight="true" outlineLevel="0" collapsed="false">
      <c r="A173" s="139" t="str">
        <f aca="false">Seeds!AB173</f>
        <v>M5-G-20a-E-1</v>
      </c>
      <c r="B173" s="139" t="str">
        <f aca="false">Seeds!Z173</f>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C173" s="139" t="str">
        <f aca="false">Seeds!AA173</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139" t="n">
        <f aca="false">IF(B173=C173,0,1)</f>
        <v>1</v>
      </c>
    </row>
    <row r="174" customFormat="false" ht="15.75" hidden="false" customHeight="true" outlineLevel="0" collapsed="false">
      <c r="A174" s="139" t="str">
        <f aca="false">Seeds!AB174</f>
        <v>M5-G-20a-E-2</v>
      </c>
      <c r="B174" s="139" t="str">
        <f aca="false">Seeds!Z174</f>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C174" s="139" t="str">
        <f aca="false">Seeds!AA174</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139" t="n">
        <f aca="false">IF(B174=C174,0,1)</f>
        <v>1</v>
      </c>
    </row>
    <row r="175" customFormat="false" ht="15.75" hidden="false" customHeight="true" outlineLevel="0" collapsed="false">
      <c r="A175" s="139" t="str">
        <f aca="false">Seeds!AB175</f>
        <v>M5-G-20a-E-3</v>
      </c>
      <c r="B175" s="139" t="str">
        <f aca="false">Seeds!Z175</f>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C175" s="139" t="str">
        <f aca="false">Seeds!AA175</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139" t="n">
        <f aca="false">IF(B175=C175,0,1)</f>
        <v>1</v>
      </c>
    </row>
    <row r="176" customFormat="false" ht="15.75" hidden="false" customHeight="true" outlineLevel="0" collapsed="false">
      <c r="A176" s="139" t="str">
        <f aca="false">Seeds!AB176</f>
        <v>M5-G-11a-I-1</v>
      </c>
      <c r="B176" s="139" t="str">
        <f aca="false">Seeds!Z176</f>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C176" s="139" t="str">
        <f aca="false">Seeds!AA176</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139" t="n">
        <f aca="false">IF(B176=C176,0,1)</f>
        <v>1</v>
      </c>
    </row>
    <row r="177" customFormat="false" ht="15.75" hidden="false" customHeight="true" outlineLevel="0" collapsed="false">
      <c r="A177" s="139" t="str">
        <f aca="false">Seeds!AB177</f>
        <v>M5-G-11a-E-1</v>
      </c>
      <c r="B177" s="139" t="str">
        <f aca="false">Seeds!Z177</f>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C177" s="139" t="str">
        <f aca="false">Seeds!AA177</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139" t="n">
        <f aca="false">IF(B177=C177,0,1)</f>
        <v>1</v>
      </c>
    </row>
    <row r="178" customFormat="false" ht="15.75" hidden="false" customHeight="true" outlineLevel="0" collapsed="false">
      <c r="A178" s="139" t="str">
        <f aca="false">Seeds!AB178</f>
        <v>M5-G-11a-E-2</v>
      </c>
      <c r="B178" s="139" t="str">
        <f aca="false">Seeds!Z178</f>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C178" s="139" t="str">
        <f aca="false">Seeds!AA178</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139" t="n">
        <f aca="false">IF(B178=C178,0,1)</f>
        <v>1</v>
      </c>
    </row>
    <row r="179" customFormat="false" ht="15.75" hidden="false" customHeight="true" outlineLevel="0" collapsed="false">
      <c r="A179" s="139" t="str">
        <f aca="false">Seeds!AB179</f>
        <v>M5-G-11a-E-3</v>
      </c>
      <c r="B179" s="139" t="str">
        <f aca="false">Seeds!Z179</f>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C179" s="139" t="str">
        <f aca="false">Seeds!AA179</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139" t="n">
        <f aca="false">IF(B179=C179,0,1)</f>
        <v>1</v>
      </c>
    </row>
    <row r="180" customFormat="false" ht="15.75" hidden="false" customHeight="true" outlineLevel="0" collapsed="false">
      <c r="A180" s="139" t="str">
        <f aca="false">Seeds!AB180</f>
        <v>M5-G-11b-I-1</v>
      </c>
      <c r="B180" s="139" t="str">
        <f aca="false">Seeds!Z180</f>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139" t="str">
        <f aca="false">Seeds!AA180</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139" t="n">
        <f aca="false">IF(B180=C180,0,1)</f>
        <v>1</v>
      </c>
    </row>
    <row r="181" customFormat="false" ht="15.75" hidden="false" customHeight="true" outlineLevel="0" collapsed="false">
      <c r="A181" s="139" t="str">
        <f aca="false">Seeds!AB181</f>
        <v>M5-G-11b-E-1</v>
      </c>
      <c r="B181" s="139" t="str">
        <f aca="false">Seeds!Z181</f>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139" t="str">
        <f aca="false">Seeds!AA181</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139" t="n">
        <f aca="false">IF(B181=C181,0,1)</f>
        <v>1</v>
      </c>
    </row>
    <row r="182" customFormat="false" ht="15.75" hidden="false" customHeight="true" outlineLevel="0" collapsed="false">
      <c r="A182" s="139" t="str">
        <f aca="false">Seeds!AB182</f>
        <v>M5-G-11b-E-2</v>
      </c>
      <c r="B182" s="139" t="str">
        <f aca="false">Seeds!Z182</f>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139" t="str">
        <f aca="false">Seeds!AA182</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139" t="n">
        <f aca="false">IF(B182=C182,0,1)</f>
        <v>1</v>
      </c>
    </row>
    <row r="183" customFormat="false" ht="15.75" hidden="false" customHeight="true" outlineLevel="0" collapsed="false">
      <c r="A183" s="139" t="str">
        <f aca="false">Seeds!AB183</f>
        <v>M5-G-11b-E-3</v>
      </c>
      <c r="B183" s="139" t="str">
        <f aca="false">Seeds!Z183</f>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139" t="str">
        <f aca="false">Seeds!AA183</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139" t="n">
        <f aca="false">IF(B183=C183,0,1)</f>
        <v>1</v>
      </c>
    </row>
    <row r="184" customFormat="false" ht="15.75" hidden="false" customHeight="true" outlineLevel="0" collapsed="false">
      <c r="A184" s="139" t="str">
        <f aca="false">Seeds!AB184</f>
        <v>M5-G-11b-A-1</v>
      </c>
      <c r="B184" s="139" t="str">
        <f aca="false">Seeds!Z184</f>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139" t="str">
        <f aca="false">Seeds!AA184</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139" t="n">
        <f aca="false">IF(B184=C184,0,1)</f>
        <v>1</v>
      </c>
    </row>
    <row r="185" customFormat="false" ht="15.75" hidden="false" customHeight="true" outlineLevel="0" collapsed="false">
      <c r="A185" s="139" t="str">
        <f aca="false">Seeds!AB185</f>
        <v>M5-G-11b-A-2</v>
      </c>
      <c r="B185" s="139" t="str">
        <f aca="false">Seeds!Z185</f>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139" t="str">
        <f aca="false">Seeds!AA185</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139" t="n">
        <f aca="false">IF(B185=C185,0,1)</f>
        <v>1</v>
      </c>
    </row>
    <row r="186" customFormat="false" ht="15.75" hidden="false" customHeight="true" outlineLevel="0" collapsed="false">
      <c r="A186" s="139" t="str">
        <f aca="false">Seeds!AB186</f>
        <v>M5-G-11b-A-3</v>
      </c>
      <c r="B186" s="139" t="str">
        <f aca="false">Seeds!Z186</f>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139" t="str">
        <f aca="false">Seeds!AA186</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139" t="n">
        <f aca="false">IF(B186=C186,0,1)</f>
        <v>1</v>
      </c>
    </row>
    <row r="187" customFormat="false" ht="15.75" hidden="false" customHeight="true" outlineLevel="0" collapsed="false">
      <c r="A187" s="139" t="str">
        <f aca="false">Seeds!AB187</f>
        <v>M5-G-11b-A-4</v>
      </c>
      <c r="B187" s="139" t="str">
        <f aca="false">Seeds!Z187</f>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139" t="str">
        <f aca="false">Seeds!AA187</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139" t="n">
        <f aca="false">IF(B187=C187,0,1)</f>
        <v>1</v>
      </c>
    </row>
    <row r="188" customFormat="false" ht="15.75" hidden="false" customHeight="true" outlineLevel="0" collapsed="false">
      <c r="A188" s="139" t="str">
        <f aca="false">Seeds!AB188</f>
        <v>M5-G-11b-A-5</v>
      </c>
      <c r="B188" s="139" t="str">
        <f aca="false">Seeds!Z188</f>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139" t="str">
        <f aca="false">Seeds!AA188</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139" t="n">
        <f aca="false">IF(B188=C188,0,1)</f>
        <v>1</v>
      </c>
    </row>
    <row r="189" customFormat="false" ht="15.75" hidden="false" customHeight="true" outlineLevel="0" collapsed="false">
      <c r="A189" s="139" t="str">
        <f aca="false">Seeds!AB189</f>
        <v>M5-G-12a-I-1</v>
      </c>
      <c r="B189" s="139" t="str">
        <f aca="false">Seeds!Z189</f>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C189" s="139" t="str">
        <f aca="false">Seeds!AA189</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139" t="n">
        <f aca="false">IF(B189=C189,0,1)</f>
        <v>1</v>
      </c>
    </row>
    <row r="190" customFormat="false" ht="15.75" hidden="false" customHeight="true" outlineLevel="0" collapsed="false">
      <c r="A190" s="139" t="str">
        <f aca="false">Seeds!AB190</f>
        <v>M5-G-12a-E-1</v>
      </c>
      <c r="B190" s="139" t="str">
        <f aca="false">Seeds!Z190</f>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139" t="str">
        <f aca="false">Seeds!AA190</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139" t="n">
        <f aca="false">IF(B190=C190,0,1)</f>
        <v>1</v>
      </c>
    </row>
    <row r="191" customFormat="false" ht="15.75" hidden="false" customHeight="true" outlineLevel="0" collapsed="false">
      <c r="A191" s="139" t="str">
        <f aca="false">Seeds!AB191</f>
        <v>M5-G-12a-E-2</v>
      </c>
      <c r="B191" s="139" t="str">
        <f aca="false">Seeds!Z191</f>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139" t="str">
        <f aca="false">Seeds!AA191</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139" t="n">
        <f aca="false">IF(B191=C191,0,1)</f>
        <v>1</v>
      </c>
    </row>
    <row r="192" customFormat="false" ht="15.75" hidden="false" customHeight="true" outlineLevel="0" collapsed="false">
      <c r="A192" s="139" t="str">
        <f aca="false">Seeds!AB192</f>
        <v>M5-G-12a-E-3</v>
      </c>
      <c r="B192" s="139" t="str">
        <f aca="false">Seeds!Z192</f>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139" t="str">
        <f aca="false">Seeds!AA192</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139" t="n">
        <f aca="false">IF(B192=C192,0,1)</f>
        <v>1</v>
      </c>
    </row>
    <row r="193" customFormat="false" ht="15.75" hidden="false" customHeight="true" outlineLevel="0" collapsed="false">
      <c r="A193" s="139" t="e">
        <f aca="false">#REF!</f>
        <v>#REF!</v>
      </c>
      <c r="B193" s="139" t="e">
        <f aca="false">#REF!</f>
        <v>#REF!</v>
      </c>
      <c r="C193" s="139" t="e">
        <f aca="false">#REF!</f>
        <v>#REF!</v>
      </c>
      <c r="D193" s="139" t="e">
        <f aca="false">IF(B193=C193,0,1)</f>
        <v>#REF!</v>
      </c>
    </row>
    <row r="194" customFormat="false" ht="15.75" hidden="false" customHeight="true" outlineLevel="0" collapsed="false">
      <c r="A194" s="139" t="e">
        <f aca="false">#REF!</f>
        <v>#REF!</v>
      </c>
      <c r="B194" s="139" t="e">
        <f aca="false">#REF!</f>
        <v>#REF!</v>
      </c>
      <c r="C194" s="139" t="e">
        <f aca="false">#REF!</f>
        <v>#REF!</v>
      </c>
      <c r="D194" s="139" t="e">
        <f aca="false">IF(B194=C194,0,1)</f>
        <v>#REF!</v>
      </c>
    </row>
    <row r="195" customFormat="false" ht="15.75" hidden="false" customHeight="true" outlineLevel="0" collapsed="false">
      <c r="A195" s="139" t="e">
        <f aca="false">#REF!</f>
        <v>#REF!</v>
      </c>
      <c r="B195" s="139" t="e">
        <f aca="false">#REF!</f>
        <v>#REF!</v>
      </c>
      <c r="C195" s="139" t="e">
        <f aca="false">#REF!</f>
        <v>#REF!</v>
      </c>
      <c r="D195" s="139" t="e">
        <f aca="false">IF(B195=C195,0,1)</f>
        <v>#REF!</v>
      </c>
    </row>
    <row r="196" customFormat="false" ht="15.75" hidden="false" customHeight="true" outlineLevel="0" collapsed="false">
      <c r="A196" s="139" t="str">
        <f aca="false">Seeds!AB193</f>
        <v>M5-G-24a-I-1</v>
      </c>
      <c r="B196" s="139" t="str">
        <f aca="false">Seeds!Z193</f>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C196" s="139" t="str">
        <f aca="false">Seeds!AA193</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139" t="n">
        <f aca="false">IF(B196=C196,0,1)</f>
        <v>1</v>
      </c>
    </row>
    <row r="197" customFormat="false" ht="15.75" hidden="false" customHeight="true" outlineLevel="0" collapsed="false">
      <c r="A197" s="139" t="str">
        <f aca="false">Seeds!AB194</f>
        <v>M5-G-24a-E-1</v>
      </c>
      <c r="B197" s="139" t="str">
        <f aca="false">Seeds!Z194</f>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C197" s="139" t="str">
        <f aca="false">Seeds!AA194</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139" t="n">
        <f aca="false">IF(B197=C197,0,1)</f>
        <v>1</v>
      </c>
    </row>
    <row r="198" customFormat="false" ht="15.75" hidden="false" customHeight="true" outlineLevel="0" collapsed="false">
      <c r="A198" s="139" t="str">
        <f aca="false">Seeds!AB195</f>
        <v>M5-G-24a-A-1</v>
      </c>
      <c r="B198" s="139" t="str">
        <f aca="false">Seeds!Z195</f>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C198" s="139" t="str">
        <f aca="false">Seeds!AA195</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139" t="n">
        <f aca="false">IF(B198=C198,0,1)</f>
        <v>1</v>
      </c>
    </row>
    <row r="199" customFormat="false" ht="15.75" hidden="false" customHeight="true" outlineLevel="0" collapsed="false">
      <c r="A199" s="139" t="str">
        <f aca="false">Seeds!AB196</f>
        <v>M5-G-24a-A-2</v>
      </c>
      <c r="B199" s="139" t="str">
        <f aca="false">Seeds!Z196</f>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C199" s="139" t="str">
        <f aca="false">Seeds!AA196</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139" t="n">
        <f aca="false">IF(B199=C199,0,1)</f>
        <v>1</v>
      </c>
    </row>
    <row r="200" customFormat="false" ht="15.75" hidden="false" customHeight="true" outlineLevel="0" collapsed="false">
      <c r="A200" s="139" t="str">
        <f aca="false">Seeds!AB197</f>
        <v>M5-G-24a-A-3</v>
      </c>
      <c r="B200" s="139" t="str">
        <f aca="false">Seeds!Z197</f>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C200" s="139" t="str">
        <f aca="false">Seeds!AA197</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139" t="n">
        <f aca="false">IF(B200=C200,0,1)</f>
        <v>1</v>
      </c>
    </row>
    <row r="201" customFormat="false" ht="15.75" hidden="false" customHeight="true" outlineLevel="0" collapsed="false">
      <c r="A201" s="139" t="str">
        <f aca="false">Seeds!AB198</f>
        <v>M5-G-24a-A-4</v>
      </c>
      <c r="B201" s="139" t="str">
        <f aca="false">Seeds!Z198</f>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C201" s="139" t="str">
        <f aca="false">Seeds!AA198</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139" t="n">
        <f aca="false">IF(B201=C201,0,1)</f>
        <v>1</v>
      </c>
    </row>
    <row r="202" customFormat="false" ht="15.75" hidden="false" customHeight="true" outlineLevel="0" collapsed="false">
      <c r="A202" s="139" t="str">
        <f aca="false">Seeds!AB199</f>
        <v>M5-G-24a-A-5</v>
      </c>
      <c r="B202" s="139" t="str">
        <f aca="false">Seeds!Z199</f>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C202" s="139" t="str">
        <f aca="false">Seeds!AA199</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139" t="n">
        <f aca="false">IF(B202=C202,0,1)</f>
        <v>1</v>
      </c>
    </row>
    <row r="203" customFormat="false" ht="15.75" hidden="false" customHeight="true" outlineLevel="0" collapsed="false">
      <c r="A203" s="139" t="str">
        <f aca="false">Seeds!AB200</f>
        <v>M5-G-13a-I-1</v>
      </c>
      <c r="B203" s="139" t="str">
        <f aca="false">Seeds!Z200</f>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C203" s="139" t="str">
        <f aca="false">Seeds!AA200</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139" t="n">
        <f aca="false">IF(B203=C203,0,1)</f>
        <v>1</v>
      </c>
    </row>
    <row r="204" customFormat="false" ht="15.75" hidden="false" customHeight="true" outlineLevel="0" collapsed="false">
      <c r="A204" s="139" t="str">
        <f aca="false">Seeds!AB201</f>
        <v>M5-G-13a-E-1</v>
      </c>
      <c r="B204" s="139" t="str">
        <f aca="false">Seeds!Z201</f>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139" t="str">
        <f aca="false">Seeds!AA201</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139" t="n">
        <f aca="false">IF(B204=C204,0,1)</f>
        <v>1</v>
      </c>
    </row>
    <row r="205" customFormat="false" ht="15.75" hidden="false" customHeight="true" outlineLevel="0" collapsed="false">
      <c r="A205" s="139" t="str">
        <f aca="false">Seeds!AB202</f>
        <v>M5-G-13a-E-2</v>
      </c>
      <c r="B205" s="139" t="str">
        <f aca="false">Seeds!Z202</f>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139" t="str">
        <f aca="false">Seeds!AA202</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139" t="n">
        <f aca="false">IF(B205=C205,0,1)</f>
        <v>1</v>
      </c>
    </row>
    <row r="206" customFormat="false" ht="15.75" hidden="false" customHeight="true" outlineLevel="0" collapsed="false">
      <c r="A206" s="139" t="str">
        <f aca="false">Seeds!AB203</f>
        <v>M5-G-21a-I-1</v>
      </c>
      <c r="B206" s="139" t="str">
        <f aca="false">Seeds!Z203</f>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C206" s="139" t="str">
        <f aca="false">Seeds!AA203</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139" t="n">
        <f aca="false">IF(B206=C206,0,1)</f>
        <v>1</v>
      </c>
    </row>
    <row r="207" customFormat="false" ht="15.75" hidden="false" customHeight="true" outlineLevel="0" collapsed="false">
      <c r="A207" s="139" t="str">
        <f aca="false">Seeds!AB204</f>
        <v>M5-G-21a-I-2</v>
      </c>
      <c r="B207" s="139" t="str">
        <f aca="false">Seeds!Z204</f>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C207" s="139" t="str">
        <f aca="false">Seeds!AA204</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139" t="n">
        <f aca="false">IF(B207=C207,0,1)</f>
        <v>1</v>
      </c>
    </row>
    <row r="208" customFormat="false" ht="15.75" hidden="false" customHeight="true" outlineLevel="0" collapsed="false">
      <c r="A208" s="139" t="str">
        <f aca="false">Seeds!AB205</f>
        <v>M5-G-21a-E-1</v>
      </c>
      <c r="B208" s="139" t="str">
        <f aca="false">Seeds!Z205</f>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C208" s="139" t="str">
        <f aca="false">Seeds!AA205</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139" t="n">
        <f aca="false">IF(B208=C208,0,1)</f>
        <v>1</v>
      </c>
    </row>
    <row r="209" customFormat="false" ht="15.75" hidden="false" customHeight="true" outlineLevel="0" collapsed="false">
      <c r="A209" s="139" t="str">
        <f aca="false">Seeds!AB206</f>
        <v>M5-G-21a-E-2</v>
      </c>
      <c r="B209" s="139" t="str">
        <f aca="false">Seeds!Z206</f>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C209" s="139" t="str">
        <f aca="false">Seeds!AA206</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139" t="n">
        <f aca="false">IF(B209=C209,0,1)</f>
        <v>1</v>
      </c>
    </row>
    <row r="210" customFormat="false" ht="15.75" hidden="false" customHeight="true" outlineLevel="0" collapsed="false">
      <c r="A210" s="139" t="str">
        <f aca="false">Seeds!AB207</f>
        <v>M5-G-13b-I-1</v>
      </c>
      <c r="B210" s="139" t="str">
        <f aca="false">Seeds!Z207</f>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139" t="str">
        <f aca="false">Seeds!AA207</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139" t="n">
        <f aca="false">IF(B210=C210,0,1)</f>
        <v>1</v>
      </c>
    </row>
    <row r="211" customFormat="false" ht="15.75" hidden="false" customHeight="true" outlineLevel="0" collapsed="false">
      <c r="A211" s="139" t="str">
        <f aca="false">Seeds!AB208</f>
        <v>M5-G-13b-I-2</v>
      </c>
      <c r="B211" s="139" t="str">
        <f aca="false">Seeds!Z208</f>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139" t="str">
        <f aca="false">Seeds!AA208</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139" t="n">
        <f aca="false">IF(B211=C211,0,1)</f>
        <v>1</v>
      </c>
    </row>
    <row r="212" customFormat="false" ht="15.75" hidden="false" customHeight="true" outlineLevel="0" collapsed="false">
      <c r="A212" s="139" t="str">
        <f aca="false">Seeds!AB209</f>
        <v>M5-G-13b-I-3</v>
      </c>
      <c r="B212" s="139" t="str">
        <f aca="false">Seeds!Z209</f>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139" t="str">
        <f aca="false">Seeds!AA209</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139" t="n">
        <f aca="false">IF(B212=C212,0,1)</f>
        <v>1</v>
      </c>
    </row>
    <row r="213" customFormat="false" ht="15.75" hidden="false" customHeight="true" outlineLevel="0" collapsed="false">
      <c r="A213" s="139" t="str">
        <f aca="false">Seeds!AB210</f>
        <v>M5-G-13b-E-1</v>
      </c>
      <c r="B213" s="139" t="str">
        <f aca="false">Seeds!Z210</f>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C213" s="139" t="str">
        <f aca="false">Seeds!AA210</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139" t="n">
        <f aca="false">IF(B213=C213,0,1)</f>
        <v>1</v>
      </c>
    </row>
    <row r="214" customFormat="false" ht="15.75" hidden="false" customHeight="true" outlineLevel="0" collapsed="false">
      <c r="A214" s="139" t="str">
        <f aca="false">Seeds!AB211</f>
        <v>M5-G-13b-E-2</v>
      </c>
      <c r="B214" s="139" t="str">
        <f aca="false">Seeds!Z211</f>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C214" s="139" t="str">
        <f aca="false">Seeds!AA211</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139" t="n">
        <f aca="false">IF(B214=C214,0,1)</f>
        <v>1</v>
      </c>
    </row>
    <row r="215" customFormat="false" ht="15.75" hidden="false" customHeight="true" outlineLevel="0" collapsed="false">
      <c r="A215" s="139" t="str">
        <f aca="false">Seeds!AB212</f>
        <v>M5-G-13b-E-3</v>
      </c>
      <c r="B215" s="139" t="str">
        <f aca="false">Seeds!Z212</f>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C215" s="139" t="str">
        <f aca="false">Seeds!AA212</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139" t="n">
        <f aca="false">IF(B215=C215,0,1)</f>
        <v>1</v>
      </c>
    </row>
    <row r="216" customFormat="false" ht="15.75" hidden="false" customHeight="true" outlineLevel="0" collapsed="false">
      <c r="A216" s="139" t="str">
        <f aca="false">Seeds!AB213</f>
        <v>M5-G-13c-I-1</v>
      </c>
      <c r="B216" s="139" t="str">
        <f aca="false">Seeds!Z213</f>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6" s="139" t="str">
        <f aca="false">Seeds!AA213</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139" t="n">
        <f aca="false">IF(B216=C216,0,1)</f>
        <v>1</v>
      </c>
    </row>
    <row r="217" customFormat="false" ht="15.75" hidden="false" customHeight="true" outlineLevel="0" collapsed="false">
      <c r="A217" s="139" t="str">
        <f aca="false">Seeds!AB214</f>
        <v>M5-G-13c-I-2</v>
      </c>
      <c r="B217" s="139" t="str">
        <f aca="false">Seeds!Z214</f>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7" s="139" t="str">
        <f aca="false">Seeds!AA214</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139" t="n">
        <f aca="false">IF(B217=C217,0,1)</f>
        <v>1</v>
      </c>
    </row>
    <row r="218" customFormat="false" ht="15.75" hidden="false" customHeight="true" outlineLevel="0" collapsed="false">
      <c r="A218" s="139" t="str">
        <f aca="false">Seeds!AB215</f>
        <v>M5-G-13c-I-3</v>
      </c>
      <c r="B218" s="139" t="str">
        <f aca="false">Seeds!Z215</f>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C218" s="139" t="str">
        <f aca="false">Seeds!AA215</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139" t="n">
        <f aca="false">IF(B218=C218,0,1)</f>
        <v>1</v>
      </c>
    </row>
    <row r="219" customFormat="false" ht="15.75" hidden="false" customHeight="true" outlineLevel="0" collapsed="false">
      <c r="A219" s="139" t="str">
        <f aca="false">Seeds!AB216</f>
        <v>M5-G-13c-E-1</v>
      </c>
      <c r="B219" s="139" t="str">
        <f aca="false">Seeds!Z216</f>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C219" s="140" t="str">
        <f aca="false">Seeds!AA216</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139" t="n">
        <f aca="false">IF(B219=C219,0,1)</f>
        <v>1</v>
      </c>
    </row>
    <row r="220" customFormat="false" ht="15.75" hidden="false" customHeight="true" outlineLevel="0" collapsed="false">
      <c r="A220" s="139" t="str">
        <f aca="false">Seeds!AB217</f>
        <v>M5-G-13c-E-2</v>
      </c>
      <c r="B220" s="139" t="str">
        <f aca="false">Seeds!Z217</f>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C220" s="140" t="str">
        <f aca="false">Seeds!AA217</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139" t="n">
        <f aca="false">IF(B220=C220,0,1)</f>
        <v>1</v>
      </c>
    </row>
    <row r="221" customFormat="false" ht="15.75" hidden="false" customHeight="true" outlineLevel="0" collapsed="false">
      <c r="A221" s="139" t="str">
        <f aca="false">Seeds!AB218</f>
        <v>M5-G-14a-I-1</v>
      </c>
      <c r="B221" s="139" t="str">
        <f aca="false">Seeds!Z218</f>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C221" s="139" t="str">
        <f aca="false">Seeds!AA218</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139" t="n">
        <f aca="false">IF(B221=C221,0,1)</f>
        <v>1</v>
      </c>
    </row>
    <row r="222" customFormat="false" ht="15.75" hidden="false" customHeight="true" outlineLevel="0" collapsed="false">
      <c r="A222" s="139" t="str">
        <f aca="false">Seeds!AB219</f>
        <v>M5-G-14a-E-1</v>
      </c>
      <c r="B222" s="139" t="str">
        <f aca="false">Seeds!Z219</f>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C222" s="139" t="str">
        <f aca="false">Seeds!AA219</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139" t="n">
        <f aca="false">IF(B222=C222,0,1)</f>
        <v>1</v>
      </c>
    </row>
    <row r="223" customFormat="false" ht="15.75" hidden="false" customHeight="true" outlineLevel="0" collapsed="false">
      <c r="A223" s="139" t="str">
        <f aca="false">Seeds!AB220</f>
        <v>M5-G-14a-E-2</v>
      </c>
      <c r="B223" s="139" t="str">
        <f aca="false">Seeds!Z220</f>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C223" s="139" t="str">
        <f aca="false">Seeds!AA220</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139" t="n">
        <f aca="false">IF(B223=C223,0,1)</f>
        <v>1</v>
      </c>
    </row>
    <row r="224" customFormat="false" ht="15.75" hidden="false" customHeight="true" outlineLevel="0" collapsed="false">
      <c r="A224" s="139" t="str">
        <f aca="false">Seeds!AB221</f>
        <v>M5-G-14b-I-1</v>
      </c>
      <c r="B224" s="139" t="str">
        <f aca="false">Seeds!Z221</f>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C224" s="139" t="str">
        <f aca="false">Seeds!AA221</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139" t="n">
        <f aca="false">IF(B224=C224,0,1)</f>
        <v>1</v>
      </c>
    </row>
    <row r="225" customFormat="false" ht="15.75" hidden="false" customHeight="true" outlineLevel="0" collapsed="false">
      <c r="A225" s="139" t="str">
        <f aca="false">Seeds!AB222</f>
        <v>M5-G-14b-E-1</v>
      </c>
      <c r="B225" s="139" t="str">
        <f aca="false">Seeds!Z222</f>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139" t="str">
        <f aca="false">Seeds!AA222</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139" t="n">
        <f aca="false">IF(B225=C225,0,1)</f>
        <v>1</v>
      </c>
    </row>
    <row r="226" customFormat="false" ht="15.75" hidden="false" customHeight="true" outlineLevel="0" collapsed="false">
      <c r="A226" s="139" t="str">
        <f aca="false">Seeds!AB223</f>
        <v>M5-G-14b-E-2</v>
      </c>
      <c r="B226" s="139" t="str">
        <f aca="false">Seeds!Z223</f>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139" t="str">
        <f aca="false">Seeds!AA223</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139" t="n">
        <f aca="false">IF(B226=C226,0,1)</f>
        <v>1</v>
      </c>
    </row>
    <row r="227" customFormat="false" ht="15.75" hidden="false" customHeight="true" outlineLevel="0" collapsed="false">
      <c r="A227" s="139" t="str">
        <f aca="false">Seeds!AB224</f>
        <v>M5-G-14c-I-1</v>
      </c>
      <c r="B227" s="139" t="str">
        <f aca="false">Seeds!Z224</f>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C227" s="139" t="str">
        <f aca="false">Seeds!AA224</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139" t="n">
        <f aca="false">IF(B227=C227,0,1)</f>
        <v>1</v>
      </c>
    </row>
    <row r="228" customFormat="false" ht="15.75" hidden="false" customHeight="true" outlineLevel="0" collapsed="false">
      <c r="A228" s="139" t="str">
        <f aca="false">Seeds!AB225</f>
        <v>M5-G-14c-I-2</v>
      </c>
      <c r="B228" s="139" t="str">
        <f aca="false">Seeds!Z225</f>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C228" s="139" t="str">
        <f aca="false">Seeds!AA225</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139" t="n">
        <f aca="false">IF(B228=C228,0,1)</f>
        <v>1</v>
      </c>
    </row>
    <row r="229" customFormat="false" ht="15.75" hidden="false" customHeight="true" outlineLevel="0" collapsed="false">
      <c r="A229" s="139" t="str">
        <f aca="false">Seeds!AB226</f>
        <v>M5-G-14c-E-1</v>
      </c>
      <c r="B229" s="139" t="str">
        <f aca="false">Seeds!Z226</f>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C229" s="139" t="str">
        <f aca="false">Seeds!AA226</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139" t="n">
        <f aca="false">IF(B229=C229,0,1)</f>
        <v>1</v>
      </c>
    </row>
    <row r="230" customFormat="false" ht="15.75" hidden="false" customHeight="true" outlineLevel="0" collapsed="false">
      <c r="A230" s="139" t="str">
        <f aca="false">Seeds!AB227</f>
        <v>M5-G-14c-E-2</v>
      </c>
      <c r="B230" s="139" t="str">
        <f aca="false">Seeds!Z227</f>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C230" s="139" t="str">
        <f aca="false">Seeds!AA227</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139" t="n">
        <f aca="false">IF(B230=C230,0,1)</f>
        <v>1</v>
      </c>
    </row>
    <row r="231" customFormat="false" ht="15.75" hidden="false" customHeight="true" outlineLevel="0" collapsed="false">
      <c r="A231" s="139" t="str">
        <f aca="false">Seeds!AB228</f>
        <v>M5-G-16a-I-1</v>
      </c>
      <c r="B231" s="139" t="str">
        <f aca="false">Seeds!Z228</f>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139" t="str">
        <f aca="false">Seeds!AA228</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139" t="n">
        <f aca="false">IF(B231=C231,0,1)</f>
        <v>1</v>
      </c>
    </row>
    <row r="232" customFormat="false" ht="15.75" hidden="false" customHeight="true" outlineLevel="0" collapsed="false">
      <c r="A232" s="139" t="str">
        <f aca="false">Seeds!AB229</f>
        <v>M5-G-16a-I-2</v>
      </c>
      <c r="B232" s="139" t="str">
        <f aca="false">Seeds!Z229</f>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139" t="str">
        <f aca="false">Seeds!AA229</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139" t="n">
        <f aca="false">IF(B232=C232,0,1)</f>
        <v>1</v>
      </c>
    </row>
    <row r="233" customFormat="false" ht="15.75" hidden="false" customHeight="true" outlineLevel="0" collapsed="false">
      <c r="A233" s="139" t="str">
        <f aca="false">Seeds!AB230</f>
        <v>M5-G-16a-E-1</v>
      </c>
      <c r="B233" s="139" t="str">
        <f aca="false">Seeds!Z230</f>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139" t="str">
        <f aca="false">Seeds!AA230</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139" t="n">
        <f aca="false">IF(B233=C233,0,1)</f>
        <v>1</v>
      </c>
    </row>
    <row r="234" customFormat="false" ht="15.75" hidden="false" customHeight="true" outlineLevel="0" collapsed="false">
      <c r="A234" s="139" t="str">
        <f aca="false">Seeds!AB231</f>
        <v>M5-G-16a-E-2</v>
      </c>
      <c r="B234" s="139" t="str">
        <f aca="false">Seeds!Z231</f>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139" t="str">
        <f aca="false">Seeds!AA231</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139" t="n">
        <f aca="false">IF(B234=C234,0,1)</f>
        <v>1</v>
      </c>
    </row>
    <row r="235" customFormat="false" ht="15.75" hidden="false" customHeight="true" outlineLevel="0" collapsed="false">
      <c r="A235" s="139" t="str">
        <f aca="false">Seeds!AB232</f>
        <v>M5-G-16a-A-1</v>
      </c>
      <c r="B235" s="139" t="str">
        <f aca="false">Seeds!Z232</f>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139" t="str">
        <f aca="false">Seeds!AA232</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139" t="n">
        <f aca="false">IF(B235=C235,0,1)</f>
        <v>1</v>
      </c>
    </row>
    <row r="236" customFormat="false" ht="15.75" hidden="false" customHeight="true" outlineLevel="0" collapsed="false">
      <c r="A236" s="139" t="str">
        <f aca="false">Seeds!AB233</f>
        <v>M5-G-16a-A-2</v>
      </c>
      <c r="B236" s="139" t="str">
        <f aca="false">Seeds!Z233</f>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139" t="str">
        <f aca="false">Seeds!AA233</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139" t="n">
        <f aca="false">IF(B236=C236,0,1)</f>
        <v>1</v>
      </c>
    </row>
    <row r="237" customFormat="false" ht="15.75" hidden="false" customHeight="true" outlineLevel="0" collapsed="false">
      <c r="A237" s="139" t="str">
        <f aca="false">Seeds!AB234</f>
        <v>M5-G-16a-A-3</v>
      </c>
      <c r="B237" s="139" t="str">
        <f aca="false">Seeds!Z234</f>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139" t="str">
        <f aca="false">Seeds!AA234</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139" t="n">
        <f aca="false">IF(B237=C237,0,1)</f>
        <v>1</v>
      </c>
    </row>
    <row r="238" customFormat="false" ht="15.75" hidden="false" customHeight="true" outlineLevel="0" collapsed="false">
      <c r="A238" s="139" t="str">
        <f aca="false">Seeds!AB235</f>
        <v>M5-G-16a-A-4</v>
      </c>
      <c r="B238" s="139" t="str">
        <f aca="false">Seeds!Z235</f>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139" t="str">
        <f aca="false">Seeds!AA235</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139" t="n">
        <f aca="false">IF(B238=C238,0,1)</f>
        <v>1</v>
      </c>
    </row>
    <row r="239" customFormat="false" ht="15.75" hidden="false" customHeight="true" outlineLevel="0" collapsed="false">
      <c r="A239" s="139" t="str">
        <f aca="false">Seeds!AB236</f>
        <v>M5-G-16a-A-5</v>
      </c>
      <c r="B239" s="139" t="str">
        <f aca="false">Seeds!Z236</f>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139" t="str">
        <f aca="false">Seeds!AA236</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139" t="n">
        <f aca="false">IF(B239=C239,0,1)</f>
        <v>1</v>
      </c>
    </row>
    <row r="240" customFormat="false" ht="15.75" hidden="false" customHeight="true" outlineLevel="0" collapsed="false">
      <c r="A240" s="139" t="str">
        <f aca="false">Seeds!AB237</f>
        <v>M5-EyP-1a-I-1</v>
      </c>
      <c r="B240" s="139" t="str">
        <f aca="false">Seeds!Z237</f>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C240" s="139" t="str">
        <f aca="false">Seeds!AA237</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139" t="n">
        <f aca="false">IF(B240=C240,0,1)</f>
        <v>1</v>
      </c>
    </row>
    <row r="241" customFormat="false" ht="15.75" hidden="false" customHeight="true" outlineLevel="0" collapsed="false">
      <c r="A241" s="139" t="str">
        <f aca="false">Seeds!AB238</f>
        <v>M5-EyP-1a-I-2</v>
      </c>
      <c r="B241" s="139" t="str">
        <f aca="false">Seeds!Z238</f>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C241" s="139" t="str">
        <f aca="false">Seeds!AA238</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139" t="n">
        <f aca="false">IF(B241=C241,0,1)</f>
        <v>1</v>
      </c>
    </row>
    <row r="242" customFormat="false" ht="15.75" hidden="false" customHeight="true" outlineLevel="0" collapsed="false">
      <c r="A242" s="139" t="str">
        <f aca="false">Seeds!AB239</f>
        <v>M5-EyP-1a-E-1</v>
      </c>
      <c r="B242" s="139" t="str">
        <f aca="false">Seeds!Z239</f>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C242" s="139" t="str">
        <f aca="false">Seeds!AA239</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139" t="n">
        <f aca="false">IF(B242=C242,0,1)</f>
        <v>1</v>
      </c>
    </row>
    <row r="243" customFormat="false" ht="15.75" hidden="false" customHeight="true" outlineLevel="0" collapsed="false">
      <c r="A243" s="139" t="str">
        <f aca="false">Seeds!AB240</f>
        <v>M5-EyP-1a-E-2</v>
      </c>
      <c r="B243" s="139" t="str">
        <f aca="false">Seeds!Z240</f>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C243" s="139" t="str">
        <f aca="false">Seeds!AA240</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139" t="n">
        <f aca="false">IF(B243=C243,0,1)</f>
        <v>1</v>
      </c>
    </row>
    <row r="244" customFormat="false" ht="15.75" hidden="false" customHeight="true" outlineLevel="0" collapsed="false">
      <c r="A244" s="139" t="str">
        <f aca="false">Seeds!AB241</f>
        <v>M5-EyP-2a-I-1</v>
      </c>
      <c r="B244" s="139" t="str">
        <f aca="false">Seeds!Z241</f>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C244" s="139" t="str">
        <f aca="false">Seeds!AA241</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139" t="n">
        <f aca="false">IF(B244=C244,0,1)</f>
        <v>1</v>
      </c>
    </row>
    <row r="245" customFormat="false" ht="15.75" hidden="false" customHeight="true" outlineLevel="0" collapsed="false">
      <c r="A245" s="139" t="str">
        <f aca="false">Seeds!AB242</f>
        <v>M5-EyP-2a-E-1</v>
      </c>
      <c r="B245" s="139" t="str">
        <f aca="false">Seeds!Z242</f>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139" t="str">
        <f aca="false">Seeds!AA242</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139" t="n">
        <f aca="false">IF(B245=C245,0,1)</f>
        <v>1</v>
      </c>
    </row>
    <row r="246" customFormat="false" ht="15.75" hidden="false" customHeight="true" outlineLevel="0" collapsed="false">
      <c r="A246" s="139" t="str">
        <f aca="false">Seeds!AB243</f>
        <v>M5-EyP-2a-E-2</v>
      </c>
      <c r="B246" s="139" t="str">
        <f aca="false">Seeds!Z243</f>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139" t="str">
        <f aca="false">Seeds!AA243</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139" t="n">
        <f aca="false">IF(B246=C246,0,1)</f>
        <v>1</v>
      </c>
    </row>
    <row r="247" customFormat="false" ht="15.75" hidden="false" customHeight="true" outlineLevel="0" collapsed="false">
      <c r="A247" s="139" t="str">
        <f aca="false">Seeds!AB244</f>
        <v>M5-EyP-2a-A-1</v>
      </c>
      <c r="B247" s="139" t="str">
        <f aca="false">Seeds!Z244</f>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139" t="str">
        <f aca="false">Seeds!AA244</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139" t="n">
        <f aca="false">IF(B247=C247,0,1)</f>
        <v>1</v>
      </c>
    </row>
    <row r="248" customFormat="false" ht="15.75" hidden="false" customHeight="true" outlineLevel="0" collapsed="false">
      <c r="A248" s="139" t="str">
        <f aca="false">Seeds!AB245</f>
        <v>M5-EyP-2a-A-2</v>
      </c>
      <c r="B248" s="139" t="str">
        <f aca="false">Seeds!Z245</f>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139" t="str">
        <f aca="false">Seeds!AA245</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139" t="n">
        <f aca="false">IF(B248=C248,0,1)</f>
        <v>1</v>
      </c>
    </row>
    <row r="249" customFormat="false" ht="15.75" hidden="false" customHeight="true" outlineLevel="0" collapsed="false">
      <c r="A249" s="139" t="str">
        <f aca="false">Seeds!AB246</f>
        <v>M5-EyP-2a-A-3</v>
      </c>
      <c r="B249" s="139" t="str">
        <f aca="false">Seeds!Z246</f>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139" t="str">
        <f aca="false">Seeds!AA246</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139" t="n">
        <f aca="false">IF(B249=C249,0,1)</f>
        <v>1</v>
      </c>
    </row>
    <row r="250" customFormat="false" ht="15.75" hidden="false" customHeight="true" outlineLevel="0" collapsed="false">
      <c r="A250" s="139" t="str">
        <f aca="false">Seeds!AB247</f>
        <v>M5-EyP-2a-A-4</v>
      </c>
      <c r="B250" s="139" t="str">
        <f aca="false">Seeds!Z247</f>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139" t="str">
        <f aca="false">Seeds!AA247</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139" t="n">
        <f aca="false">IF(B250=C250,0,1)</f>
        <v>1</v>
      </c>
    </row>
    <row r="251" customFormat="false" ht="15.75" hidden="false" customHeight="true" outlineLevel="0" collapsed="false">
      <c r="A251" s="139" t="str">
        <f aca="false">Seeds!AB248</f>
        <v>M5-EyP-2a-A-5</v>
      </c>
      <c r="B251" s="139" t="str">
        <f aca="false">Seeds!Z248</f>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139" t="str">
        <f aca="false">Seeds!AA248</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139" t="n">
        <f aca="false">IF(B251=C251,0,1)</f>
        <v>1</v>
      </c>
    </row>
    <row r="252" customFormat="false" ht="15.75" hidden="false" customHeight="true" outlineLevel="0" collapsed="false">
      <c r="A252" s="139" t="str">
        <f aca="false">Seeds!AB249</f>
        <v>M5-EyP-2b-I-1</v>
      </c>
      <c r="B252" s="139" t="str">
        <f aca="false">Seeds!Z249</f>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139" t="str">
        <f aca="false">Seeds!AA249</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139" t="n">
        <f aca="false">IF(B252=C252,0,1)</f>
        <v>1</v>
      </c>
    </row>
    <row r="253" customFormat="false" ht="15.75" hidden="false" customHeight="true" outlineLevel="0" collapsed="false">
      <c r="A253" s="139" t="str">
        <f aca="false">Seeds!AB250</f>
        <v>M5-EyP-2b-I-2</v>
      </c>
      <c r="B253" s="139" t="str">
        <f aca="false">Seeds!Z250</f>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139" t="str">
        <f aca="false">Seeds!AA250</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139" t="n">
        <f aca="false">IF(B253=C253,0,1)</f>
        <v>1</v>
      </c>
    </row>
    <row r="254" customFormat="false" ht="15.75" hidden="false" customHeight="true" outlineLevel="0" collapsed="false">
      <c r="A254" s="139" t="str">
        <f aca="false">Seeds!AB251</f>
        <v>M5-EyP-2b-E-1</v>
      </c>
      <c r="B254" s="139" t="str">
        <f aca="false">Seeds!Z251</f>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139" t="str">
        <f aca="false">Seeds!AA251</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139" t="n">
        <f aca="false">IF(B254=C254,0,1)</f>
        <v>1</v>
      </c>
    </row>
    <row r="255" customFormat="false" ht="15.75" hidden="false" customHeight="true" outlineLevel="0" collapsed="false">
      <c r="A255" s="139" t="str">
        <f aca="false">Seeds!AB252</f>
        <v>M5-EyP-2b-E-2</v>
      </c>
      <c r="B255" s="139" t="str">
        <f aca="false">Seeds!Z252</f>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139" t="str">
        <f aca="false">Seeds!AA252</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139" t="n">
        <f aca="false">IF(B255=C255,0,1)</f>
        <v>1</v>
      </c>
    </row>
    <row r="256" customFormat="false" ht="15.75" hidden="false" customHeight="true" outlineLevel="0" collapsed="false">
      <c r="A256" s="139" t="str">
        <f aca="false">Seeds!AB253</f>
        <v>M5-EyP-2b-E-3</v>
      </c>
      <c r="B256" s="139" t="str">
        <f aca="false">Seeds!Z253</f>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139" t="str">
        <f aca="false">Seeds!AA253</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139" t="n">
        <f aca="false">IF(B256=C256,0,1)</f>
        <v>1</v>
      </c>
    </row>
    <row r="257" customFormat="false" ht="15.75" hidden="false" customHeight="true" outlineLevel="0" collapsed="false">
      <c r="A257" s="139" t="str">
        <f aca="false">Seeds!AB254</f>
        <v>M5-EyP-2b-A-1</v>
      </c>
      <c r="B257" s="139" t="str">
        <f aca="false">Seeds!Z254</f>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139" t="str">
        <f aca="false">Seeds!AA254</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139" t="n">
        <f aca="false">IF(B257=C257,0,1)</f>
        <v>1</v>
      </c>
    </row>
    <row r="258" customFormat="false" ht="15.75" hidden="false" customHeight="true" outlineLevel="0" collapsed="false">
      <c r="A258" s="139" t="str">
        <f aca="false">Seeds!AB255</f>
        <v>M5-EyP-2b-A-2</v>
      </c>
      <c r="B258" s="139" t="str">
        <f aca="false">Seeds!Z255</f>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139" t="str">
        <f aca="false">Seeds!AA255</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139" t="n">
        <f aca="false">IF(B258=C258,0,1)</f>
        <v>1</v>
      </c>
    </row>
    <row r="259" customFormat="false" ht="15.75" hidden="false" customHeight="true" outlineLevel="0" collapsed="false">
      <c r="A259" s="139" t="str">
        <f aca="false">Seeds!AB256</f>
        <v>M5-EyP-2b-A-3</v>
      </c>
      <c r="B259" s="139" t="str">
        <f aca="false">Seeds!Z256</f>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C259" s="139" t="str">
        <f aca="false">Seeds!AA256</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139" t="n">
        <f aca="false">IF(B259=C259,0,1)</f>
        <v>1</v>
      </c>
    </row>
    <row r="260" customFormat="false" ht="15.75" hidden="false" customHeight="true" outlineLevel="0" collapsed="false">
      <c r="A260" s="139" t="str">
        <f aca="false">Seeds!AB257</f>
        <v>M5-EyP-2b-A-4</v>
      </c>
      <c r="B260" s="139" t="str">
        <f aca="false">Seeds!Z257</f>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C260" s="139" t="str">
        <f aca="false">Seeds!AA257</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139" t="n">
        <f aca="false">IF(B260=C260,0,1)</f>
        <v>1</v>
      </c>
    </row>
    <row r="261" customFormat="false" ht="15.75" hidden="false" customHeight="true" outlineLevel="0" collapsed="false">
      <c r="A261" s="139" t="str">
        <f aca="false">Seeds!AB258</f>
        <v>M5-EyP-2b-A-5</v>
      </c>
      <c r="B261" s="139" t="str">
        <f aca="false">Seeds!Z258</f>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139" t="str">
        <f aca="false">Seeds!AA258</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139" t="n">
        <f aca="false">IF(B261=C261,0,1)</f>
        <v>1</v>
      </c>
    </row>
    <row r="262" customFormat="false" ht="15.75" hidden="false" customHeight="true" outlineLevel="0" collapsed="false">
      <c r="A262" s="139" t="str">
        <f aca="false">Seeds!AB259</f>
        <v>M5-EyP-3a-I-1</v>
      </c>
      <c r="B262" s="139" t="str">
        <f aca="false">Seeds!Z259</f>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C262" s="139" t="str">
        <f aca="false">Seeds!AA259</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139" t="n">
        <f aca="false">IF(B262=C262,0,1)</f>
        <v>1</v>
      </c>
    </row>
    <row r="263" customFormat="false" ht="15.75" hidden="false" customHeight="true" outlineLevel="0" collapsed="false">
      <c r="A263" s="139" t="str">
        <f aca="false">Seeds!AB260</f>
        <v>M5-EyP-3a-I-2</v>
      </c>
      <c r="B263" s="139" t="str">
        <f aca="false">Seeds!Z260</f>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263" s="139" t="str">
        <f aca="false">Seeds!AA260</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139" t="n">
        <f aca="false">IF(B263=C263,0,1)</f>
        <v>1</v>
      </c>
    </row>
    <row r="264" customFormat="false" ht="15.75" hidden="false" customHeight="true" outlineLevel="0" collapsed="false">
      <c r="A264" s="139" t="str">
        <f aca="false">Seeds!AB261</f>
        <v>M5-EyP-3a-E-1</v>
      </c>
      <c r="B264" s="139" t="str">
        <f aca="false">Seeds!Z261</f>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C264" s="139" t="str">
        <f aca="false">Seeds!AA261</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139" t="n">
        <f aca="false">IF(B264=C264,0,1)</f>
        <v>1</v>
      </c>
    </row>
    <row r="265" customFormat="false" ht="15.75" hidden="false" customHeight="true" outlineLevel="0" collapsed="false">
      <c r="A265" s="139" t="str">
        <f aca="false">Seeds!AB262</f>
        <v>M5-EyP-3a-E-2</v>
      </c>
      <c r="B265" s="139" t="str">
        <f aca="false">Seeds!Z262</f>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C265" s="139" t="str">
        <f aca="false">Seeds!AA262</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139" t="n">
        <f aca="false">IF(B265=C265,0,1)</f>
        <v>1</v>
      </c>
    </row>
    <row r="266" customFormat="false" ht="15.75" hidden="false" customHeight="true" outlineLevel="0" collapsed="false">
      <c r="A266" s="139" t="str">
        <f aca="false">Seeds!AB263</f>
        <v>M5-EyP-3a-A-1</v>
      </c>
      <c r="B266" s="139" t="str">
        <f aca="false">Seeds!Z263</f>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C266" s="139" t="str">
        <f aca="false">Seeds!AA263</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139" t="n">
        <f aca="false">IF(B266=C266,0,1)</f>
        <v>1</v>
      </c>
    </row>
    <row r="267" customFormat="false" ht="15.75" hidden="false" customHeight="true" outlineLevel="0" collapsed="false">
      <c r="A267" s="139" t="str">
        <f aca="false">Seeds!AB264</f>
        <v>M5-EyP-3a-A-2</v>
      </c>
      <c r="B267" s="139" t="str">
        <f aca="false">Seeds!Z264</f>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C267" s="139" t="str">
        <f aca="false">Seeds!AA264</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139" t="n">
        <f aca="false">IF(B267=C267,0,1)</f>
        <v>1</v>
      </c>
    </row>
    <row r="268" customFormat="false" ht="15.75" hidden="false" customHeight="true" outlineLevel="0" collapsed="false">
      <c r="A268" s="139" t="str">
        <f aca="false">Seeds!AB265</f>
        <v>M5-EyP-3a-A-3</v>
      </c>
      <c r="B268" s="139" t="str">
        <f aca="false">Seeds!Z265</f>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C268" s="139" t="str">
        <f aca="false">Seeds!AA265</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139" t="n">
        <f aca="false">IF(B268=C268,0,1)</f>
        <v>1</v>
      </c>
    </row>
    <row r="269" customFormat="false" ht="15.75" hidden="false" customHeight="true" outlineLevel="0" collapsed="false">
      <c r="A269" s="139" t="str">
        <f aca="false">Seeds!AB266</f>
        <v>M5-EyP-3a-A-4</v>
      </c>
      <c r="B269" s="139" t="str">
        <f aca="false">Seeds!Z266</f>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C269" s="139" t="str">
        <f aca="false">Seeds!AA266</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139" t="n">
        <f aca="false">IF(B269=C269,0,1)</f>
        <v>1</v>
      </c>
    </row>
    <row r="270" customFormat="false" ht="15.75" hidden="false" customHeight="true" outlineLevel="0" collapsed="false">
      <c r="A270" s="139" t="str">
        <f aca="false">Seeds!AB267</f>
        <v>M5-EyP-3a-A-5</v>
      </c>
      <c r="B270" s="139" t="str">
        <f aca="false">Seeds!Z267</f>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C270" s="139" t="str">
        <f aca="false">Seeds!AA267</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139" t="n">
        <f aca="false">IF(B270=C270,0,1)</f>
        <v>1</v>
      </c>
    </row>
    <row r="271" customFormat="false" ht="15.75" hidden="false" customHeight="true" outlineLevel="0" collapsed="false">
      <c r="A271" s="139" t="str">
        <f aca="false">Seeds!AB268</f>
        <v>M5-EyP-10a-I-1</v>
      </c>
      <c r="B271" s="139" t="str">
        <f aca="false">Seeds!Z268</f>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C271" s="139" t="str">
        <f aca="false">Seeds!AA268</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139" t="n">
        <f aca="false">IF(B271=C271,0,1)</f>
        <v>1</v>
      </c>
    </row>
    <row r="272" customFormat="false" ht="15.75" hidden="false" customHeight="true" outlineLevel="0" collapsed="false">
      <c r="A272" s="139" t="str">
        <f aca="false">Seeds!AB269</f>
        <v>M5-EyP-10a-I-2</v>
      </c>
      <c r="B272" s="139" t="str">
        <f aca="false">Seeds!Z269</f>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C272" s="139" t="str">
        <f aca="false">Seeds!AA269</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139" t="n">
        <f aca="false">IF(B272=C272,0,1)</f>
        <v>1</v>
      </c>
    </row>
    <row r="273" customFormat="false" ht="15.75" hidden="false" customHeight="true" outlineLevel="0" collapsed="false">
      <c r="A273" s="139" t="str">
        <f aca="false">Seeds!AB270</f>
        <v>M5-EyP-10a-E-1</v>
      </c>
      <c r="B273" s="139" t="str">
        <f aca="false">Seeds!Z270</f>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139" t="str">
        <f aca="false">Seeds!AA270</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139" t="n">
        <f aca="false">IF(B273=C273,0,1)</f>
        <v>1</v>
      </c>
    </row>
    <row r="274" customFormat="false" ht="15.75" hidden="false" customHeight="true" outlineLevel="0" collapsed="false">
      <c r="A274" s="139" t="str">
        <f aca="false">Seeds!AB271</f>
        <v>M5-EyP-10a-A-1</v>
      </c>
      <c r="B274" s="139" t="str">
        <f aca="false">Seeds!Z271</f>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139" t="str">
        <f aca="false">Seeds!AA271</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139" t="n">
        <f aca="false">IF(B274=C274,0,1)</f>
        <v>1</v>
      </c>
    </row>
    <row r="275" customFormat="false" ht="15.75" hidden="false" customHeight="true" outlineLevel="0" collapsed="false">
      <c r="A275" s="139" t="str">
        <f aca="false">Seeds!AB272</f>
        <v>M5-EyP-10a-A-2</v>
      </c>
      <c r="B275" s="139" t="str">
        <f aca="false">Seeds!Z272</f>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139" t="str">
        <f aca="false">Seeds!AA272</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139" t="n">
        <f aca="false">IF(B275=C275,0,1)</f>
        <v>1</v>
      </c>
    </row>
    <row r="276" customFormat="false" ht="15.75" hidden="false" customHeight="true" outlineLevel="0" collapsed="false">
      <c r="A276" s="139" t="str">
        <f aca="false">Seeds!AB273</f>
        <v>M5-EyP-10a-A-3</v>
      </c>
      <c r="B276" s="139" t="str">
        <f aca="false">Seeds!Z273</f>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139" t="str">
        <f aca="false">Seeds!AA273</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139" t="n">
        <f aca="false">IF(B276=C276,0,1)</f>
        <v>1</v>
      </c>
    </row>
    <row r="277" customFormat="false" ht="15.75" hidden="false" customHeight="true" outlineLevel="0" collapsed="false">
      <c r="A277" s="139" t="str">
        <f aca="false">Seeds!AB274</f>
        <v>M5-EyP-10a-A-4</v>
      </c>
      <c r="B277" s="139" t="str">
        <f aca="false">Seeds!Z274</f>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139" t="str">
        <f aca="false">Seeds!AA274</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139" t="n">
        <f aca="false">IF(B277=C277,0,1)</f>
        <v>1</v>
      </c>
    </row>
    <row r="278" customFormat="false" ht="15.75" hidden="false" customHeight="true" outlineLevel="0" collapsed="false">
      <c r="A278" s="139" t="str">
        <f aca="false">Seeds!AB275</f>
        <v>M5-EyP-10a-A-5</v>
      </c>
      <c r="B278" s="139" t="str">
        <f aca="false">Seeds!Z275</f>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139" t="str">
        <f aca="false">Seeds!AA275</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139" t="n">
        <f aca="false">IF(B278=C278,0,1)</f>
        <v>1</v>
      </c>
    </row>
    <row r="279" customFormat="false" ht="15.75" hidden="false" customHeight="true" outlineLevel="0" collapsed="false">
      <c r="A279" s="139" t="str">
        <f aca="false">Seeds!AB276</f>
        <v>M5-EyP-4a-I-1</v>
      </c>
      <c r="B279" s="139" t="str">
        <f aca="false">Seeds!Z276</f>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C279" s="139" t="str">
        <f aca="false">Seeds!AA276</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139" t="n">
        <f aca="false">IF(B279=C279,0,1)</f>
        <v>1</v>
      </c>
    </row>
    <row r="280" customFormat="false" ht="15.75" hidden="false" customHeight="true" outlineLevel="0" collapsed="false">
      <c r="A280" s="139" t="str">
        <f aca="false">Seeds!AB277</f>
        <v>M5-EyP-4a-E-1</v>
      </c>
      <c r="B280" s="139" t="str">
        <f aca="false">Seeds!Z277</f>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139" t="str">
        <f aca="false">Seeds!AA277</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139" t="n">
        <f aca="false">IF(B280=C280,0,1)</f>
        <v>1</v>
      </c>
    </row>
    <row r="281" customFormat="false" ht="15.75" hidden="false" customHeight="true" outlineLevel="0" collapsed="false">
      <c r="A281" s="139" t="str">
        <f aca="false">Seeds!AB278</f>
        <v>M5-EyP-4a-E-2</v>
      </c>
      <c r="B281" s="139" t="str">
        <f aca="false">Seeds!Z278</f>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C281" s="139" t="str">
        <f aca="false">Seeds!AA278</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139" t="n">
        <f aca="false">IF(B281=C281,0,1)</f>
        <v>1</v>
      </c>
    </row>
    <row r="282" customFormat="false" ht="15.75" hidden="false" customHeight="true" outlineLevel="0" collapsed="false">
      <c r="A282" s="139" t="str">
        <f aca="false">Seeds!AB279</f>
        <v>M5-EyP-4a-E-3</v>
      </c>
      <c r="B282" s="139" t="str">
        <f aca="false">Seeds!Z279</f>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C282" s="139" t="str">
        <f aca="false">Seeds!AA279</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139" t="n">
        <f aca="false">IF(B282=C282,0,1)</f>
        <v>1</v>
      </c>
    </row>
    <row r="283" customFormat="false" ht="15.75" hidden="false" customHeight="true" outlineLevel="0" collapsed="false">
      <c r="A283" s="139" t="str">
        <f aca="false">Seeds!AB280</f>
        <v>M5-EyP-4a-E-4</v>
      </c>
      <c r="B283" s="139" t="str">
        <f aca="false">Seeds!Z280</f>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C283" s="139" t="str">
        <f aca="false">Seeds!AA280</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139" t="n">
        <f aca="false">IF(B283=C283,0,1)</f>
        <v>1</v>
      </c>
    </row>
    <row r="284" customFormat="false" ht="15.75" hidden="false" customHeight="true" outlineLevel="0" collapsed="false">
      <c r="A284" s="139" t="str">
        <f aca="false">Seeds!AB281</f>
        <v>M5-EyP-4a-E-5</v>
      </c>
      <c r="B284" s="139" t="str">
        <f aca="false">Seeds!Z281</f>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C284" s="139" t="str">
        <f aca="false">Seeds!AA281</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139" t="n">
        <f aca="false">IF(B284=C284,0,1)</f>
        <v>1</v>
      </c>
    </row>
    <row r="285" customFormat="false" ht="15.75" hidden="false" customHeight="true" outlineLevel="0" collapsed="false">
      <c r="A285" s="139" t="str">
        <f aca="false">Seeds!AB288</f>
        <v>M5-EyP-5b-I-1</v>
      </c>
      <c r="B285" s="139" t="str">
        <f aca="false">Seeds!Z288</f>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C285" s="139" t="str">
        <f aca="false">Seeds!AA288</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139" t="n">
        <f aca="false">IF(B285=C285,0,1)</f>
        <v>1</v>
      </c>
    </row>
    <row r="286" customFormat="false" ht="15.75" hidden="false" customHeight="true" outlineLevel="0" collapsed="false">
      <c r="A286" s="139" t="str">
        <f aca="false">Seeds!AB289</f>
        <v>M5-EyP-5b-E-1</v>
      </c>
      <c r="B286" s="139" t="str">
        <f aca="false">Seeds!Z289</f>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C286" s="139" t="str">
        <f aca="false">Seeds!AA289</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139" t="n">
        <f aca="false">IF(B286=C286,0,1)</f>
        <v>1</v>
      </c>
    </row>
    <row r="287" customFormat="false" ht="15.75" hidden="false" customHeight="true" outlineLevel="0" collapsed="false">
      <c r="A287" s="139" t="str">
        <f aca="false">Seeds!AB290</f>
        <v>M5-EyP-5b-E-2</v>
      </c>
      <c r="B287" s="139" t="str">
        <f aca="false">Seeds!Z290</f>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139" t="str">
        <f aca="false">Seeds!AA290</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139" t="n">
        <f aca="false">IF(B287=C287,0,1)</f>
        <v>1</v>
      </c>
    </row>
    <row r="288" customFormat="false" ht="15.75" hidden="false" customHeight="true" outlineLevel="0" collapsed="false">
      <c r="A288" s="139" t="str">
        <f aca="false">Seeds!AB291</f>
        <v>M5-EyP-5b-E-3</v>
      </c>
      <c r="B288" s="139" t="str">
        <f aca="false">Seeds!Z291</f>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C288" s="139" t="str">
        <f aca="false">Seeds!AA291</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139" t="n">
        <f aca="false">IF(B288=C288,0,1)</f>
        <v>1</v>
      </c>
    </row>
    <row r="289" customFormat="false" ht="15.75" hidden="false" customHeight="true" outlineLevel="0" collapsed="false">
      <c r="A289" s="139" t="str">
        <f aca="false">Seeds!AB292</f>
        <v>M5-EyP-5b-E-4</v>
      </c>
      <c r="B289" s="139" t="str">
        <f aca="false">Seeds!Z292</f>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C289" s="139" t="str">
        <f aca="false">Seeds!AA292</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139" t="n">
        <f aca="false">IF(B289=C289,0,1)</f>
        <v>1</v>
      </c>
    </row>
    <row r="290" customFormat="false" ht="15.75" hidden="false" customHeight="true" outlineLevel="0" collapsed="false">
      <c r="A290" s="139" t="str">
        <f aca="false">Seeds!AB293</f>
        <v>M5-EyP-5b-E-5</v>
      </c>
      <c r="B290" s="139" t="str">
        <f aca="false">Seeds!Z293</f>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C290" s="139" t="str">
        <f aca="false">Seeds!AA293</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139" t="n">
        <f aca="false">IF(B290=C290,0,1)</f>
        <v>1</v>
      </c>
    </row>
    <row r="291" customFormat="false" ht="15.75" hidden="false" customHeight="true" outlineLevel="0" collapsed="false">
      <c r="A291" s="139" t="str">
        <f aca="false">Seeds!AB294</f>
        <v>M5-EyP-6a-I-1</v>
      </c>
      <c r="B291" s="139" t="str">
        <f aca="false">Seeds!Z294</f>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C291" s="139" t="str">
        <f aca="false">Seeds!AA294</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139" t="n">
        <f aca="false">IF(B291=C291,0,1)</f>
        <v>1</v>
      </c>
    </row>
    <row r="292" customFormat="false" ht="15.75" hidden="false" customHeight="true" outlineLevel="0" collapsed="false">
      <c r="A292" s="139" t="str">
        <f aca="false">Seeds!AB295</f>
        <v>M5-EyP-6a-E-1</v>
      </c>
      <c r="B292" s="139" t="str">
        <f aca="false">Seeds!Z295</f>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C292" s="139" t="str">
        <f aca="false">Seeds!AA295</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139" t="n">
        <f aca="false">IF(B292=C292,0,1)</f>
        <v>1</v>
      </c>
    </row>
    <row r="293" customFormat="false" ht="15.75" hidden="false" customHeight="true" outlineLevel="0" collapsed="false">
      <c r="A293" s="139" t="str">
        <f aca="false">Seeds!AB296</f>
        <v>M5-EyP-6a-E-2</v>
      </c>
      <c r="B293" s="139" t="str">
        <f aca="false">Seeds!Z296</f>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C293" s="139" t="str">
        <f aca="false">Seeds!AA296</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139" t="n">
        <f aca="false">IF(B293=C293,0,1)</f>
        <v>1</v>
      </c>
    </row>
    <row r="294" customFormat="false" ht="15.75" hidden="false" customHeight="true" outlineLevel="0" collapsed="false">
      <c r="A294" s="139" t="str">
        <f aca="false">Seeds!AB297</f>
        <v>M5-EyP-6a-E-3</v>
      </c>
      <c r="B294" s="139" t="str">
        <f aca="false">Seeds!Z297</f>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C294" s="139" t="str">
        <f aca="false">Seeds!AA297</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139" t="n">
        <f aca="false">IF(B294=C294,0,1)</f>
        <v>1</v>
      </c>
    </row>
    <row r="295" customFormat="false" ht="15.75" hidden="false" customHeight="true" outlineLevel="0" collapsed="false">
      <c r="A295" s="139" t="str">
        <f aca="false">Seeds!AB298</f>
        <v>M5-EyP-6a-E-4</v>
      </c>
      <c r="B295" s="139" t="str">
        <f aca="false">Seeds!Z298</f>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139" t="str">
        <f aca="false">Seeds!AA298</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139" t="n">
        <f aca="false">IF(B295=C295,0,1)</f>
        <v>1</v>
      </c>
    </row>
    <row r="296" customFormat="false" ht="15.75" hidden="false" customHeight="true" outlineLevel="0" collapsed="false">
      <c r="A296" s="139" t="str">
        <f aca="false">Seeds!AB299</f>
        <v>M5-EyP-6a-E-5</v>
      </c>
      <c r="B296" s="139" t="str">
        <f aca="false">Seeds!Z299</f>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C296" s="139" t="str">
        <f aca="false">Seeds!AA299</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139" t="n">
        <f aca="false">IF(B296=C296,0,1)</f>
        <v>1</v>
      </c>
    </row>
    <row r="297" customFormat="false" ht="15.75" hidden="false" customHeight="true" outlineLevel="0" collapsed="false">
      <c r="A297" s="139" t="str">
        <f aca="false">Seeds!AB303</f>
        <v>M5-EyP-7a-I-1</v>
      </c>
      <c r="B297" s="139" t="str">
        <f aca="false">Seeds!Z303</f>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C297" s="139" t="str">
        <f aca="false">Seeds!AA303</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139" t="n">
        <f aca="false">IF(B297=C297,0,1)</f>
        <v>1</v>
      </c>
    </row>
    <row r="298" customFormat="false" ht="15.75" hidden="false" customHeight="true" outlineLevel="0" collapsed="false">
      <c r="A298" s="139" t="str">
        <f aca="false">Seeds!AB304</f>
        <v>M5-EyP-7a-E-1</v>
      </c>
      <c r="B298" s="139" t="str">
        <f aca="false">Seeds!Z304</f>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C298" s="139" t="str">
        <f aca="false">Seeds!AA304</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139" t="n">
        <f aca="false">IF(B298=C298,0,1)</f>
        <v>1</v>
      </c>
    </row>
    <row r="299" customFormat="false" ht="15.75" hidden="false" customHeight="true" outlineLevel="0" collapsed="false">
      <c r="A299" s="139" t="str">
        <f aca="false">Seeds!AB305</f>
        <v>M5-EyP-7a-E-2</v>
      </c>
      <c r="B299" s="139" t="str">
        <f aca="false">Seeds!Z305</f>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C299" s="139" t="str">
        <f aca="false">Seeds!AA305</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139" t="n">
        <f aca="false">IF(B299=C299,0,1)</f>
        <v>1</v>
      </c>
    </row>
    <row r="300" customFormat="false" ht="15.75" hidden="false" customHeight="true" outlineLevel="0" collapsed="false">
      <c r="A300" s="139" t="str">
        <f aca="false">Seeds!AB306</f>
        <v>M5-EyP-7a-E-3</v>
      </c>
      <c r="B300" s="139" t="str">
        <f aca="false">Seeds!Z306</f>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C300" s="139" t="str">
        <f aca="false">Seeds!AA306</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139" t="n">
        <f aca="false">IF(B300=C300,0,1)</f>
        <v>1</v>
      </c>
    </row>
    <row r="301" customFormat="false" ht="15.75" hidden="false" customHeight="true" outlineLevel="0" collapsed="false">
      <c r="A301" s="139" t="str">
        <f aca="false">Seeds!AB307</f>
        <v>M5-EyP-7a-E-4</v>
      </c>
      <c r="B301" s="139" t="str">
        <f aca="false">Seeds!Z307</f>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C301" s="139" t="str">
        <f aca="false">Seeds!AA307</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139" t="n">
        <f aca="false">IF(B301=C301,0,1)</f>
        <v>1</v>
      </c>
    </row>
    <row r="302" customFormat="false" ht="15.75" hidden="false" customHeight="true" outlineLevel="0" collapsed="false">
      <c r="A302" s="139" t="str">
        <f aca="false">Seeds!AB308</f>
        <v>M5-EyP-7a-E-5</v>
      </c>
      <c r="B302" s="139" t="str">
        <f aca="false">Seeds!Z308</f>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C302" s="139" t="str">
        <f aca="false">Seeds!AA308</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139" t="n">
        <f aca="false">IF(B302=C302,0,1)</f>
        <v>1</v>
      </c>
    </row>
    <row r="303" customFormat="false" ht="15.75" hidden="false" customHeight="true" outlineLevel="0" collapsed="false">
      <c r="A303" s="139" t="str">
        <f aca="false">Seeds!AB309</f>
        <v>M5-EyP-8a-I-1</v>
      </c>
      <c r="B303" s="139" t="str">
        <f aca="false">Seeds!Z309</f>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C303" s="139" t="str">
        <f aca="false">Seeds!AA309</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139" t="n">
        <f aca="false">IF(B303=C303,0,1)</f>
        <v>1</v>
      </c>
    </row>
    <row r="304" customFormat="false" ht="15.75" hidden="false" customHeight="true" outlineLevel="0" collapsed="false">
      <c r="A304" s="139" t="str">
        <f aca="false">Seeds!AB310</f>
        <v>M5-EyP-8a-E-1</v>
      </c>
      <c r="B304" s="139" t="str">
        <f aca="false">Seeds!Z310</f>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C304" s="139" t="str">
        <f aca="false">Seeds!AA310</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139" t="n">
        <f aca="false">IF(B304=C304,0,1)</f>
        <v>1</v>
      </c>
    </row>
    <row r="305" customFormat="false" ht="15.75" hidden="false" customHeight="true" outlineLevel="0" collapsed="false">
      <c r="A305" s="139" t="str">
        <f aca="false">Seeds!AB311</f>
        <v>M5-EyP-8a-E-2</v>
      </c>
      <c r="B305" s="139" t="str">
        <f aca="false">Seeds!Z311</f>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C305" s="139" t="str">
        <f aca="false">Seeds!AA311</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139" t="n">
        <f aca="false">IF(B305=C305,0,1)</f>
        <v>1</v>
      </c>
    </row>
    <row r="306" customFormat="false" ht="15.75" hidden="false" customHeight="true" outlineLevel="0" collapsed="false">
      <c r="A306" s="139" t="str">
        <f aca="false">Seeds!AB312</f>
        <v>M5-EyP-8a-E-3</v>
      </c>
      <c r="B306" s="139" t="str">
        <f aca="false">Seeds!Z312</f>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C306" s="139" t="str">
        <f aca="false">Seeds!AA312</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139" t="n">
        <f aca="false">IF(B306=C306,0,1)</f>
        <v>1</v>
      </c>
    </row>
    <row r="307" customFormat="false" ht="15.75" hidden="false" customHeight="true" outlineLevel="0" collapsed="false">
      <c r="A307" s="139" t="str">
        <f aca="false">Seeds!AB313</f>
        <v>M5-EyP-9a-I-1</v>
      </c>
      <c r="B307" s="139" t="str">
        <f aca="false">Seeds!Z313</f>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C307" s="139" t="str">
        <f aca="false">Seeds!AA313</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139" t="n">
        <f aca="false">IF(B307=C307,0,1)</f>
        <v>1</v>
      </c>
    </row>
    <row r="308" customFormat="false" ht="15.75" hidden="false" customHeight="true" outlineLevel="0" collapsed="false">
      <c r="A308" s="139" t="str">
        <f aca="false">Seeds!AB314</f>
        <v>M5-EyP-9a-E-1</v>
      </c>
      <c r="B308" s="139" t="str">
        <f aca="false">Seeds!Z314</f>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C308" s="139" t="str">
        <f aca="false">Seeds!AA314</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139" t="n">
        <f aca="false">IF(B308=C308,0,1)</f>
        <v>1</v>
      </c>
    </row>
    <row r="309" customFormat="false" ht="15.75" hidden="false" customHeight="true" outlineLevel="0" collapsed="false">
      <c r="A309" s="139" t="str">
        <f aca="false">Seeds!AB315</f>
        <v>M5-EyP-9a-A-1</v>
      </c>
      <c r="B309" s="139" t="str">
        <f aca="false">Seeds!Z315</f>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C309" s="139" t="str">
        <f aca="false">Seeds!AA315</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139" t="n">
        <f aca="false">IF(B309=C309,0,1)</f>
        <v>1</v>
      </c>
    </row>
    <row r="310" customFormat="false" ht="15.75" hidden="false" customHeight="true" outlineLevel="0" collapsed="false">
      <c r="A310" s="139" t="str">
        <f aca="false">Seeds!AB316</f>
        <v>M5-EyP-9a-A-2</v>
      </c>
      <c r="B310" s="139" t="str">
        <f aca="false">Seeds!Z316</f>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C310" s="139" t="str">
        <f aca="false">Seeds!AA316</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139" t="n">
        <f aca="false">IF(B310=C310,0,1)</f>
        <v>1</v>
      </c>
    </row>
    <row r="311" customFormat="false" ht="15.75" hidden="false" customHeight="true" outlineLevel="0" collapsed="false">
      <c r="A311" s="139" t="str">
        <f aca="false">Seeds!AB317</f>
        <v>M5-EyP-9a-A-3</v>
      </c>
      <c r="B311" s="139" t="str">
        <f aca="false">Seeds!Z317</f>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C311" s="139" t="str">
        <f aca="false">Seeds!AA317</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139" t="n">
        <f aca="false">IF(B311=C311,0,1)</f>
        <v>1</v>
      </c>
    </row>
    <row r="312" customFormat="false" ht="15.75" hidden="false" customHeight="true" outlineLevel="0" collapsed="false">
      <c r="A312" s="139" t="str">
        <f aca="false">Seeds!AB318</f>
        <v>M5-EyP-9a-A-4</v>
      </c>
      <c r="B312" s="139" t="str">
        <f aca="false">Seeds!Z318</f>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C312" s="139" t="str">
        <f aca="false">Seeds!AA318</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139" t="n">
        <f aca="false">IF(B312=C312,0,1)</f>
        <v>1</v>
      </c>
    </row>
    <row r="313" customFormat="false" ht="15.75" hidden="false" customHeight="true" outlineLevel="0" collapsed="false">
      <c r="A313" s="139" t="str">
        <f aca="false">Seeds!AB319</f>
        <v>M5-EyP-9a-A-5</v>
      </c>
      <c r="B313" s="139" t="str">
        <f aca="false">Seeds!Z319</f>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C313" s="139" t="str">
        <f aca="false">Seeds!AA319</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139" t="n">
        <f aca="false">IF(B313=C313,0,1)</f>
        <v>1</v>
      </c>
    </row>
    <row r="314" customFormat="false" ht="15.75" hidden="false" customHeight="true" outlineLevel="0" collapsed="false">
      <c r="A314" s="139" t="str">
        <f aca="false">Seeds!AB320</f>
        <v>M5-MyM-1a-I-1</v>
      </c>
      <c r="B314" s="139" t="str">
        <f aca="false">Seeds!Z320</f>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C314" s="139" t="str">
        <f aca="false">Seeds!AA320</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139" t="n">
        <f aca="false">IF(B314=C314,0,1)</f>
        <v>1</v>
      </c>
    </row>
    <row r="315" customFormat="false" ht="15.75" hidden="false" customHeight="true" outlineLevel="0" collapsed="false">
      <c r="A315" s="139" t="str">
        <f aca="false">Seeds!AB321</f>
        <v>M5-MyM-1a-E-1</v>
      </c>
      <c r="B315" s="139" t="str">
        <f aca="false">Seeds!Z321</f>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C315" s="139" t="str">
        <f aca="false">Seeds!AA321</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139" t="n">
        <f aca="false">IF(B315=C315,0,1)</f>
        <v>1</v>
      </c>
    </row>
    <row r="316" customFormat="false" ht="15.75" hidden="false" customHeight="true" outlineLevel="0" collapsed="false">
      <c r="A316" s="139" t="str">
        <f aca="false">Seeds!AB322</f>
        <v>M5-MyM-1a-E-2</v>
      </c>
      <c r="B316" s="139" t="str">
        <f aca="false">Seeds!Z322</f>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C316" s="139" t="str">
        <f aca="false">Seeds!AA322</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139" t="n">
        <f aca="false">IF(B316=C316,0,1)</f>
        <v>1</v>
      </c>
    </row>
    <row r="317" customFormat="false" ht="15.75" hidden="false" customHeight="true" outlineLevel="0" collapsed="false">
      <c r="A317" s="139" t="str">
        <f aca="false">Seeds!AB323</f>
        <v>M5-MyM-25a-I-1</v>
      </c>
      <c r="B317" s="139" t="str">
        <f aca="false">Seeds!Z323</f>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139" t="str">
        <f aca="false">Seeds!AA323</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139" t="n">
        <f aca="false">IF(B317=C317,0,1)</f>
        <v>1</v>
      </c>
    </row>
    <row r="318" customFormat="false" ht="15.75" hidden="false" customHeight="true" outlineLevel="0" collapsed="false">
      <c r="A318" s="139" t="str">
        <f aca="false">Seeds!AB324</f>
        <v>M5-MyM-25a-I-2</v>
      </c>
      <c r="B318" s="139" t="str">
        <f aca="false">Seeds!Z324</f>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139" t="str">
        <f aca="false">Seeds!AA324</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139" t="n">
        <f aca="false">IF(B318=C318,0,1)</f>
        <v>1</v>
      </c>
    </row>
    <row r="319" customFormat="false" ht="15.75" hidden="false" customHeight="true" outlineLevel="0" collapsed="false">
      <c r="A319" s="139" t="str">
        <f aca="false">Seeds!AB325</f>
        <v>M5-MyM-25a-E-1</v>
      </c>
      <c r="B319" s="139" t="str">
        <f aca="false">Seeds!Z325</f>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C319" s="139" t="str">
        <f aca="false">Seeds!AA325</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139" t="n">
        <f aca="false">IF(B319=C319,0,1)</f>
        <v>1</v>
      </c>
    </row>
    <row r="320" customFormat="false" ht="15.75" hidden="false" customHeight="true" outlineLevel="0" collapsed="false">
      <c r="A320" s="139" t="str">
        <f aca="false">Seeds!AB326</f>
        <v>M5-MyM-25a-E-2</v>
      </c>
      <c r="B320" s="139" t="str">
        <f aca="false">Seeds!Z326</f>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C320" s="139" t="str">
        <f aca="false">Seeds!AA326</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139" t="n">
        <f aca="false">IF(B320=C320,0,1)</f>
        <v>1</v>
      </c>
    </row>
    <row r="321" customFormat="false" ht="15.75" hidden="false" customHeight="true" outlineLevel="0" collapsed="false">
      <c r="A321" s="139" t="str">
        <f aca="false">Seeds!AB327</f>
        <v>M5-MyM-25a-E-3</v>
      </c>
      <c r="B321" s="139" t="str">
        <f aca="false">Seeds!Z327</f>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C321" s="139" t="str">
        <f aca="false">Seeds!AA327</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139" t="n">
        <f aca="false">IF(B321=C321,0,1)</f>
        <v>1</v>
      </c>
    </row>
    <row r="322" customFormat="false" ht="15.75" hidden="false" customHeight="true" outlineLevel="0" collapsed="false">
      <c r="A322" s="139" t="str">
        <f aca="false">Seeds!AB328</f>
        <v>M5-MyM-25a-A-1</v>
      </c>
      <c r="B322" s="139" t="str">
        <f aca="false">Seeds!Z328</f>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C322" s="139" t="str">
        <f aca="false">Seeds!AA328</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139" t="n">
        <f aca="false">IF(B322=C322,0,1)</f>
        <v>1</v>
      </c>
    </row>
    <row r="323" customFormat="false" ht="15.75" hidden="false" customHeight="true" outlineLevel="0" collapsed="false">
      <c r="A323" s="139" t="str">
        <f aca="false">Seeds!AB329</f>
        <v>M5-MyM-25a-A-2</v>
      </c>
      <c r="B323" s="139" t="str">
        <f aca="false">Seeds!Z329</f>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C323" s="139" t="str">
        <f aca="false">Seeds!AA329</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139" t="n">
        <f aca="false">IF(B323=C323,0,1)</f>
        <v>1</v>
      </c>
    </row>
    <row r="324" customFormat="false" ht="15.75" hidden="false" customHeight="true" outlineLevel="0" collapsed="false">
      <c r="A324" s="139" t="str">
        <f aca="false">Seeds!AB330</f>
        <v>M5-MyM-25a-A-3</v>
      </c>
      <c r="B324" s="139" t="str">
        <f aca="false">Seeds!Z330</f>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139" t="str">
        <f aca="false">Seeds!AA330</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139" t="n">
        <f aca="false">IF(B324=C324,0,1)</f>
        <v>1</v>
      </c>
    </row>
    <row r="325" customFormat="false" ht="15.75" hidden="false" customHeight="true" outlineLevel="0" collapsed="false">
      <c r="A325" s="139" t="str">
        <f aca="false">Seeds!AB331</f>
        <v>M5-MyM-25a-A-4</v>
      </c>
      <c r="B325" s="139" t="str">
        <f aca="false">Seeds!Z331</f>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C325" s="139" t="str">
        <f aca="false">Seeds!AA331</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139" t="n">
        <f aca="false">IF(B325=C325,0,1)</f>
        <v>1</v>
      </c>
    </row>
    <row r="326" customFormat="false" ht="15.75" hidden="false" customHeight="true" outlineLevel="0" collapsed="false">
      <c r="A326" s="139" t="str">
        <f aca="false">Seeds!AB332</f>
        <v>M5-MyM-25a-A-5</v>
      </c>
      <c r="B326" s="139" t="str">
        <f aca="false">Seeds!Z332</f>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C326" s="139" t="str">
        <f aca="false">Seeds!AA332</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139" t="n">
        <f aca="false">IF(B326=C326,0,1)</f>
        <v>1</v>
      </c>
    </row>
    <row r="327" customFormat="false" ht="15.75" hidden="false" customHeight="true" outlineLevel="0" collapsed="false">
      <c r="A327" s="139" t="str">
        <f aca="false">Seeds!AB333</f>
        <v>M5-MyM-26a-I-1</v>
      </c>
      <c r="B327" s="139" t="str">
        <f aca="false">Seeds!Z333</f>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C327" s="139" t="str">
        <f aca="false">Seeds!AA333</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139" t="n">
        <f aca="false">IF(B327=C327,0,1)</f>
        <v>1</v>
      </c>
    </row>
    <row r="328" customFormat="false" ht="15.75" hidden="false" customHeight="true" outlineLevel="0" collapsed="false">
      <c r="A328" s="139" t="str">
        <f aca="false">Seeds!AB334</f>
        <v>M5-MyM-26a-E-1</v>
      </c>
      <c r="B328" s="139" t="str">
        <f aca="false">Seeds!Z334</f>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139" t="str">
        <f aca="false">Seeds!AA334</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139" t="n">
        <f aca="false">IF(B328=C328,0,1)</f>
        <v>1</v>
      </c>
    </row>
    <row r="329" customFormat="false" ht="15.75" hidden="false" customHeight="true" outlineLevel="0" collapsed="false">
      <c r="A329" s="139" t="str">
        <f aca="false">Seeds!AB335</f>
        <v>M5-MyM-26a-A-1</v>
      </c>
      <c r="B329" s="139" t="str">
        <f aca="false">Seeds!Z335</f>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C329" s="139" t="str">
        <f aca="false">Seeds!AA335</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139" t="n">
        <f aca="false">IF(B329=C329,0,1)</f>
        <v>1</v>
      </c>
    </row>
    <row r="330" customFormat="false" ht="15.75" hidden="false" customHeight="true" outlineLevel="0" collapsed="false">
      <c r="A330" s="139" t="str">
        <f aca="false">Seeds!AB336</f>
        <v>M5-MyM-26a-A-2</v>
      </c>
      <c r="B330" s="139" t="str">
        <f aca="false">Seeds!Z336</f>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139" t="str">
        <f aca="false">Seeds!AA336</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139" t="n">
        <f aca="false">IF(B330=C330,0,1)</f>
        <v>1</v>
      </c>
    </row>
    <row r="331" customFormat="false" ht="15.75" hidden="false" customHeight="true" outlineLevel="0" collapsed="false">
      <c r="A331" s="139" t="str">
        <f aca="false">Seeds!AB337</f>
        <v>M5-MyM-26a-A-3</v>
      </c>
      <c r="B331" s="139" t="str">
        <f aca="false">Seeds!Z337</f>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C331" s="139" t="str">
        <f aca="false">Seeds!AA337</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139" t="n">
        <f aca="false">IF(B331=C331,0,1)</f>
        <v>1</v>
      </c>
    </row>
    <row r="332" customFormat="false" ht="15.75" hidden="false" customHeight="true" outlineLevel="0" collapsed="false">
      <c r="A332" s="139" t="str">
        <f aca="false">Seeds!AB338</f>
        <v>M5-MyM-26a-A-4</v>
      </c>
      <c r="B332" s="139" t="str">
        <f aca="false">Seeds!Z338</f>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139" t="str">
        <f aca="false">Seeds!AA338</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139" t="n">
        <f aca="false">IF(B332=C332,0,1)</f>
        <v>1</v>
      </c>
    </row>
    <row r="333" customFormat="false" ht="15.75" hidden="false" customHeight="true" outlineLevel="0" collapsed="false">
      <c r="A333" s="139" t="str">
        <f aca="false">Seeds!AB339</f>
        <v>M5-MyM-26a-A-5</v>
      </c>
      <c r="B333" s="139" t="str">
        <f aca="false">Seeds!Z339</f>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139" t="str">
        <f aca="false">Seeds!AA339</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139" t="n">
        <f aca="false">IF(B333=C333,0,1)</f>
        <v>1</v>
      </c>
    </row>
    <row r="334" customFormat="false" ht="15.75" hidden="false" customHeight="true" outlineLevel="0" collapsed="false">
      <c r="A334" s="139" t="str">
        <f aca="false">Seeds!AB340</f>
        <v>M5-MyM-17a-I-1</v>
      </c>
      <c r="B334" s="139" t="str">
        <f aca="false">Seeds!Z340</f>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C334" s="139" t="str">
        <f aca="false">Seeds!AA340</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139" t="n">
        <f aca="false">IF(B334=C334,0,1)</f>
        <v>1</v>
      </c>
    </row>
    <row r="335" customFormat="false" ht="15.75" hidden="false" customHeight="true" outlineLevel="0" collapsed="false">
      <c r="A335" s="139" t="str">
        <f aca="false">Seeds!AB341</f>
        <v>M5-MyM-17a-I-2</v>
      </c>
      <c r="B335" s="139" t="str">
        <f aca="false">Seeds!Z341</f>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C335" s="139" t="str">
        <f aca="false">Seeds!AA341</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139" t="n">
        <f aca="false">IF(B335=C335,0,1)</f>
        <v>1</v>
      </c>
    </row>
    <row r="336" customFormat="false" ht="15.75" hidden="false" customHeight="true" outlineLevel="0" collapsed="false">
      <c r="A336" s="139" t="str">
        <f aca="false">Seeds!AB342</f>
        <v>M5-MyM-17a-E-1</v>
      </c>
      <c r="B336" s="139" t="str">
        <f aca="false">Seeds!Z342</f>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C336" s="139" t="str">
        <f aca="false">Seeds!AA342</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139" t="n">
        <f aca="false">IF(B336=C336,0,1)</f>
        <v>1</v>
      </c>
    </row>
    <row r="337" customFormat="false" ht="15.75" hidden="false" customHeight="true" outlineLevel="0" collapsed="false">
      <c r="A337" s="139" t="str">
        <f aca="false">Seeds!AB343</f>
        <v>M5-MyM-17a-E-2</v>
      </c>
      <c r="B337" s="139" t="str">
        <f aca="false">Seeds!Z343</f>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C337" s="139" t="str">
        <f aca="false">Seeds!AA343</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139" t="n">
        <f aca="false">IF(B337=C337,0,1)</f>
        <v>1</v>
      </c>
    </row>
    <row r="338" customFormat="false" ht="15.75" hidden="false" customHeight="true" outlineLevel="0" collapsed="false">
      <c r="A338" s="139" t="str">
        <f aca="false">Seeds!AB344</f>
        <v>M5-MyM-17a-A-1</v>
      </c>
      <c r="B338" s="139" t="str">
        <f aca="false">Seeds!Z344</f>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C338" s="139" t="str">
        <f aca="false">Seeds!AA344</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139" t="n">
        <f aca="false">IF(B338=C338,0,1)</f>
        <v>1</v>
      </c>
    </row>
    <row r="339" customFormat="false" ht="15.75" hidden="false" customHeight="true" outlineLevel="0" collapsed="false">
      <c r="A339" s="139" t="str">
        <f aca="false">Seeds!AB345</f>
        <v>M5-MyM-17a-A-2</v>
      </c>
      <c r="B339" s="139" t="str">
        <f aca="false">Seeds!Z345</f>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C339" s="139" t="str">
        <f aca="false">Seeds!AA345</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139" t="n">
        <f aca="false">IF(B339=C339,0,1)</f>
        <v>1</v>
      </c>
    </row>
    <row r="340" customFormat="false" ht="15.75" hidden="false" customHeight="true" outlineLevel="0" collapsed="false">
      <c r="A340" s="139" t="str">
        <f aca="false">Seeds!AB346</f>
        <v>M5-MyM-17a-A-3</v>
      </c>
      <c r="B340" s="139" t="str">
        <f aca="false">Seeds!Z346</f>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C340" s="139" t="str">
        <f aca="false">Seeds!AA346</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139" t="n">
        <f aca="false">IF(B340=C340,0,1)</f>
        <v>1</v>
      </c>
    </row>
    <row r="341" customFormat="false" ht="15.75" hidden="false" customHeight="true" outlineLevel="0" collapsed="false">
      <c r="A341" s="139" t="str">
        <f aca="false">Seeds!AB347</f>
        <v>M5-MyM-17a-A-4</v>
      </c>
      <c r="B341" s="139" t="str">
        <f aca="false">Seeds!Z347</f>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C341" s="139" t="str">
        <f aca="false">Seeds!AA347</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139" t="n">
        <f aca="false">IF(B341=C341,0,1)</f>
        <v>1</v>
      </c>
    </row>
    <row r="342" customFormat="false" ht="15.75" hidden="false" customHeight="true" outlineLevel="0" collapsed="false">
      <c r="A342" s="139" t="str">
        <f aca="false">Seeds!AB348</f>
        <v>M5-MyM-17a-A-5</v>
      </c>
      <c r="B342" s="139" t="str">
        <f aca="false">Seeds!Z348</f>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C342" s="139" t="str">
        <f aca="false">Seeds!AA348</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139" t="n">
        <f aca="false">IF(B342=C342,0,1)</f>
        <v>1</v>
      </c>
    </row>
    <row r="343" customFormat="false" ht="15.75" hidden="false" customHeight="true" outlineLevel="0" collapsed="false">
      <c r="A343" s="139" t="str">
        <f aca="false">Seeds!AB349</f>
        <v>M5-MyM-17b-I-1</v>
      </c>
      <c r="B343" s="139" t="str">
        <f aca="false">Seeds!Z349</f>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C343" s="139" t="str">
        <f aca="false">Seeds!AA349</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139" t="n">
        <f aca="false">IF(B343=C343,0,1)</f>
        <v>1</v>
      </c>
    </row>
    <row r="344" customFormat="false" ht="15.75" hidden="false" customHeight="true" outlineLevel="0" collapsed="false">
      <c r="A344" s="139" t="str">
        <f aca="false">Seeds!AB350</f>
        <v>M5-MyM-17b-E-1</v>
      </c>
      <c r="B344" s="139" t="str">
        <f aca="false">Seeds!Z350</f>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C344" s="139" t="str">
        <f aca="false">Seeds!AA350</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139" t="n">
        <f aca="false">IF(B344=C344,0,1)</f>
        <v>1</v>
      </c>
    </row>
    <row r="345" customFormat="false" ht="15.75" hidden="false" customHeight="true" outlineLevel="0" collapsed="false">
      <c r="A345" s="139" t="str">
        <f aca="false">Seeds!AB351</f>
        <v>M5-MyM-17b-A-1</v>
      </c>
      <c r="B345" s="139" t="str">
        <f aca="false">Seeds!Z351</f>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C345" s="139" t="str">
        <f aca="false">Seeds!AA351</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139" t="n">
        <f aca="false">IF(B345=C345,0,1)</f>
        <v>1</v>
      </c>
    </row>
    <row r="346" customFormat="false" ht="15.75" hidden="false" customHeight="true" outlineLevel="0" collapsed="false">
      <c r="A346" s="139" t="str">
        <f aca="false">Seeds!AB352</f>
        <v>M5-MyM-17b-A-2</v>
      </c>
      <c r="B346" s="139" t="str">
        <f aca="false">Seeds!Z352</f>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C346" s="139" t="str">
        <f aca="false">Seeds!AA352</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139" t="n">
        <f aca="false">IF(B346=C346,0,1)</f>
        <v>1</v>
      </c>
    </row>
    <row r="347" customFormat="false" ht="15.75" hidden="false" customHeight="true" outlineLevel="0" collapsed="false">
      <c r="A347" s="139" t="str">
        <f aca="false">Seeds!AB353</f>
        <v>M5-MyM-17b-A-3</v>
      </c>
      <c r="B347" s="139" t="str">
        <f aca="false">Seeds!Z353</f>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C347" s="139" t="str">
        <f aca="false">Seeds!AA353</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139" t="n">
        <f aca="false">IF(B347=C347,0,1)</f>
        <v>1</v>
      </c>
    </row>
    <row r="348" customFormat="false" ht="15.75" hidden="false" customHeight="true" outlineLevel="0" collapsed="false">
      <c r="A348" s="139" t="str">
        <f aca="false">Seeds!AB354</f>
        <v>M5-MyM-17b-A-4</v>
      </c>
      <c r="B348" s="139" t="str">
        <f aca="false">Seeds!Z354</f>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C348" s="139" t="str">
        <f aca="false">Seeds!AA354</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139" t="n">
        <f aca="false">IF(B348=C348,0,1)</f>
        <v>1</v>
      </c>
    </row>
    <row r="349" customFormat="false" ht="15.75" hidden="false" customHeight="true" outlineLevel="0" collapsed="false">
      <c r="A349" s="139" t="str">
        <f aca="false">Seeds!AB355</f>
        <v>M5-MyM-17b-A-5</v>
      </c>
      <c r="B349" s="139" t="str">
        <f aca="false">Seeds!Z355</f>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C349" s="139" t="str">
        <f aca="false">Seeds!AA355</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139" t="n">
        <f aca="false">IF(B349=C349,0,1)</f>
        <v>1</v>
      </c>
    </row>
    <row r="350" customFormat="false" ht="15.75" hidden="false" customHeight="true" outlineLevel="0" collapsed="false">
      <c r="A350" s="139" t="str">
        <f aca="false">Seeds!AB356</f>
        <v>M5-MyM-2a-I-1</v>
      </c>
      <c r="B350" s="139" t="str">
        <f aca="false">Seeds!Z356</f>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C350" s="139" t="str">
        <f aca="false">Seeds!AA356</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139" t="n">
        <f aca="false">IF(B350=C350,0,1)</f>
        <v>1</v>
      </c>
    </row>
    <row r="351" customFormat="false" ht="15.75" hidden="false" customHeight="true" outlineLevel="0" collapsed="false">
      <c r="A351" s="139" t="str">
        <f aca="false">Seeds!AB357</f>
        <v>M5-MyM-2a-E-1</v>
      </c>
      <c r="B351" s="139" t="str">
        <f aca="false">Seeds!Z357</f>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C351" s="139" t="str">
        <f aca="false">Seeds!AA357</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139" t="n">
        <f aca="false">IF(B351=C351,0,1)</f>
        <v>1</v>
      </c>
    </row>
    <row r="352" customFormat="false" ht="15.75" hidden="false" customHeight="true" outlineLevel="0" collapsed="false">
      <c r="A352" s="139" t="str">
        <f aca="false">Seeds!AB358</f>
        <v>M5-MyM-2a-E-2</v>
      </c>
      <c r="B352" s="139" t="str">
        <f aca="false">Seeds!Z358</f>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C352" s="139" t="str">
        <f aca="false">Seeds!AA358</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139" t="n">
        <f aca="false">IF(B352=C352,0,1)</f>
        <v>1</v>
      </c>
    </row>
    <row r="353" customFormat="false" ht="15.75" hidden="false" customHeight="true" outlineLevel="0" collapsed="false">
      <c r="A353" s="139" t="str">
        <f aca="false">Seeds!AB359</f>
        <v>M5-MyM-27a-I-1</v>
      </c>
      <c r="B353" s="139" t="str">
        <f aca="false">Seeds!Z359</f>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139" t="str">
        <f aca="false">Seeds!AA359</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139" t="n">
        <f aca="false">IF(B353=C353,0,1)</f>
        <v>1</v>
      </c>
    </row>
    <row r="354" customFormat="false" ht="15.75" hidden="false" customHeight="true" outlineLevel="0" collapsed="false">
      <c r="A354" s="139" t="str">
        <f aca="false">Seeds!AB360</f>
        <v>M5-MyM-27a-I-2</v>
      </c>
      <c r="B354" s="139" t="str">
        <f aca="false">Seeds!Z360</f>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139" t="str">
        <f aca="false">Seeds!AA360</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139" t="n">
        <f aca="false">IF(B354=C354,0,1)</f>
        <v>1</v>
      </c>
    </row>
    <row r="355" customFormat="false" ht="15.75" hidden="false" customHeight="true" outlineLevel="0" collapsed="false">
      <c r="A355" s="139" t="str">
        <f aca="false">Seeds!AB361</f>
        <v>M5-MyM-27a-E-1</v>
      </c>
      <c r="B355" s="139" t="str">
        <f aca="false">Seeds!Z361</f>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139" t="str">
        <f aca="false">Seeds!AA361</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139" t="n">
        <f aca="false">IF(B355=C355,0,1)</f>
        <v>1</v>
      </c>
    </row>
    <row r="356" customFormat="false" ht="15.75" hidden="false" customHeight="true" outlineLevel="0" collapsed="false">
      <c r="A356" s="139" t="str">
        <f aca="false">Seeds!AB362</f>
        <v>M5-MyM-27a-E-2</v>
      </c>
      <c r="B356" s="139" t="str">
        <f aca="false">Seeds!Z362</f>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139" t="str">
        <f aca="false">Seeds!AA362</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139" t="n">
        <f aca="false">IF(B356=C356,0,1)</f>
        <v>1</v>
      </c>
    </row>
    <row r="357" customFormat="false" ht="15.75" hidden="false" customHeight="true" outlineLevel="0" collapsed="false">
      <c r="A357" s="139" t="str">
        <f aca="false">Seeds!AB363</f>
        <v>M5-MyM-27a-E-3</v>
      </c>
      <c r="B357" s="139" t="str">
        <f aca="false">Seeds!Z363</f>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139" t="str">
        <f aca="false">Seeds!AA363</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139" t="n">
        <f aca="false">IF(B357=C357,0,1)</f>
        <v>1</v>
      </c>
    </row>
    <row r="358" customFormat="false" ht="15.75" hidden="false" customHeight="true" outlineLevel="0" collapsed="false">
      <c r="A358" s="139" t="str">
        <f aca="false">Seeds!AB364</f>
        <v>M5-MyM-27a-A-1</v>
      </c>
      <c r="B358" s="139" t="str">
        <f aca="false">Seeds!Z364</f>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C358" s="139" t="str">
        <f aca="false">Seeds!AA364</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139" t="n">
        <f aca="false">IF(B358=C358,0,1)</f>
        <v>1</v>
      </c>
    </row>
    <row r="359" customFormat="false" ht="15.75" hidden="false" customHeight="true" outlineLevel="0" collapsed="false">
      <c r="A359" s="139" t="str">
        <f aca="false">Seeds!AB365</f>
        <v>M5-MyM-27a-A-2</v>
      </c>
      <c r="B359" s="139" t="str">
        <f aca="false">Seeds!Z365</f>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C359" s="139" t="str">
        <f aca="false">Seeds!AA365</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139" t="n">
        <f aca="false">IF(B359=C359,0,1)</f>
        <v>1</v>
      </c>
    </row>
    <row r="360" customFormat="false" ht="15.75" hidden="false" customHeight="true" outlineLevel="0" collapsed="false">
      <c r="A360" s="139" t="str">
        <f aca="false">Seeds!AB366</f>
        <v>M5-MyM-27a-A-3</v>
      </c>
      <c r="B360" s="139" t="str">
        <f aca="false">Seeds!Z366</f>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C360" s="139" t="str">
        <f aca="false">Seeds!AA366</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139" t="n">
        <f aca="false">IF(B360=C360,0,1)</f>
        <v>1</v>
      </c>
    </row>
    <row r="361" customFormat="false" ht="15.75" hidden="false" customHeight="true" outlineLevel="0" collapsed="false">
      <c r="A361" s="139" t="str">
        <f aca="false">Seeds!AB367</f>
        <v>M5-MyM-27a-A-4</v>
      </c>
      <c r="B361" s="139" t="str">
        <f aca="false">Seeds!Z367</f>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C361" s="139" t="str">
        <f aca="false">Seeds!AA367</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139" t="n">
        <f aca="false">IF(B361=C361,0,1)</f>
        <v>1</v>
      </c>
    </row>
    <row r="362" customFormat="false" ht="15.75" hidden="false" customHeight="true" outlineLevel="0" collapsed="false">
      <c r="A362" s="139" t="str">
        <f aca="false">Seeds!AB368</f>
        <v>M5-MyM-27a-A-5</v>
      </c>
      <c r="B362" s="139" t="str">
        <f aca="false">Seeds!Z368</f>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C362" s="139" t="str">
        <f aca="false">Seeds!AA368</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139" t="n">
        <f aca="false">IF(B362=C362,0,1)</f>
        <v>1</v>
      </c>
    </row>
    <row r="363" customFormat="false" ht="15.75" hidden="false" customHeight="true" outlineLevel="0" collapsed="false">
      <c r="A363" s="139" t="str">
        <f aca="false">Seeds!AB369</f>
        <v>M5-MyM-28a-I-1</v>
      </c>
      <c r="B363" s="139" t="str">
        <f aca="false">Seeds!Z369</f>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139" t="str">
        <f aca="false">Seeds!AA369</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139" t="n">
        <f aca="false">IF(B363=C363,0,1)</f>
        <v>1</v>
      </c>
    </row>
    <row r="364" customFormat="false" ht="15.75" hidden="false" customHeight="true" outlineLevel="0" collapsed="false">
      <c r="A364" s="139" t="str">
        <f aca="false">Seeds!AB370</f>
        <v>M5-MyM-28a-E-1</v>
      </c>
      <c r="B364" s="139" t="str">
        <f aca="false">Seeds!Z370</f>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139" t="str">
        <f aca="false">Seeds!AA370</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139" t="n">
        <f aca="false">IF(B364=C364,0,1)</f>
        <v>1</v>
      </c>
    </row>
    <row r="365" customFormat="false" ht="15.75" hidden="false" customHeight="true" outlineLevel="0" collapsed="false">
      <c r="A365" s="139" t="str">
        <f aca="false">Seeds!AB371</f>
        <v>M5-MyM-28a-A-1</v>
      </c>
      <c r="B365" s="139" t="str">
        <f aca="false">Seeds!Z371</f>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C365" s="139" t="str">
        <f aca="false">Seeds!AA371</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139" t="n">
        <f aca="false">IF(B365=C365,0,1)</f>
        <v>1</v>
      </c>
    </row>
    <row r="366" customFormat="false" ht="15.75" hidden="false" customHeight="true" outlineLevel="0" collapsed="false">
      <c r="A366" s="139" t="str">
        <f aca="false">Seeds!AB372</f>
        <v>M5-MyM-28a-A-2</v>
      </c>
      <c r="B366" s="139" t="str">
        <f aca="false">Seeds!Z372</f>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C366" s="139" t="str">
        <f aca="false">Seeds!AA372</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139" t="n">
        <f aca="false">IF(B366=C366,0,1)</f>
        <v>1</v>
      </c>
    </row>
    <row r="367" customFormat="false" ht="15.75" hidden="false" customHeight="true" outlineLevel="0" collapsed="false">
      <c r="A367" s="139" t="str">
        <f aca="false">Seeds!AB373</f>
        <v>M5-MyM-28a-A-3</v>
      </c>
      <c r="B367" s="139" t="str">
        <f aca="false">Seeds!Z373</f>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139" t="str">
        <f aca="false">Seeds!AA373</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139" t="n">
        <f aca="false">IF(B367=C367,0,1)</f>
        <v>1</v>
      </c>
    </row>
    <row r="368" customFormat="false" ht="15.75" hidden="false" customHeight="true" outlineLevel="0" collapsed="false">
      <c r="A368" s="139" t="str">
        <f aca="false">Seeds!AB374</f>
        <v>M5-MyM-28a-A-4</v>
      </c>
      <c r="B368" s="139" t="str">
        <f aca="false">Seeds!Z374</f>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C368" s="139" t="str">
        <f aca="false">Seeds!AA374</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139" t="n">
        <f aca="false">IF(B368=C368,0,1)</f>
        <v>1</v>
      </c>
    </row>
    <row r="369" customFormat="false" ht="15.75" hidden="false" customHeight="true" outlineLevel="0" collapsed="false">
      <c r="A369" s="139" t="str">
        <f aca="false">Seeds!AB375</f>
        <v>M5-MyM-28a-A-5</v>
      </c>
      <c r="B369" s="139" t="str">
        <f aca="false">Seeds!Z375</f>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C369" s="139" t="str">
        <f aca="false">Seeds!AA375</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139" t="n">
        <f aca="false">IF(B369=C369,0,1)</f>
        <v>1</v>
      </c>
    </row>
    <row r="370" customFormat="false" ht="15.75" hidden="false" customHeight="true" outlineLevel="0" collapsed="false">
      <c r="A370" s="139" t="str">
        <f aca="false">Seeds!AB376</f>
        <v>M5-MyM-18a-I-1</v>
      </c>
      <c r="B370" s="139" t="str">
        <f aca="false">Seeds!Z376</f>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C370" s="139" t="str">
        <f aca="false">Seeds!AA376</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139" t="n">
        <f aca="false">IF(B370=C370,0,1)</f>
        <v>1</v>
      </c>
    </row>
    <row r="371" customFormat="false" ht="15.75" hidden="false" customHeight="true" outlineLevel="0" collapsed="false">
      <c r="A371" s="139" t="str">
        <f aca="false">Seeds!AB377</f>
        <v>M5-MyM-18a-E-1</v>
      </c>
      <c r="B371" s="139" t="str">
        <f aca="false">Seeds!Z377</f>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C371" s="139" t="str">
        <f aca="false">Seeds!AA377</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139" t="n">
        <f aca="false">IF(B371=C371,0,1)</f>
        <v>1</v>
      </c>
    </row>
    <row r="372" customFormat="false" ht="15.75" hidden="false" customHeight="true" outlineLevel="0" collapsed="false">
      <c r="A372" s="139" t="str">
        <f aca="false">Seeds!AB378</f>
        <v>M5-MyM-18a-E-2</v>
      </c>
      <c r="B372" s="139" t="str">
        <f aca="false">Seeds!Z378</f>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C372" s="139" t="str">
        <f aca="false">Seeds!AA378</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139" t="n">
        <f aca="false">IF(B372=C372,0,1)</f>
        <v>1</v>
      </c>
    </row>
    <row r="373" customFormat="false" ht="15.75" hidden="false" customHeight="true" outlineLevel="0" collapsed="false">
      <c r="A373" s="139" t="str">
        <f aca="false">Seeds!AB379</f>
        <v>M5-MyM-18a-A-1</v>
      </c>
      <c r="B373" s="139" t="str">
        <f aca="false">Seeds!Z379</f>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C373" s="139" t="str">
        <f aca="false">Seeds!AA379</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139" t="n">
        <f aca="false">IF(B373=C373,0,1)</f>
        <v>1</v>
      </c>
    </row>
    <row r="374" customFormat="false" ht="15.75" hidden="false" customHeight="true" outlineLevel="0" collapsed="false">
      <c r="A374" s="139" t="str">
        <f aca="false">Seeds!AB380</f>
        <v>M5-MyM-18a-A-2</v>
      </c>
      <c r="B374" s="139" t="str">
        <f aca="false">Seeds!Z380</f>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C374" s="139" t="str">
        <f aca="false">Seeds!AA380</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139" t="n">
        <f aca="false">IF(B374=C374,0,1)</f>
        <v>1</v>
      </c>
    </row>
    <row r="375" customFormat="false" ht="15.75" hidden="false" customHeight="true" outlineLevel="0" collapsed="false">
      <c r="A375" s="139" t="str">
        <f aca="false">Seeds!AB381</f>
        <v>M5-MyM-18a-A-3</v>
      </c>
      <c r="B375" s="139" t="str">
        <f aca="false">Seeds!Z381</f>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C375" s="139" t="str">
        <f aca="false">Seeds!AA381</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139" t="n">
        <f aca="false">IF(B375=C375,0,1)</f>
        <v>1</v>
      </c>
    </row>
    <row r="376" customFormat="false" ht="15.75" hidden="false" customHeight="true" outlineLevel="0" collapsed="false">
      <c r="A376" s="139" t="str">
        <f aca="false">Seeds!AB382</f>
        <v>M5-MyM-18a-A-4</v>
      </c>
      <c r="B376" s="139" t="str">
        <f aca="false">Seeds!Z382</f>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C376" s="139" t="str">
        <f aca="false">Seeds!AA382</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139" t="n">
        <f aca="false">IF(B376=C376,0,1)</f>
        <v>1</v>
      </c>
    </row>
    <row r="377" customFormat="false" ht="15.75" hidden="false" customHeight="true" outlineLevel="0" collapsed="false">
      <c r="A377" s="139" t="str">
        <f aca="false">Seeds!AB383</f>
        <v>M5-MyM-18a-A-5</v>
      </c>
      <c r="B377" s="139" t="str">
        <f aca="false">Seeds!Z383</f>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C377" s="139" t="str">
        <f aca="false">Seeds!AA383</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139" t="n">
        <f aca="false">IF(B377=C377,0,1)</f>
        <v>1</v>
      </c>
    </row>
    <row r="378" customFormat="false" ht="15.75" hidden="false" customHeight="true" outlineLevel="0" collapsed="false">
      <c r="A378" s="139" t="str">
        <f aca="false">Seeds!AB384</f>
        <v>M5-MyM-18b-I-1</v>
      </c>
      <c r="B378" s="139" t="str">
        <f aca="false">Seeds!Z384</f>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C378" s="139" t="str">
        <f aca="false">Seeds!AA384</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139" t="n">
        <f aca="false">IF(B378=C378,0,1)</f>
        <v>1</v>
      </c>
    </row>
    <row r="379" customFormat="false" ht="15.75" hidden="false" customHeight="true" outlineLevel="0" collapsed="false">
      <c r="A379" s="139" t="str">
        <f aca="false">Seeds!AB385</f>
        <v>M5-MyM-18b-E-1</v>
      </c>
      <c r="B379" s="139" t="str">
        <f aca="false">Seeds!Z385</f>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C379" s="139" t="str">
        <f aca="false">Seeds!AA385</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139" t="n">
        <f aca="false">IF(B379=C379,0,1)</f>
        <v>1</v>
      </c>
    </row>
    <row r="380" customFormat="false" ht="15.75" hidden="false" customHeight="true" outlineLevel="0" collapsed="false">
      <c r="A380" s="139" t="str">
        <f aca="false">Seeds!AB386</f>
        <v>M5-MyM-18b-A-1</v>
      </c>
      <c r="B380" s="139" t="str">
        <f aca="false">Seeds!Z386</f>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C380" s="139" t="str">
        <f aca="false">Seeds!AA386</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139" t="n">
        <f aca="false">IF(B380=C380,0,1)</f>
        <v>1</v>
      </c>
    </row>
    <row r="381" customFormat="false" ht="15.75" hidden="false" customHeight="true" outlineLevel="0" collapsed="false">
      <c r="A381" s="139" t="str">
        <f aca="false">Seeds!AB387</f>
        <v>M5-MyM-18b-A-2</v>
      </c>
      <c r="B381" s="139" t="str">
        <f aca="false">Seeds!Z387</f>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C381" s="139" t="str">
        <f aca="false">Seeds!AA387</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139" t="n">
        <f aca="false">IF(B381=C381,0,1)</f>
        <v>1</v>
      </c>
    </row>
    <row r="382" customFormat="false" ht="15.75" hidden="false" customHeight="true" outlineLevel="0" collapsed="false">
      <c r="A382" s="139" t="str">
        <f aca="false">Seeds!AB388</f>
        <v>M5-MyM-18b-A-3</v>
      </c>
      <c r="B382" s="139" t="str">
        <f aca="false">Seeds!Z388</f>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C382" s="139" t="str">
        <f aca="false">Seeds!AA388</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139" t="n">
        <f aca="false">IF(B382=C382,0,1)</f>
        <v>1</v>
      </c>
    </row>
    <row r="383" customFormat="false" ht="15.75" hidden="false" customHeight="true" outlineLevel="0" collapsed="false">
      <c r="A383" s="139" t="str">
        <f aca="false">Seeds!AB389</f>
        <v>M5-MyM-18b-A-4</v>
      </c>
      <c r="B383" s="139" t="str">
        <f aca="false">Seeds!Z389</f>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C383" s="139" t="str">
        <f aca="false">Seeds!AA389</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139" t="n">
        <f aca="false">IF(B383=C383,0,1)</f>
        <v>1</v>
      </c>
    </row>
    <row r="384" customFormat="false" ht="15.75" hidden="false" customHeight="true" outlineLevel="0" collapsed="false">
      <c r="A384" s="139" t="str">
        <f aca="false">Seeds!AB390</f>
        <v>M5-MyM-18b-A-5</v>
      </c>
      <c r="B384" s="139" t="str">
        <f aca="false">Seeds!Z390</f>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139" t="str">
        <f aca="false">Seeds!AA390</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139" t="n">
        <f aca="false">IF(B384=C384,0,1)</f>
        <v>1</v>
      </c>
    </row>
    <row r="385" customFormat="false" ht="15.75" hidden="false" customHeight="true" outlineLevel="0" collapsed="false">
      <c r="A385" s="139" t="str">
        <f aca="false">Seeds!AB391</f>
        <v>M5-MyM-3a-I-1</v>
      </c>
      <c r="B385" s="139" t="str">
        <f aca="false">Seeds!Z391</f>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C385" s="139" t="str">
        <f aca="false">Seeds!AA391</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139" t="n">
        <f aca="false">IF(B385=C385,0,1)</f>
        <v>1</v>
      </c>
    </row>
    <row r="386" customFormat="false" ht="15.75" hidden="false" customHeight="true" outlineLevel="0" collapsed="false">
      <c r="A386" s="139" t="str">
        <f aca="false">Seeds!AB392</f>
        <v>M5-MyM-3a-E-1</v>
      </c>
      <c r="B386" s="139" t="str">
        <f aca="false">Seeds!Z392</f>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C386" s="139" t="str">
        <f aca="false">Seeds!AA392</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139" t="n">
        <f aca="false">IF(B386=C386,0,1)</f>
        <v>1</v>
      </c>
    </row>
    <row r="387" customFormat="false" ht="15.75" hidden="false" customHeight="true" outlineLevel="0" collapsed="false">
      <c r="A387" s="139" t="str">
        <f aca="false">Seeds!AB393</f>
        <v>M5-MyM-3a-E-2</v>
      </c>
      <c r="B387" s="139" t="str">
        <f aca="false">Seeds!Z393</f>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C387" s="139" t="str">
        <f aca="false">Seeds!AA393</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139" t="n">
        <f aca="false">IF(B387=C387,0,1)</f>
        <v>1</v>
      </c>
    </row>
    <row r="388" customFormat="false" ht="15.75" hidden="false" customHeight="true" outlineLevel="0" collapsed="false">
      <c r="A388" s="139" t="str">
        <f aca="false">Seeds!AB394</f>
        <v>M5-MyM-3a-E-3</v>
      </c>
      <c r="B388" s="139" t="str">
        <f aca="false">Seeds!Z394</f>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C388" s="139" t="str">
        <f aca="false">Seeds!AA394</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139" t="n">
        <f aca="false">IF(B388=C388,0,1)</f>
        <v>1</v>
      </c>
    </row>
    <row r="389" customFormat="false" ht="15.75" hidden="false" customHeight="true" outlineLevel="0" collapsed="false">
      <c r="A389" s="139" t="str">
        <f aca="false">Seeds!AB395</f>
        <v>M5-MyM-29a-I-1</v>
      </c>
      <c r="B389" s="139" t="str">
        <f aca="false">Seeds!Z395</f>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139" t="str">
        <f aca="false">Seeds!AA395</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139" t="n">
        <f aca="false">IF(B389=C389,0,1)</f>
        <v>1</v>
      </c>
    </row>
    <row r="390" customFormat="false" ht="15.75" hidden="false" customHeight="true" outlineLevel="0" collapsed="false">
      <c r="A390" s="139" t="str">
        <f aca="false">Seeds!AB396</f>
        <v>M5-MyM-29a-I-2</v>
      </c>
      <c r="B390" s="139" t="str">
        <f aca="false">Seeds!Z396</f>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139" t="str">
        <f aca="false">Seeds!AA396</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139" t="n">
        <f aca="false">IF(B390=C390,0,1)</f>
        <v>1</v>
      </c>
    </row>
    <row r="391" customFormat="false" ht="15.75" hidden="false" customHeight="true" outlineLevel="0" collapsed="false">
      <c r="A391" s="139" t="str">
        <f aca="false">Seeds!AB397</f>
        <v>M5-MyM-29a-E-1</v>
      </c>
      <c r="B391" s="139" t="str">
        <f aca="false">Seeds!Z397</f>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139" t="str">
        <f aca="false">Seeds!AA397</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139" t="n">
        <f aca="false">IF(B391=C391,0,1)</f>
        <v>1</v>
      </c>
    </row>
    <row r="392" customFormat="false" ht="15.75" hidden="false" customHeight="true" outlineLevel="0" collapsed="false">
      <c r="A392" s="139" t="str">
        <f aca="false">Seeds!AB398</f>
        <v>M5-MyM-29a-E-2</v>
      </c>
      <c r="B392" s="139" t="str">
        <f aca="false">Seeds!Z398</f>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139" t="str">
        <f aca="false">Seeds!AA398</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139" t="n">
        <f aca="false">IF(B392=C392,0,1)</f>
        <v>1</v>
      </c>
    </row>
    <row r="393" customFormat="false" ht="15.75" hidden="false" customHeight="true" outlineLevel="0" collapsed="false">
      <c r="A393" s="139" t="str">
        <f aca="false">Seeds!AB399</f>
        <v>M5-MyM-29a-E-3</v>
      </c>
      <c r="B393" s="139" t="str">
        <f aca="false">Seeds!Z399</f>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139" t="str">
        <f aca="false">Seeds!AA399</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139" t="n">
        <f aca="false">IF(B393=C393,0,1)</f>
        <v>1</v>
      </c>
    </row>
    <row r="394" customFormat="false" ht="15.75" hidden="false" customHeight="true" outlineLevel="0" collapsed="false">
      <c r="A394" s="139" t="str">
        <f aca="false">Seeds!AB400</f>
        <v>M5-MyM-29a-A-1</v>
      </c>
      <c r="B394" s="139" t="str">
        <f aca="false">Seeds!Z400</f>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C394" s="139" t="str">
        <f aca="false">Seeds!AA400</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139" t="n">
        <f aca="false">IF(B394=C394,0,1)</f>
        <v>1</v>
      </c>
    </row>
    <row r="395" customFormat="false" ht="15.75" hidden="false" customHeight="true" outlineLevel="0" collapsed="false">
      <c r="A395" s="139" t="str">
        <f aca="false">Seeds!AB401</f>
        <v>M5-MyM-29a-A-2</v>
      </c>
      <c r="B395" s="139" t="str">
        <f aca="false">Seeds!Z401</f>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C395" s="139" t="str">
        <f aca="false">Seeds!AA401</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139" t="n">
        <f aca="false">IF(B395=C395,0,1)</f>
        <v>1</v>
      </c>
    </row>
    <row r="396" customFormat="false" ht="15.75" hidden="false" customHeight="true" outlineLevel="0" collapsed="false">
      <c r="A396" s="139" t="str">
        <f aca="false">Seeds!AB402</f>
        <v>M5-MyM-29a-A-3</v>
      </c>
      <c r="B396" s="139" t="str">
        <f aca="false">Seeds!Z402</f>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C396" s="139" t="str">
        <f aca="false">Seeds!AA402</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139" t="n">
        <f aca="false">IF(B396=C396,0,1)</f>
        <v>1</v>
      </c>
    </row>
    <row r="397" customFormat="false" ht="15.75" hidden="false" customHeight="true" outlineLevel="0" collapsed="false">
      <c r="A397" s="139" t="str">
        <f aca="false">Seeds!AB403</f>
        <v>M5-MyM-29a-A-4</v>
      </c>
      <c r="B397" s="139" t="str">
        <f aca="false">Seeds!Z403</f>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C397" s="139" t="str">
        <f aca="false">Seeds!AA403</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139" t="n">
        <f aca="false">IF(B397=C397,0,1)</f>
        <v>1</v>
      </c>
    </row>
    <row r="398" customFormat="false" ht="15.75" hidden="false" customHeight="true" outlineLevel="0" collapsed="false">
      <c r="A398" s="139" t="str">
        <f aca="false">Seeds!AB404</f>
        <v>M5-MyM-29a-A-5</v>
      </c>
      <c r="B398" s="139" t="str">
        <f aca="false">Seeds!Z404</f>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C398" s="139" t="str">
        <f aca="false">Seeds!AA404</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139" t="n">
        <f aca="false">IF(B398=C398,0,1)</f>
        <v>1</v>
      </c>
    </row>
    <row r="399" customFormat="false" ht="15.75" hidden="false" customHeight="true" outlineLevel="0" collapsed="false">
      <c r="A399" s="139" t="str">
        <f aca="false">Seeds!AB405</f>
        <v>M5-MyM-30a-I-1</v>
      </c>
      <c r="B399" s="139" t="str">
        <f aca="false">Seeds!Z405</f>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C399" s="139" t="str">
        <f aca="false">Seeds!AA405</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139" t="n">
        <f aca="false">IF(B399=C399,0,1)</f>
        <v>1</v>
      </c>
    </row>
    <row r="400" customFormat="false" ht="15.75" hidden="false" customHeight="true" outlineLevel="0" collapsed="false">
      <c r="A400" s="139" t="str">
        <f aca="false">Seeds!AB406</f>
        <v>M5-MyM-30a-E-1</v>
      </c>
      <c r="B400" s="139" t="str">
        <f aca="false">Seeds!Z406</f>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139" t="str">
        <f aca="false">Seeds!AA406</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139" t="n">
        <f aca="false">IF(B400=C400,0,1)</f>
        <v>1</v>
      </c>
    </row>
    <row r="401" customFormat="false" ht="15.75" hidden="false" customHeight="true" outlineLevel="0" collapsed="false">
      <c r="A401" s="139" t="str">
        <f aca="false">Seeds!AB407</f>
        <v>M5-MyM-30a-A-1</v>
      </c>
      <c r="B401" s="139" t="str">
        <f aca="false">Seeds!Z407</f>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C401" s="139" t="str">
        <f aca="false">Seeds!AA407</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139" t="n">
        <f aca="false">IF(B401=C401,0,1)</f>
        <v>1</v>
      </c>
    </row>
    <row r="402" customFormat="false" ht="15.75" hidden="false" customHeight="true" outlineLevel="0" collapsed="false">
      <c r="A402" s="139" t="str">
        <f aca="false">Seeds!AB408</f>
        <v>M5-MyM-30a-A-2</v>
      </c>
      <c r="B402" s="139" t="str">
        <f aca="false">Seeds!Z408</f>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C402" s="139" t="str">
        <f aca="false">Seeds!AA408</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139" t="n">
        <f aca="false">IF(B402=C402,0,1)</f>
        <v>1</v>
      </c>
    </row>
    <row r="403" customFormat="false" ht="15.75" hidden="false" customHeight="true" outlineLevel="0" collapsed="false">
      <c r="A403" s="139" t="str">
        <f aca="false">Seeds!AB409</f>
        <v>M5-MyM-30a-A-3</v>
      </c>
      <c r="B403" s="139" t="str">
        <f aca="false">Seeds!Z409</f>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C403" s="139" t="str">
        <f aca="false">Seeds!AA409</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139" t="n">
        <f aca="false">IF(B403=C403,0,1)</f>
        <v>1</v>
      </c>
    </row>
    <row r="404" customFormat="false" ht="15.75" hidden="false" customHeight="true" outlineLevel="0" collapsed="false">
      <c r="A404" s="139" t="str">
        <f aca="false">Seeds!AB410</f>
        <v>M5-MyM-30a-A-4</v>
      </c>
      <c r="B404" s="139" t="str">
        <f aca="false">Seeds!Z410</f>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C404" s="139" t="str">
        <f aca="false">Seeds!AA410</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139" t="n">
        <f aca="false">IF(B404=C404,0,1)</f>
        <v>1</v>
      </c>
    </row>
    <row r="405" customFormat="false" ht="15.75" hidden="false" customHeight="true" outlineLevel="0" collapsed="false">
      <c r="A405" s="139" t="str">
        <f aca="false">Seeds!AB411</f>
        <v>M5-MyM-30a-A-5</v>
      </c>
      <c r="B405" s="139" t="str">
        <f aca="false">Seeds!Z411</f>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C405" s="139" t="str">
        <f aca="false">Seeds!AA411</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139" t="n">
        <f aca="false">IF(B405=C405,0,1)</f>
        <v>1</v>
      </c>
    </row>
    <row r="406" customFormat="false" ht="15.75" hidden="false" customHeight="true" outlineLevel="0" collapsed="false">
      <c r="A406" s="139" t="str">
        <f aca="false">Seeds!AB412</f>
        <v>M5-MyM-19a-I-1</v>
      </c>
      <c r="B406" s="139" t="str">
        <f aca="false">Seeds!Z412</f>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C406" s="139" t="str">
        <f aca="false">Seeds!AA412</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139" t="n">
        <f aca="false">IF(B406=C406,0,1)</f>
        <v>1</v>
      </c>
    </row>
    <row r="407" customFormat="false" ht="15.75" hidden="false" customHeight="true" outlineLevel="0" collapsed="false">
      <c r="A407" s="139" t="str">
        <f aca="false">Seeds!AB413</f>
        <v>M5-MyM-19a-E-1</v>
      </c>
      <c r="B407" s="139" t="str">
        <f aca="false">Seeds!Z413</f>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C407" s="139" t="str">
        <f aca="false">Seeds!AA413</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139" t="n">
        <f aca="false">IF(B407=C407,0,1)</f>
        <v>1</v>
      </c>
    </row>
    <row r="408" customFormat="false" ht="15.75" hidden="false" customHeight="true" outlineLevel="0" collapsed="false">
      <c r="A408" s="139" t="str">
        <f aca="false">Seeds!AB414</f>
        <v>M5-MyM-19a-E-2</v>
      </c>
      <c r="B408" s="139" t="str">
        <f aca="false">Seeds!Z414</f>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C408" s="139" t="str">
        <f aca="false">Seeds!AA414</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139" t="n">
        <f aca="false">IF(B408=C408,0,1)</f>
        <v>1</v>
      </c>
    </row>
    <row r="409" customFormat="false" ht="15.75" hidden="false" customHeight="true" outlineLevel="0" collapsed="false">
      <c r="A409" s="139" t="str">
        <f aca="false">Seeds!AB415</f>
        <v>M5-MyM-19a-A-1</v>
      </c>
      <c r="B409" s="139" t="str">
        <f aca="false">Seeds!Z415</f>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C409" s="139" t="str">
        <f aca="false">Seeds!AA415</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139" t="n">
        <f aca="false">IF(B409=C409,0,1)</f>
        <v>1</v>
      </c>
    </row>
    <row r="410" customFormat="false" ht="15.75" hidden="false" customHeight="true" outlineLevel="0" collapsed="false">
      <c r="A410" s="139" t="str">
        <f aca="false">Seeds!AB416</f>
        <v>M5-MyM-19a-A-2</v>
      </c>
      <c r="B410" s="139" t="str">
        <f aca="false">Seeds!Z416</f>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C410" s="139" t="str">
        <f aca="false">Seeds!AA416</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139" t="n">
        <f aca="false">IF(B410=C410,0,1)</f>
        <v>1</v>
      </c>
    </row>
    <row r="411" customFormat="false" ht="15.75" hidden="false" customHeight="true" outlineLevel="0" collapsed="false">
      <c r="A411" s="139" t="str">
        <f aca="false">Seeds!AB417</f>
        <v>M5-MyM-19a-A-3</v>
      </c>
      <c r="B411" s="139" t="str">
        <f aca="false">Seeds!Z417</f>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C411" s="139" t="str">
        <f aca="false">Seeds!AA417</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139" t="n">
        <f aca="false">IF(B411=C411,0,1)</f>
        <v>1</v>
      </c>
    </row>
    <row r="412" customFormat="false" ht="15.75" hidden="false" customHeight="true" outlineLevel="0" collapsed="false">
      <c r="A412" s="139" t="str">
        <f aca="false">Seeds!AB418</f>
        <v>M5-MyM-19a-A-4</v>
      </c>
      <c r="B412" s="139" t="str">
        <f aca="false">Seeds!Z418</f>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C412" s="139" t="str">
        <f aca="false">Seeds!AA418</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139" t="n">
        <f aca="false">IF(B412=C412,0,1)</f>
        <v>1</v>
      </c>
    </row>
    <row r="413" customFormat="false" ht="15.75" hidden="false" customHeight="true" outlineLevel="0" collapsed="false">
      <c r="A413" s="139" t="str">
        <f aca="false">Seeds!AB419</f>
        <v>M5-MyM-19a-A-5</v>
      </c>
      <c r="B413" s="139" t="str">
        <f aca="false">Seeds!Z419</f>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C413" s="139" t="str">
        <f aca="false">Seeds!AA419</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139" t="n">
        <f aca="false">IF(B413=C413,0,1)</f>
        <v>1</v>
      </c>
    </row>
    <row r="414" customFormat="false" ht="15.75" hidden="false" customHeight="true" outlineLevel="0" collapsed="false">
      <c r="A414" s="139" t="str">
        <f aca="false">Seeds!AB420</f>
        <v>M5-MyM-19b-I-1</v>
      </c>
      <c r="B414" s="139" t="str">
        <f aca="false">Seeds!Z420</f>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C414" s="139" t="str">
        <f aca="false">Seeds!AA420</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139" t="n">
        <f aca="false">IF(B414=C414,0,1)</f>
        <v>1</v>
      </c>
    </row>
    <row r="415" customFormat="false" ht="15.75" hidden="false" customHeight="true" outlineLevel="0" collapsed="false">
      <c r="A415" s="139" t="str">
        <f aca="false">Seeds!AB421</f>
        <v>M5-MyM-19b-E-1</v>
      </c>
      <c r="B415" s="139" t="str">
        <f aca="false">Seeds!Z421</f>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C415" s="139" t="str">
        <f aca="false">Seeds!AA421</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139" t="n">
        <f aca="false">IF(B415=C415,0,1)</f>
        <v>1</v>
      </c>
    </row>
    <row r="416" customFormat="false" ht="15.75" hidden="false" customHeight="true" outlineLevel="0" collapsed="false">
      <c r="A416" s="139" t="str">
        <f aca="false">Seeds!AB422</f>
        <v>M5-MyM-19b-A-1</v>
      </c>
      <c r="B416" s="139" t="str">
        <f aca="false">Seeds!Z422</f>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C416" s="139" t="str">
        <f aca="false">Seeds!AA422</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139" t="n">
        <f aca="false">IF(B416=C416,0,1)</f>
        <v>1</v>
      </c>
    </row>
    <row r="417" customFormat="false" ht="15.75" hidden="false" customHeight="true" outlineLevel="0" collapsed="false">
      <c r="A417" s="139" t="str">
        <f aca="false">Seeds!AB423</f>
        <v>M5-MyM-19b-A-2</v>
      </c>
      <c r="B417" s="139" t="str">
        <f aca="false">Seeds!Z423</f>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C417" s="139" t="str">
        <f aca="false">Seeds!AA423</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139" t="n">
        <f aca="false">IF(B417=C417,0,1)</f>
        <v>1</v>
      </c>
    </row>
    <row r="418" customFormat="false" ht="15.75" hidden="false" customHeight="true" outlineLevel="0" collapsed="false">
      <c r="A418" s="139" t="str">
        <f aca="false">Seeds!AB424</f>
        <v>M5-MyM-19b-A-3</v>
      </c>
      <c r="B418" s="139" t="str">
        <f aca="false">Seeds!Z424</f>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C418" s="139" t="str">
        <f aca="false">Seeds!AA424</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139" t="n">
        <f aca="false">IF(B418=C418,0,1)</f>
        <v>1</v>
      </c>
    </row>
    <row r="419" customFormat="false" ht="15.75" hidden="false" customHeight="true" outlineLevel="0" collapsed="false">
      <c r="A419" s="139" t="str">
        <f aca="false">Seeds!AB425</f>
        <v>M5-MyM-19b-A-4</v>
      </c>
      <c r="B419" s="139" t="str">
        <f aca="false">Seeds!Z425</f>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C419" s="139" t="str">
        <f aca="false">Seeds!AA425</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139" t="n">
        <f aca="false">IF(B419=C419,0,1)</f>
        <v>1</v>
      </c>
    </row>
    <row r="420" customFormat="false" ht="15.75" hidden="false" customHeight="true" outlineLevel="0" collapsed="false">
      <c r="A420" s="139" t="str">
        <f aca="false">Seeds!AB426</f>
        <v>M5-MyM-19b-A-5</v>
      </c>
      <c r="B420" s="139" t="str">
        <f aca="false">Seeds!Z426</f>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139" t="str">
        <f aca="false">Seeds!AA426</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139" t="n">
        <f aca="false">IF(B420=C420,0,1)</f>
        <v>1</v>
      </c>
    </row>
    <row r="421" customFormat="false" ht="15.75" hidden="false" customHeight="true" outlineLevel="0" collapsed="false">
      <c r="A421" s="139" t="str">
        <f aca="false">Seeds!AB427</f>
        <v>M5-MyM-4a-I-1</v>
      </c>
      <c r="B421" s="139" t="str">
        <f aca="false">Seeds!Z427</f>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C421" s="139" t="str">
        <f aca="false">Seeds!AA427</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139" t="n">
        <f aca="false">IF(B421=C421,0,1)</f>
        <v>1</v>
      </c>
    </row>
    <row r="422" customFormat="false" ht="15.75" hidden="false" customHeight="true" outlineLevel="0" collapsed="false">
      <c r="A422" s="139" t="str">
        <f aca="false">Seeds!AB428</f>
        <v>M5-MyM-4a-I-2</v>
      </c>
      <c r="B422" s="139" t="str">
        <f aca="false">Seeds!Z428</f>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139" t="str">
        <f aca="false">Seeds!AA428</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139" t="n">
        <f aca="false">IF(B422=C422,0,1)</f>
        <v>1</v>
      </c>
    </row>
    <row r="423" customFormat="false" ht="15.75" hidden="false" customHeight="true" outlineLevel="0" collapsed="false">
      <c r="A423" s="139" t="str">
        <f aca="false">Seeds!AB429</f>
        <v>M5-MyM-4a-E-1</v>
      </c>
      <c r="B423" s="139" t="str">
        <f aca="false">Seeds!Z429</f>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139" t="str">
        <f aca="false">Seeds!AA429</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139" t="n">
        <f aca="false">IF(B423=C423,0,1)</f>
        <v>1</v>
      </c>
    </row>
    <row r="424" customFormat="false" ht="15.75" hidden="false" customHeight="true" outlineLevel="0" collapsed="false">
      <c r="A424" s="139" t="str">
        <f aca="false">Seeds!AB430</f>
        <v>M5-MyM-4a-E-2</v>
      </c>
      <c r="B424" s="139" t="str">
        <f aca="false">Seeds!Z430</f>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139" t="str">
        <f aca="false">Seeds!AA430</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139" t="n">
        <f aca="false">IF(B424=C424,0,1)</f>
        <v>1</v>
      </c>
    </row>
    <row r="425" customFormat="false" ht="15.75" hidden="false" customHeight="true" outlineLevel="0" collapsed="false">
      <c r="A425" s="139" t="str">
        <f aca="false">Seeds!AB431</f>
        <v>M5-MyM-4a-A-1</v>
      </c>
      <c r="B425" s="139" t="str">
        <f aca="false">Seeds!Z431</f>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C425" s="139" t="str">
        <f aca="false">Seeds!AA431</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139" t="n">
        <f aca="false">IF(B425=C425,0,1)</f>
        <v>1</v>
      </c>
    </row>
    <row r="426" customFormat="false" ht="15.75" hidden="false" customHeight="true" outlineLevel="0" collapsed="false">
      <c r="A426" s="139" t="str">
        <f aca="false">Seeds!AB432</f>
        <v>M5-MyM-4a-A-2</v>
      </c>
      <c r="B426" s="139" t="str">
        <f aca="false">Seeds!Z432</f>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139" t="str">
        <f aca="false">Seeds!AA432</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139" t="n">
        <f aca="false">IF(B426=C426,0,1)</f>
        <v>1</v>
      </c>
    </row>
    <row r="427" customFormat="false" ht="15.75" hidden="false" customHeight="true" outlineLevel="0" collapsed="false">
      <c r="A427" s="139" t="str">
        <f aca="false">Seeds!AB433</f>
        <v>M5-MyM-4a-A-3</v>
      </c>
      <c r="B427" s="139" t="str">
        <f aca="false">Seeds!Z433</f>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139" t="str">
        <f aca="false">Seeds!AA433</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139" t="n">
        <f aca="false">IF(B427=C427,0,1)</f>
        <v>1</v>
      </c>
    </row>
    <row r="428" customFormat="false" ht="15.75" hidden="false" customHeight="true" outlineLevel="0" collapsed="false">
      <c r="A428" s="139" t="str">
        <f aca="false">Seeds!AB434</f>
        <v>M5-MyM-4a-A-4</v>
      </c>
      <c r="B428" s="139" t="str">
        <f aca="false">Seeds!Z434</f>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C428" s="139" t="str">
        <f aca="false">Seeds!AA434</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139" t="n">
        <f aca="false">IF(B428=C428,0,1)</f>
        <v>1</v>
      </c>
    </row>
    <row r="429" customFormat="false" ht="15.75" hidden="false" customHeight="true" outlineLevel="0" collapsed="false">
      <c r="A429" s="139" t="str">
        <f aca="false">Seeds!AB435</f>
        <v>M5-MyM-4a-A-5</v>
      </c>
      <c r="B429" s="139" t="str">
        <f aca="false">Seeds!Z435</f>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C429" s="139" t="str">
        <f aca="false">Seeds!AA435</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139" t="n">
        <f aca="false">IF(B429=C429,0,1)</f>
        <v>1</v>
      </c>
    </row>
    <row r="430" customFormat="false" ht="15.75" hidden="false" customHeight="true" outlineLevel="0" collapsed="false">
      <c r="A430" s="139" t="str">
        <f aca="false">Seeds!AB436</f>
        <v>M5-MyM-4b-I-1</v>
      </c>
      <c r="B430" s="139" t="str">
        <f aca="false">Seeds!Z436</f>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C430" s="139" t="str">
        <f aca="false">Seeds!AA436</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139" t="n">
        <f aca="false">IF(B430=C430,0,1)</f>
        <v>1</v>
      </c>
    </row>
    <row r="431" customFormat="false" ht="15.75" hidden="false" customHeight="true" outlineLevel="0" collapsed="false">
      <c r="A431" s="139" t="str">
        <f aca="false">Seeds!AB437</f>
        <v>M5-MyM-4b-I-2</v>
      </c>
      <c r="B431" s="139" t="str">
        <f aca="false">Seeds!Z437</f>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139" t="str">
        <f aca="false">Seeds!AA437</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139" t="n">
        <f aca="false">IF(B431=C431,0,1)</f>
        <v>1</v>
      </c>
    </row>
    <row r="432" customFormat="false" ht="15.75" hidden="false" customHeight="true" outlineLevel="0" collapsed="false">
      <c r="A432" s="139" t="str">
        <f aca="false">Seeds!AB438</f>
        <v>M5-MyM-4b-E-1</v>
      </c>
      <c r="B432" s="139" t="str">
        <f aca="false">Seeds!Z438</f>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139" t="str">
        <f aca="false">Seeds!AA438</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139" t="n">
        <f aca="false">IF(B432=C432,0,1)</f>
        <v>1</v>
      </c>
    </row>
    <row r="433" customFormat="false" ht="15.75" hidden="false" customHeight="true" outlineLevel="0" collapsed="false">
      <c r="A433" s="139" t="str">
        <f aca="false">Seeds!AB439</f>
        <v>M5-MyM-4b-E-2</v>
      </c>
      <c r="B433" s="139" t="str">
        <f aca="false">Seeds!Z439</f>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139" t="str">
        <f aca="false">Seeds!AA439</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139" t="n">
        <f aca="false">IF(B433=C433,0,1)</f>
        <v>1</v>
      </c>
    </row>
    <row r="434" customFormat="false" ht="15.75" hidden="false" customHeight="true" outlineLevel="0" collapsed="false">
      <c r="A434" s="139" t="str">
        <f aca="false">Seeds!AB440</f>
        <v>M5-MyM-4b-A-1</v>
      </c>
      <c r="B434" s="139" t="str">
        <f aca="false">Seeds!Z440</f>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C434" s="139" t="str">
        <f aca="false">Seeds!AA440</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139" t="n">
        <f aca="false">IF(B434=C434,0,1)</f>
        <v>1</v>
      </c>
    </row>
    <row r="435" customFormat="false" ht="15.75" hidden="false" customHeight="true" outlineLevel="0" collapsed="false">
      <c r="A435" s="139" t="str">
        <f aca="false">Seeds!AB441</f>
        <v>M5-MyM-4b-A-2</v>
      </c>
      <c r="B435" s="139" t="str">
        <f aca="false">Seeds!Z441</f>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C435" s="139" t="str">
        <f aca="false">Seeds!AA441</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139" t="n">
        <f aca="false">IF(B435=C435,0,1)</f>
        <v>1</v>
      </c>
    </row>
    <row r="436" customFormat="false" ht="15.75" hidden="false" customHeight="true" outlineLevel="0" collapsed="false">
      <c r="A436" s="139" t="str">
        <f aca="false">Seeds!AB442</f>
        <v>M5-MyM-4b-A-3</v>
      </c>
      <c r="B436" s="139" t="str">
        <f aca="false">Seeds!Z442</f>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C436" s="139" t="str">
        <f aca="false">Seeds!AA442</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139" t="n">
        <f aca="false">IF(B436=C436,0,1)</f>
        <v>1</v>
      </c>
    </row>
    <row r="437" customFormat="false" ht="15.75" hidden="false" customHeight="true" outlineLevel="0" collapsed="false">
      <c r="A437" s="139" t="str">
        <f aca="false">Seeds!AB443</f>
        <v>M5-MyM-4b-A-4</v>
      </c>
      <c r="B437" s="139" t="str">
        <f aca="false">Seeds!Z443</f>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C437" s="139" t="str">
        <f aca="false">Seeds!AA443</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139" t="n">
        <f aca="false">IF(B437=C437,0,1)</f>
        <v>1</v>
      </c>
    </row>
    <row r="438" customFormat="false" ht="15.75" hidden="false" customHeight="true" outlineLevel="0" collapsed="false">
      <c r="A438" s="139" t="str">
        <f aca="false">Seeds!AB444</f>
        <v>M5-MyM-4b-A-5</v>
      </c>
      <c r="B438" s="139" t="str">
        <f aca="false">Seeds!Z444</f>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C438" s="139" t="str">
        <f aca="false">Seeds!AA444</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139" t="n">
        <f aca="false">IF(B438=C438,0,1)</f>
        <v>1</v>
      </c>
    </row>
    <row r="439" customFormat="false" ht="15.75" hidden="false" customHeight="true" outlineLevel="0" collapsed="false">
      <c r="A439" s="139" t="str">
        <f aca="false">Seeds!AB445</f>
        <v>M5-MyM-23a-I-1</v>
      </c>
      <c r="B439" s="139" t="str">
        <f aca="false">Seeds!Z445</f>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C439" s="139" t="str">
        <f aca="false">Seeds!AA445</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139" t="n">
        <f aca="false">IF(B439=C439,0,1)</f>
        <v>1</v>
      </c>
    </row>
    <row r="440" customFormat="false" ht="15.75" hidden="false" customHeight="true" outlineLevel="0" collapsed="false">
      <c r="A440" s="139" t="str">
        <f aca="false">Seeds!AB446</f>
        <v>M5-MyM-23a-E-1</v>
      </c>
      <c r="B440" s="139" t="str">
        <f aca="false">Seeds!Z446</f>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C440" s="139" t="str">
        <f aca="false">Seeds!AA446</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139" t="n">
        <f aca="false">IF(B440=C440,0,1)</f>
        <v>1</v>
      </c>
    </row>
    <row r="441" customFormat="false" ht="15.75" hidden="false" customHeight="true" outlineLevel="0" collapsed="false">
      <c r="A441" s="139" t="str">
        <f aca="false">Seeds!AB447</f>
        <v>M5-MyM-23a-E-2</v>
      </c>
      <c r="B441" s="139" t="str">
        <f aca="false">Seeds!Z447</f>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C441" s="139" t="str">
        <f aca="false">Seeds!AA447</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139" t="n">
        <f aca="false">IF(B441=C441,0,1)</f>
        <v>1</v>
      </c>
    </row>
    <row r="442" customFormat="false" ht="15.75" hidden="false" customHeight="true" outlineLevel="0" collapsed="false">
      <c r="A442" s="139" t="str">
        <f aca="false">Seeds!AB448</f>
        <v>M5-MyM-23a-E-3</v>
      </c>
      <c r="B442" s="139" t="str">
        <f aca="false">Seeds!Z448</f>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C442" s="139" t="str">
        <f aca="false">Seeds!AA448</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139" t="n">
        <f aca="false">IF(B442=C442,0,1)</f>
        <v>1</v>
      </c>
    </row>
    <row r="443" customFormat="false" ht="15.75" hidden="false" customHeight="true" outlineLevel="0" collapsed="false">
      <c r="A443" s="139" t="str">
        <f aca="false">Seeds!AB449</f>
        <v>M5-MyM-23a-E-4</v>
      </c>
      <c r="B443" s="139" t="str">
        <f aca="false">Seeds!Z449</f>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C443" s="139" t="str">
        <f aca="false">Seeds!AA449</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139" t="n">
        <f aca="false">IF(B443=C443,0,1)</f>
        <v>1</v>
      </c>
    </row>
    <row r="444" customFormat="false" ht="15.75" hidden="false" customHeight="true" outlineLevel="0" collapsed="false">
      <c r="A444" s="139" t="str">
        <f aca="false">Seeds!AB450</f>
        <v>M5-MyM-23a-A-1</v>
      </c>
      <c r="B444" s="139" t="str">
        <f aca="false">Seeds!Z450</f>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C444" s="139" t="str">
        <f aca="false">Seeds!AA450</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139" t="n">
        <f aca="false">IF(B444=C444,0,1)</f>
        <v>1</v>
      </c>
    </row>
    <row r="445" customFormat="false" ht="15.75" hidden="false" customHeight="true" outlineLevel="0" collapsed="false">
      <c r="A445" s="139" t="str">
        <f aca="false">Seeds!AB451</f>
        <v>M5-MyM-23a-A-2</v>
      </c>
      <c r="B445" s="139" t="str">
        <f aca="false">Seeds!Z451</f>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C445" s="139" t="str">
        <f aca="false">Seeds!AA451</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139" t="n">
        <f aca="false">IF(B445=C445,0,1)</f>
        <v>1</v>
      </c>
    </row>
    <row r="446" customFormat="false" ht="15.75" hidden="false" customHeight="true" outlineLevel="0" collapsed="false">
      <c r="A446" s="139" t="str">
        <f aca="false">Seeds!AB452</f>
        <v>M5-MyM-23a-A-3</v>
      </c>
      <c r="B446" s="139" t="str">
        <f aca="false">Seeds!Z452</f>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C446" s="139" t="str">
        <f aca="false">Seeds!AA452</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139" t="n">
        <f aca="false">IF(B446=C446,0,1)</f>
        <v>1</v>
      </c>
    </row>
    <row r="447" customFormat="false" ht="15.75" hidden="false" customHeight="true" outlineLevel="0" collapsed="false">
      <c r="A447" s="139" t="str">
        <f aca="false">Seeds!AB453</f>
        <v>M5-MyM-23a-A-4</v>
      </c>
      <c r="B447" s="139" t="str">
        <f aca="false">Seeds!Z453</f>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C447" s="139" t="str">
        <f aca="false">Seeds!AA453</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139" t="n">
        <f aca="false">IF(B447=C447,0,1)</f>
        <v>1</v>
      </c>
    </row>
    <row r="448" customFormat="false" ht="15.75" hidden="false" customHeight="true" outlineLevel="0" collapsed="false">
      <c r="A448" s="139" t="str">
        <f aca="false">Seeds!AB454</f>
        <v>M5-MyM-23a-A-5</v>
      </c>
      <c r="B448" s="139" t="str">
        <f aca="false">Seeds!Z454</f>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C448" s="139" t="str">
        <f aca="false">Seeds!AA454</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139" t="n">
        <f aca="false">IF(B448=C448,0,1)</f>
        <v>1</v>
      </c>
    </row>
    <row r="449" customFormat="false" ht="15.75" hidden="false" customHeight="true" outlineLevel="0" collapsed="false">
      <c r="A449" s="139" t="str">
        <f aca="false">Seeds!AB455</f>
        <v>M5-MyM-5a-I-1</v>
      </c>
      <c r="B449" s="139" t="str">
        <f aca="false">Seeds!Z455</f>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C449" s="139" t="str">
        <f aca="false">Seeds!AA455</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139" t="n">
        <f aca="false">IF(B449=C449,0,1)</f>
        <v>1</v>
      </c>
    </row>
    <row r="450" customFormat="false" ht="15.75" hidden="false" customHeight="true" outlineLevel="0" collapsed="false">
      <c r="A450" s="139" t="str">
        <f aca="false">Seeds!AB456</f>
        <v>M5-MyM-5a-I-2</v>
      </c>
      <c r="B450" s="139" t="str">
        <f aca="false">Seeds!Z456</f>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C450" s="139" t="str">
        <f aca="false">Seeds!AA456</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139" t="n">
        <f aca="false">IF(B450=C450,0,1)</f>
        <v>1</v>
      </c>
    </row>
    <row r="451" customFormat="false" ht="15.75" hidden="false" customHeight="true" outlineLevel="0" collapsed="false">
      <c r="A451" s="139" t="str">
        <f aca="false">Seeds!AB457</f>
        <v>M5-MyM-5a-I-3</v>
      </c>
      <c r="B451" s="139" t="str">
        <f aca="false">Seeds!Z457</f>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C451" s="139" t="str">
        <f aca="false">Seeds!AA457</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139" t="n">
        <f aca="false">IF(B451=C451,0,1)</f>
        <v>1</v>
      </c>
    </row>
    <row r="452" customFormat="false" ht="15.75" hidden="false" customHeight="true" outlineLevel="0" collapsed="false">
      <c r="A452" s="139" t="str">
        <f aca="false">Seeds!AB458</f>
        <v>M5-MyM-5a-E-1</v>
      </c>
      <c r="B452" s="139" t="str">
        <f aca="false">Seeds!Z458</f>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C452" s="139" t="str">
        <f aca="false">Seeds!AA458</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139" t="n">
        <f aca="false">IF(B452=C452,0,1)</f>
        <v>1</v>
      </c>
    </row>
    <row r="453" customFormat="false" ht="15.75" hidden="false" customHeight="true" outlineLevel="0" collapsed="false">
      <c r="A453" s="139" t="str">
        <f aca="false">Seeds!AB459</f>
        <v>M5-MyM-5a-E-2</v>
      </c>
      <c r="B453" s="139" t="str">
        <f aca="false">Seeds!Z459</f>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C453" s="139" t="str">
        <f aca="false">Seeds!AA459</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139" t="n">
        <f aca="false">IF(B453=C453,0,1)</f>
        <v>1</v>
      </c>
    </row>
    <row r="454" customFormat="false" ht="15.75" hidden="false" customHeight="true" outlineLevel="0" collapsed="false">
      <c r="A454" s="139" t="str">
        <f aca="false">Seeds!AB460</f>
        <v>M5-MyM-6a-I-1</v>
      </c>
      <c r="B454" s="139" t="str">
        <f aca="false">Seeds!Z460</f>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C454" s="139" t="str">
        <f aca="false">Seeds!AA460</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139" t="n">
        <f aca="false">IF(B454=C454,0,1)</f>
        <v>1</v>
      </c>
    </row>
    <row r="455" customFormat="false" ht="15.75" hidden="false" customHeight="true" outlineLevel="0" collapsed="false">
      <c r="A455" s="139" t="str">
        <f aca="false">Seeds!AB461</f>
        <v>M5-MyM-6a-E-1</v>
      </c>
      <c r="B455" s="139" t="str">
        <f aca="false">Seeds!Z461</f>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C455" s="139" t="str">
        <f aca="false">Seeds!AA461</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139" t="n">
        <f aca="false">IF(B455=C455,0,1)</f>
        <v>1</v>
      </c>
    </row>
    <row r="456" customFormat="false" ht="15.75" hidden="false" customHeight="true" outlineLevel="0" collapsed="false">
      <c r="A456" s="139" t="str">
        <f aca="false">Seeds!AB462</f>
        <v>M5-MyM-6a-E-2</v>
      </c>
      <c r="B456" s="139" t="str">
        <f aca="false">Seeds!Z462</f>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C456" s="139" t="str">
        <f aca="false">Seeds!AA462</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139" t="n">
        <f aca="false">IF(B456=C456,0,1)</f>
        <v>1</v>
      </c>
    </row>
    <row r="457" customFormat="false" ht="15.75" hidden="false" customHeight="true" outlineLevel="0" collapsed="false">
      <c r="A457" s="139" t="str">
        <f aca="false">Seeds!AB463</f>
        <v>M5-MyM-6a-A-1</v>
      </c>
      <c r="B457" s="139" t="str">
        <f aca="false">Seeds!Z463</f>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C457" s="139" t="str">
        <f aca="false">Seeds!AA463</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139" t="n">
        <f aca="false">IF(B457=C457,0,1)</f>
        <v>1</v>
      </c>
    </row>
    <row r="458" customFormat="false" ht="15.75" hidden="false" customHeight="true" outlineLevel="0" collapsed="false">
      <c r="A458" s="139" t="str">
        <f aca="false">Seeds!AB464</f>
        <v>M5-MyM-6a-A-2</v>
      </c>
      <c r="B458" s="139" t="str">
        <f aca="false">Seeds!Z464</f>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C458" s="139" t="str">
        <f aca="false">Seeds!AA464</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139" t="n">
        <f aca="false">IF(B458=C458,0,1)</f>
        <v>1</v>
      </c>
    </row>
    <row r="459" customFormat="false" ht="15.75" hidden="false" customHeight="true" outlineLevel="0" collapsed="false">
      <c r="A459" s="139" t="str">
        <f aca="false">Seeds!AB465</f>
        <v>M5-MyM-6a-A-3</v>
      </c>
      <c r="B459" s="139" t="str">
        <f aca="false">Seeds!Z465</f>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C459" s="139" t="str">
        <f aca="false">Seeds!AA465</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139" t="n">
        <f aca="false">IF(B459=C459,0,1)</f>
        <v>1</v>
      </c>
    </row>
    <row r="460" customFormat="false" ht="15.75" hidden="false" customHeight="true" outlineLevel="0" collapsed="false">
      <c r="A460" s="139" t="str">
        <f aca="false">Seeds!AB466</f>
        <v>M5-MyM-6a-A-4</v>
      </c>
      <c r="B460" s="139" t="str">
        <f aca="false">Seeds!Z466</f>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C460" s="139" t="str">
        <f aca="false">Seeds!AA466</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139" t="n">
        <f aca="false">IF(B460=C460,0,1)</f>
        <v>1</v>
      </c>
    </row>
    <row r="461" customFormat="false" ht="15.75" hidden="false" customHeight="true" outlineLevel="0" collapsed="false">
      <c r="A461" s="139" t="str">
        <f aca="false">Seeds!AB467</f>
        <v>M5-MyM-6a-A-5</v>
      </c>
      <c r="B461" s="139" t="str">
        <f aca="false">Seeds!Z467</f>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C461" s="139" t="str">
        <f aca="false">Seeds!AA467</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139" t="n">
        <f aca="false">IF(B461=C461,0,1)</f>
        <v>1</v>
      </c>
    </row>
    <row r="462" customFormat="false" ht="15.75" hidden="false" customHeight="true" outlineLevel="0" collapsed="false">
      <c r="A462" s="139" t="str">
        <f aca="false">Seeds!AB468</f>
        <v>M5-MyM-7a-I-1</v>
      </c>
      <c r="B462" s="139" t="str">
        <f aca="false">Seeds!Z468</f>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139" t="str">
        <f aca="false">Seeds!AA468</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139" t="n">
        <f aca="false">IF(B462=C462,0,1)</f>
        <v>1</v>
      </c>
    </row>
    <row r="463" customFormat="false" ht="15.75" hidden="false" customHeight="true" outlineLevel="0" collapsed="false">
      <c r="A463" s="139" t="str">
        <f aca="false">Seeds!AB469</f>
        <v>M5-MyM-7a-I-2</v>
      </c>
      <c r="B463" s="139" t="str">
        <f aca="false">Seeds!Z469</f>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C463" s="139" t="str">
        <f aca="false">Seeds!AA469</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139" t="n">
        <f aca="false">IF(B463=C463,0,1)</f>
        <v>1</v>
      </c>
    </row>
    <row r="464" customFormat="false" ht="15.75" hidden="false" customHeight="true" outlineLevel="0" collapsed="false">
      <c r="A464" s="139" t="str">
        <f aca="false">Seeds!AB470</f>
        <v>M5-MyM-7a-I-3</v>
      </c>
      <c r="B464" s="139" t="str">
        <f aca="false">Seeds!Z470</f>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C464" s="139" t="str">
        <f aca="false">Seeds!AA470</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139" t="n">
        <f aca="false">IF(B464=C464,0,1)</f>
        <v>1</v>
      </c>
    </row>
    <row r="465" customFormat="false" ht="15.75" hidden="false" customHeight="true" outlineLevel="0" collapsed="false">
      <c r="A465" s="139" t="str">
        <f aca="false">Seeds!AB471</f>
        <v>M5-MyM-7a-E-1</v>
      </c>
      <c r="B465" s="139" t="str">
        <f aca="false">Seeds!Z471</f>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C465" s="139" t="str">
        <f aca="false">Seeds!AA471</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139" t="n">
        <f aca="false">IF(B465=C465,0,1)</f>
        <v>1</v>
      </c>
    </row>
    <row r="466" customFormat="false" ht="15.75" hidden="false" customHeight="true" outlineLevel="0" collapsed="false">
      <c r="A466" s="139" t="str">
        <f aca="false">Seeds!AB472</f>
        <v>M5-MyM-7a-E-2</v>
      </c>
      <c r="B466" s="139" t="str">
        <f aca="false">Seeds!Z472</f>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C466" s="139" t="str">
        <f aca="false">Seeds!AA472</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139" t="n">
        <f aca="false">IF(B466=C466,0,1)</f>
        <v>1</v>
      </c>
    </row>
    <row r="467" customFormat="false" ht="15.75" hidden="false" customHeight="true" outlineLevel="0" collapsed="false">
      <c r="A467" s="139" t="str">
        <f aca="false">Seeds!AB473</f>
        <v>M5-MyM-7a-E-3</v>
      </c>
      <c r="B467" s="139" t="str">
        <f aca="false">Seeds!Z473</f>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C467" s="139" t="str">
        <f aca="false">Seeds!AA473</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139" t="n">
        <f aca="false">IF(B467=C467,0,1)</f>
        <v>1</v>
      </c>
    </row>
    <row r="468" customFormat="false" ht="15.75" hidden="false" customHeight="true" outlineLevel="0" collapsed="false">
      <c r="A468" s="139" t="str">
        <f aca="false">Seeds!AB474</f>
        <v>M5-MyM-7a-E-4</v>
      </c>
      <c r="B468" s="139" t="str">
        <f aca="false">Seeds!Z474</f>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C468" s="139" t="str">
        <f aca="false">Seeds!AA474</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139" t="n">
        <f aca="false">IF(B468=C468,0,1)</f>
        <v>1</v>
      </c>
    </row>
    <row r="469" customFormat="false" ht="15.75" hidden="false" customHeight="true" outlineLevel="0" collapsed="false">
      <c r="A469" s="139" t="str">
        <f aca="false">Seeds!AB475</f>
        <v>M5-MyM-7a-A-1</v>
      </c>
      <c r="B469" s="139" t="str">
        <f aca="false">Seeds!Z475</f>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C469" s="139" t="str">
        <f aca="false">Seeds!AA475</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139" t="n">
        <f aca="false">IF(B469=C469,0,1)</f>
        <v>1</v>
      </c>
    </row>
    <row r="470" customFormat="false" ht="15.75" hidden="false" customHeight="true" outlineLevel="0" collapsed="false">
      <c r="A470" s="139" t="str">
        <f aca="false">Seeds!AB476</f>
        <v>M5-MyM-7a-A-2</v>
      </c>
      <c r="B470" s="139" t="str">
        <f aca="false">Seeds!Z476</f>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0" s="139" t="str">
        <f aca="false">Seeds!AA476</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139" t="n">
        <f aca="false">IF(B470=C470,0,1)</f>
        <v>1</v>
      </c>
    </row>
    <row r="471" customFormat="false" ht="15.75" hidden="false" customHeight="true" outlineLevel="0" collapsed="false">
      <c r="A471" s="139" t="str">
        <f aca="false">Seeds!AB477</f>
        <v>M5-MyM-7a-A-3</v>
      </c>
      <c r="B471" s="139" t="str">
        <f aca="false">Seeds!Z477</f>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C471" s="139" t="str">
        <f aca="false">Seeds!AA477</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139" t="n">
        <f aca="false">IF(B471=C471,0,1)</f>
        <v>1</v>
      </c>
    </row>
    <row r="472" customFormat="false" ht="15.75" hidden="false" customHeight="true" outlineLevel="0" collapsed="false">
      <c r="A472" s="139" t="str">
        <f aca="false">Seeds!AB478</f>
        <v>M5-MyM-7a-A-4</v>
      </c>
      <c r="B472" s="139" t="str">
        <f aca="false">Seeds!Z478</f>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C472" s="139" t="str">
        <f aca="false">Seeds!AA478</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139" t="n">
        <f aca="false">IF(B472=C472,0,1)</f>
        <v>1</v>
      </c>
    </row>
    <row r="473" customFormat="false" ht="15.75" hidden="false" customHeight="true" outlineLevel="0" collapsed="false">
      <c r="A473" s="139" t="str">
        <f aca="false">Seeds!AB479</f>
        <v>M5-MyM-7a-A-5</v>
      </c>
      <c r="B473" s="139" t="str">
        <f aca="false">Seeds!Z479</f>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3" s="139" t="str">
        <f aca="false">Seeds!AA479</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139" t="n">
        <f aca="false">IF(B473=C473,0,1)</f>
        <v>1</v>
      </c>
    </row>
    <row r="474" customFormat="false" ht="15.75" hidden="false" customHeight="true" outlineLevel="0" collapsed="false">
      <c r="A474" s="139" t="str">
        <f aca="false">Seeds!AB480</f>
        <v>M5-MyM-7b-I-1</v>
      </c>
      <c r="B474" s="139" t="str">
        <f aca="false">Seeds!Z480</f>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C474" s="139" t="str">
        <f aca="false">Seeds!AA480</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139" t="n">
        <f aca="false">IF(B474=C474,0,1)</f>
        <v>1</v>
      </c>
    </row>
    <row r="475" customFormat="false" ht="15.75" hidden="false" customHeight="true" outlineLevel="0" collapsed="false">
      <c r="A475" s="139" t="str">
        <f aca="false">Seeds!AB481</f>
        <v>M5-MyM-7b-E-1</v>
      </c>
      <c r="B475" s="139" t="str">
        <f aca="false">Seeds!Z481</f>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C475" s="139" t="str">
        <f aca="false">Seeds!AA481</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139" t="n">
        <f aca="false">IF(B475=C475,0,1)</f>
        <v>1</v>
      </c>
    </row>
    <row r="476" customFormat="false" ht="15.75" hidden="false" customHeight="true" outlineLevel="0" collapsed="false">
      <c r="A476" s="139" t="str">
        <f aca="false">Seeds!AB482</f>
        <v>M5-MyM-7b-A-1</v>
      </c>
      <c r="B476" s="139" t="str">
        <f aca="false">Seeds!Z482</f>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C476" s="139" t="str">
        <f aca="false">Seeds!AA482</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139" t="n">
        <f aca="false">IF(B476=C476,0,1)</f>
        <v>1</v>
      </c>
    </row>
    <row r="477" customFormat="false" ht="15.75" hidden="false" customHeight="true" outlineLevel="0" collapsed="false">
      <c r="A477" s="139" t="str">
        <f aca="false">Seeds!AB483</f>
        <v>M5-MyM-7b-A-2</v>
      </c>
      <c r="B477" s="139" t="str">
        <f aca="false">Seeds!Z483</f>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C477" s="139" t="str">
        <f aca="false">Seeds!AA483</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139" t="n">
        <f aca="false">IF(B477=C477,0,1)</f>
        <v>1</v>
      </c>
    </row>
    <row r="478" customFormat="false" ht="15.75" hidden="false" customHeight="true" outlineLevel="0" collapsed="false">
      <c r="A478" s="139" t="str">
        <f aca="false">Seeds!AB484</f>
        <v>M5-MyM-7b-A-3</v>
      </c>
      <c r="B478" s="139" t="str">
        <f aca="false">Seeds!Z484</f>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C478" s="139" t="str">
        <f aca="false">Seeds!AA484</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139" t="n">
        <f aca="false">IF(B478=C478,0,1)</f>
        <v>1</v>
      </c>
    </row>
    <row r="479" customFormat="false" ht="15.75" hidden="false" customHeight="true" outlineLevel="0" collapsed="false">
      <c r="A479" s="139" t="str">
        <f aca="false">Seeds!AB485</f>
        <v>M5-MyM-7b-A-4</v>
      </c>
      <c r="B479" s="139" t="str">
        <f aca="false">Seeds!Z485</f>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C479" s="139" t="str">
        <f aca="false">Seeds!AA485</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139" t="n">
        <f aca="false">IF(B479=C479,0,1)</f>
        <v>1</v>
      </c>
    </row>
    <row r="480" customFormat="false" ht="15.75" hidden="false" customHeight="true" outlineLevel="0" collapsed="false">
      <c r="A480" s="139" t="str">
        <f aca="false">Seeds!AB486</f>
        <v>M5-MyM-7b-A-5</v>
      </c>
      <c r="B480" s="139" t="str">
        <f aca="false">Seeds!Z486</f>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C480" s="139" t="str">
        <f aca="false">Seeds!AA486</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139" t="n">
        <f aca="false">IF(B480=C480,0,1)</f>
        <v>1</v>
      </c>
    </row>
    <row r="481" customFormat="false" ht="15.75" hidden="false" customHeight="true" outlineLevel="0" collapsed="false">
      <c r="A481" s="139" t="str">
        <f aca="false">Seeds!AB487</f>
        <v>M5-MyM-8a-I-1</v>
      </c>
      <c r="B481" s="139" t="str">
        <f aca="false">Seeds!Z487</f>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C481" s="139" t="str">
        <f aca="false">Seeds!AA487</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139" t="n">
        <f aca="false">IF(B481=C481,0,1)</f>
        <v>1</v>
      </c>
    </row>
    <row r="482" customFormat="false" ht="15.75" hidden="false" customHeight="true" outlineLevel="0" collapsed="false">
      <c r="A482" s="139" t="str">
        <f aca="false">Seeds!AB488</f>
        <v>M5-MyM-8a-E-1</v>
      </c>
      <c r="B482" s="139" t="str">
        <f aca="false">Seeds!Z488</f>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C482" s="139" t="str">
        <f aca="false">Seeds!AA488</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139" t="n">
        <f aca="false">IF(B482=C482,0,1)</f>
        <v>1</v>
      </c>
    </row>
    <row r="483" customFormat="false" ht="15.75" hidden="false" customHeight="true" outlineLevel="0" collapsed="false">
      <c r="A483" s="139" t="str">
        <f aca="false">Seeds!AB489</f>
        <v>M5-MyM-8a-E-2</v>
      </c>
      <c r="B483" s="139" t="str">
        <f aca="false">Seeds!Z489</f>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C483" s="139" t="str">
        <f aca="false">Seeds!AA489</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139" t="n">
        <f aca="false">IF(B483=C483,0,1)</f>
        <v>1</v>
      </c>
    </row>
    <row r="484" customFormat="false" ht="15.75" hidden="false" customHeight="true" outlineLevel="0" collapsed="false">
      <c r="A484" s="139" t="str">
        <f aca="false">Seeds!AB490</f>
        <v>M5-MyM-8a-E-3</v>
      </c>
      <c r="B484" s="139" t="str">
        <f aca="false">Seeds!Z490</f>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C484" s="139" t="str">
        <f aca="false">Seeds!AA490</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139" t="n">
        <f aca="false">IF(B484=C484,0,1)</f>
        <v>1</v>
      </c>
    </row>
    <row r="485" customFormat="false" ht="15.75" hidden="false" customHeight="true" outlineLevel="0" collapsed="false">
      <c r="A485" s="139" t="str">
        <f aca="false">Seeds!AB491</f>
        <v>M5-MyM-9a-I-1</v>
      </c>
      <c r="B485" s="139" t="str">
        <f aca="false">Seeds!Z491</f>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139" t="str">
        <f aca="false">Seeds!AA491</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139" t="n">
        <f aca="false">IF(B485=C485,0,1)</f>
        <v>1</v>
      </c>
    </row>
    <row r="486" customFormat="false" ht="15.75" hidden="false" customHeight="true" outlineLevel="0" collapsed="false">
      <c r="A486" s="139" t="str">
        <f aca="false">Seeds!AB492</f>
        <v>M5-MyM-9a-I-2</v>
      </c>
      <c r="B486" s="139" t="str">
        <f aca="false">Seeds!Z492</f>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139" t="str">
        <f aca="false">Seeds!AA492</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139" t="n">
        <f aca="false">IF(B486=C486,0,1)</f>
        <v>1</v>
      </c>
    </row>
    <row r="487" customFormat="false" ht="15.75" hidden="false" customHeight="true" outlineLevel="0" collapsed="false">
      <c r="A487" s="139" t="str">
        <f aca="false">Seeds!AB493</f>
        <v>M5-MyM-9a-I-3</v>
      </c>
      <c r="B487" s="139" t="str">
        <f aca="false">Seeds!Z493</f>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139" t="str">
        <f aca="false">Seeds!AA493</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139" t="n">
        <f aca="false">IF(B487=C487,0,1)</f>
        <v>1</v>
      </c>
    </row>
    <row r="488" customFormat="false" ht="15.75" hidden="false" customHeight="true" outlineLevel="0" collapsed="false">
      <c r="A488" s="139" t="str">
        <f aca="false">Seeds!AB494</f>
        <v>M5-MyM-9a-I-4</v>
      </c>
      <c r="B488" s="139" t="str">
        <f aca="false">Seeds!Z494</f>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139" t="str">
        <f aca="false">Seeds!AA494</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139" t="n">
        <f aca="false">IF(B488=C488,0,1)</f>
        <v>1</v>
      </c>
    </row>
    <row r="489" customFormat="false" ht="15.75" hidden="false" customHeight="true" outlineLevel="0" collapsed="false">
      <c r="A489" s="139" t="str">
        <f aca="false">Seeds!AB495</f>
        <v>M5-MyM-9a-E-1</v>
      </c>
      <c r="B489" s="139" t="str">
        <f aca="false">Seeds!Z495</f>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C489" s="139" t="str">
        <f aca="false">Seeds!AA495</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139" t="n">
        <f aca="false">IF(B489=C489,0,1)</f>
        <v>1</v>
      </c>
    </row>
    <row r="490" customFormat="false" ht="15.75" hidden="false" customHeight="true" outlineLevel="0" collapsed="false">
      <c r="A490" s="139" t="str">
        <f aca="false">Seeds!AB496</f>
        <v>M5-MyM-9a-E-2</v>
      </c>
      <c r="B490" s="139" t="str">
        <f aca="false">Seeds!Z496</f>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139" t="str">
        <f aca="false">Seeds!AA496</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139" t="n">
        <f aca="false">IF(B490=C490,0,1)</f>
        <v>1</v>
      </c>
    </row>
    <row r="491" customFormat="false" ht="15.75" hidden="false" customHeight="true" outlineLevel="0" collapsed="false">
      <c r="A491" s="139" t="str">
        <f aca="false">Seeds!AB497</f>
        <v>M5-MyM-9a-E-3</v>
      </c>
      <c r="B491" s="139" t="str">
        <f aca="false">Seeds!Z497</f>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139" t="str">
        <f aca="false">Seeds!AA497</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139" t="n">
        <f aca="false">IF(B491=C491,0,1)</f>
        <v>1</v>
      </c>
    </row>
    <row r="492" customFormat="false" ht="15.75" hidden="false" customHeight="true" outlineLevel="0" collapsed="false">
      <c r="A492" s="139" t="str">
        <f aca="false">Seeds!AB498</f>
        <v>M5-MyM-9a-E-4</v>
      </c>
      <c r="B492" s="139" t="str">
        <f aca="false">Seeds!Z498</f>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139" t="str">
        <f aca="false">Seeds!AA498</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139" t="n">
        <f aca="false">IF(B492=C492,0,1)</f>
        <v>1</v>
      </c>
    </row>
    <row r="493" customFormat="false" ht="15.75" hidden="false" customHeight="true" outlineLevel="0" collapsed="false">
      <c r="A493" s="139" t="str">
        <f aca="false">Seeds!AB499</f>
        <v>M5-MyM-9a-A-1</v>
      </c>
      <c r="B493" s="139" t="str">
        <f aca="false">Seeds!Z499</f>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C493" s="139" t="str">
        <f aca="false">Seeds!AA499</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139" t="n">
        <f aca="false">IF(B493=C493,0,1)</f>
        <v>1</v>
      </c>
    </row>
    <row r="494" customFormat="false" ht="15.75" hidden="false" customHeight="true" outlineLevel="0" collapsed="false">
      <c r="A494" s="139" t="str">
        <f aca="false">Seeds!AB500</f>
        <v>M5-MyM-9a-A-2</v>
      </c>
      <c r="B494" s="139" t="str">
        <f aca="false">Seeds!Z500</f>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139" t="str">
        <f aca="false">Seeds!AA500</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139" t="n">
        <f aca="false">IF(B494=C494,0,1)</f>
        <v>1</v>
      </c>
    </row>
    <row r="495" customFormat="false" ht="15.75" hidden="false" customHeight="true" outlineLevel="0" collapsed="false">
      <c r="A495" s="139" t="str">
        <f aca="false">Seeds!AB501</f>
        <v>M5-MyM-9a-A-3</v>
      </c>
      <c r="B495" s="139" t="str">
        <f aca="false">Seeds!Z501</f>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139" t="str">
        <f aca="false">Seeds!AA501</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139" t="n">
        <f aca="false">IF(B495=C495,0,1)</f>
        <v>1</v>
      </c>
    </row>
    <row r="496" customFormat="false" ht="15.75" hidden="false" customHeight="true" outlineLevel="0" collapsed="false">
      <c r="A496" s="139" t="str">
        <f aca="false">Seeds!AB502</f>
        <v>M5-MyM-9a-A-4</v>
      </c>
      <c r="B496" s="139" t="str">
        <f aca="false">Seeds!Z502</f>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139" t="str">
        <f aca="false">Seeds!AA502</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139" t="n">
        <f aca="false">IF(B496=C496,0,1)</f>
        <v>1</v>
      </c>
    </row>
    <row r="497" customFormat="false" ht="15.75" hidden="false" customHeight="true" outlineLevel="0" collapsed="false">
      <c r="A497" s="139" t="str">
        <f aca="false">Seeds!AB503</f>
        <v>M5-MyM-9a-A-5</v>
      </c>
      <c r="B497" s="139" t="str">
        <f aca="false">Seeds!Z503</f>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139" t="str">
        <f aca="false">Seeds!AA503</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139" t="n">
        <f aca="false">IF(B497=C497,0,1)</f>
        <v>1</v>
      </c>
    </row>
    <row r="498" customFormat="false" ht="15.75" hidden="false" customHeight="true" outlineLevel="0" collapsed="false">
      <c r="A498" s="139" t="str">
        <f aca="false">Seeds!AB504</f>
        <v>M5-MyM-24a-I-1</v>
      </c>
      <c r="B498" s="139" t="str">
        <f aca="false">Seeds!Z504</f>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C498" s="139" t="str">
        <f aca="false">Seeds!AA504</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139" t="n">
        <f aca="false">IF(B498=C498,0,1)</f>
        <v>1</v>
      </c>
    </row>
    <row r="499" customFormat="false" ht="15.75" hidden="false" customHeight="true" outlineLevel="0" collapsed="false">
      <c r="A499" s="139" t="str">
        <f aca="false">Seeds!AB505</f>
        <v>M5-MyM-24a-E-1</v>
      </c>
      <c r="B499" s="139" t="str">
        <f aca="false">Seeds!Z505</f>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C499" s="139" t="str">
        <f aca="false">Seeds!AA505</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139" t="n">
        <f aca="false">IF(B499=C499,0,1)</f>
        <v>1</v>
      </c>
    </row>
    <row r="500" customFormat="false" ht="15.75" hidden="false" customHeight="true" outlineLevel="0" collapsed="false">
      <c r="A500" s="139" t="str">
        <f aca="false">Seeds!AB506</f>
        <v>M5-MyM-24a-E-2</v>
      </c>
      <c r="B500" s="139" t="str">
        <f aca="false">Seeds!Z506</f>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C500" s="139" t="str">
        <f aca="false">Seeds!AA506</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139" t="n">
        <f aca="false">IF(B500=C500,0,1)</f>
        <v>1</v>
      </c>
    </row>
    <row r="501" customFormat="false" ht="15.75" hidden="false" customHeight="true" outlineLevel="0" collapsed="false">
      <c r="A501" s="139" t="str">
        <f aca="false">Seeds!AB507</f>
        <v>M5-MyM-24a-E-3</v>
      </c>
      <c r="B501" s="139" t="str">
        <f aca="false">Seeds!Z507</f>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C501" s="139" t="str">
        <f aca="false">Seeds!AA507</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139" t="n">
        <f aca="false">IF(B501=C501,0,1)</f>
        <v>1</v>
      </c>
    </row>
    <row r="502" customFormat="false" ht="15.75" hidden="false" customHeight="true" outlineLevel="0" collapsed="false">
      <c r="A502" s="139" t="str">
        <f aca="false">Seeds!AB508</f>
        <v>M5-MyM-24a-E-4</v>
      </c>
      <c r="B502" s="139" t="str">
        <f aca="false">Seeds!Z508</f>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C502" s="139" t="str">
        <f aca="false">Seeds!AA508</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139" t="n">
        <f aca="false">IF(B502=C502,0,1)</f>
        <v>1</v>
      </c>
    </row>
    <row r="503" customFormat="false" ht="15.75" hidden="false" customHeight="true" outlineLevel="0" collapsed="false">
      <c r="A503" s="139" t="str">
        <f aca="false">Seeds!AB509</f>
        <v>M5-MyM-24a-A-1</v>
      </c>
      <c r="B503" s="139" t="str">
        <f aca="false">Seeds!Z509</f>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C503" s="139" t="str">
        <f aca="false">Seeds!AA509</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139" t="n">
        <f aca="false">IF(B503=C503,0,1)</f>
        <v>1</v>
      </c>
    </row>
    <row r="504" customFormat="false" ht="15.75" hidden="false" customHeight="true" outlineLevel="0" collapsed="false">
      <c r="A504" s="139" t="str">
        <f aca="false">Seeds!AB510</f>
        <v>M5-MyM-24a-A-2</v>
      </c>
      <c r="B504" s="139" t="str">
        <f aca="false">Seeds!Z510</f>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C504" s="139" t="str">
        <f aca="false">Seeds!AA510</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139" t="n">
        <f aca="false">IF(B504=C504,0,1)</f>
        <v>1</v>
      </c>
    </row>
    <row r="505" customFormat="false" ht="15.75" hidden="false" customHeight="true" outlineLevel="0" collapsed="false">
      <c r="A505" s="139" t="str">
        <f aca="false">Seeds!AB511</f>
        <v>M5-MyM-24a-A-3</v>
      </c>
      <c r="B505" s="139" t="str">
        <f aca="false">Seeds!Z511</f>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C505" s="139" t="str">
        <f aca="false">Seeds!AA511</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139" t="n">
        <f aca="false">IF(B505=C505,0,1)</f>
        <v>1</v>
      </c>
    </row>
    <row r="506" customFormat="false" ht="15.75" hidden="false" customHeight="true" outlineLevel="0" collapsed="false">
      <c r="A506" s="139" t="str">
        <f aca="false">Seeds!AB512</f>
        <v>M5-MyM-24a-A-4</v>
      </c>
      <c r="B506" s="139" t="str">
        <f aca="false">Seeds!Z512</f>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6" s="139" t="str">
        <f aca="false">Seeds!AA512</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139" t="n">
        <f aca="false">IF(B506=C506,0,1)</f>
        <v>1</v>
      </c>
    </row>
    <row r="507" customFormat="false" ht="15.75" hidden="false" customHeight="true" outlineLevel="0" collapsed="false">
      <c r="A507" s="139" t="str">
        <f aca="false">Seeds!AB513</f>
        <v>M5-MyM-24a-A-5</v>
      </c>
      <c r="B507" s="139" t="str">
        <f aca="false">Seeds!Z513</f>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7" s="139" t="str">
        <f aca="false">Seeds!AA513</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139" t="n">
        <f aca="false">IF(B507=C507,0,1)</f>
        <v>1</v>
      </c>
    </row>
    <row r="508" customFormat="false" ht="15.75" hidden="false" customHeight="true" outlineLevel="0" collapsed="false">
      <c r="A508" s="139" t="str">
        <f aca="false">Seeds!AB514</f>
        <v>M5-MyM-10c-I-1</v>
      </c>
      <c r="B508" s="139" t="str">
        <f aca="false">Seeds!Z514</f>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C508" s="139" t="str">
        <f aca="false">Seeds!AA514</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139" t="n">
        <f aca="false">IF(B508=C508,0,1)</f>
        <v>1</v>
      </c>
    </row>
    <row r="509" customFormat="false" ht="15.75" hidden="false" customHeight="true" outlineLevel="0" collapsed="false">
      <c r="A509" s="139" t="str">
        <f aca="false">Seeds!AB515</f>
        <v>M5-MyM-10c-E-1</v>
      </c>
      <c r="B509" s="139" t="str">
        <f aca="false">Seeds!Z515</f>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C509" s="139" t="str">
        <f aca="false">Seeds!AA515</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139" t="n">
        <f aca="false">IF(B509=C509,0,1)</f>
        <v>1</v>
      </c>
    </row>
    <row r="510" customFormat="false" ht="15.75" hidden="false" customHeight="true" outlineLevel="0" collapsed="false">
      <c r="A510" s="139" t="str">
        <f aca="false">Seeds!AB516</f>
        <v>M5-MyM-10c-E-2</v>
      </c>
      <c r="B510" s="139" t="str">
        <f aca="false">Seeds!Z516</f>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C510" s="139" t="str">
        <f aca="false">Seeds!AA516</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139" t="n">
        <f aca="false">IF(B510=C510,0,1)</f>
        <v>1</v>
      </c>
    </row>
    <row r="511" customFormat="false" ht="15.75" hidden="false" customHeight="true" outlineLevel="0" collapsed="false">
      <c r="A511" s="139" t="str">
        <f aca="false">Seeds!AB517</f>
        <v>M5-MyM-10c-E-3</v>
      </c>
      <c r="B511" s="139" t="str">
        <f aca="false">Seeds!Z517</f>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C511" s="139" t="str">
        <f aca="false">Seeds!AA517</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139" t="n">
        <f aca="false">IF(B511=C511,0,1)</f>
        <v>1</v>
      </c>
    </row>
    <row r="512" customFormat="false" ht="15.75" hidden="false" customHeight="true" outlineLevel="0" collapsed="false">
      <c r="A512" s="139" t="str">
        <f aca="false">Seeds!AB518</f>
        <v>M5-MyM-10c-A-1</v>
      </c>
      <c r="B512" s="139" t="str">
        <f aca="false">Seeds!Z518</f>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C512" s="139" t="str">
        <f aca="false">Seeds!AA518</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139" t="n">
        <f aca="false">IF(B512=C512,0,1)</f>
        <v>1</v>
      </c>
    </row>
    <row r="513" customFormat="false" ht="15.75" hidden="false" customHeight="true" outlineLevel="0" collapsed="false">
      <c r="A513" s="139" t="str">
        <f aca="false">Seeds!AB519</f>
        <v>M5-MyM-10c-A-2</v>
      </c>
      <c r="B513" s="139" t="str">
        <f aca="false">Seeds!Z519</f>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C513" s="139" t="str">
        <f aca="false">Seeds!AA519</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139" t="n">
        <f aca="false">IF(B513=C513,0,1)</f>
        <v>1</v>
      </c>
    </row>
    <row r="514" customFormat="false" ht="15.75" hidden="false" customHeight="true" outlineLevel="0" collapsed="false">
      <c r="A514" s="139" t="str">
        <f aca="false">Seeds!AB520</f>
        <v>M5-MyM-10c-A-3</v>
      </c>
      <c r="B514" s="139" t="str">
        <f aca="false">Seeds!Z520</f>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C514" s="139" t="str">
        <f aca="false">Seeds!AA520</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139" t="n">
        <f aca="false">IF(B514=C514,0,1)</f>
        <v>1</v>
      </c>
    </row>
    <row r="515" customFormat="false" ht="15.75" hidden="false" customHeight="true" outlineLevel="0" collapsed="false">
      <c r="A515" s="139" t="str">
        <f aca="false">Seeds!AB521</f>
        <v>M5-MyM-10c-A-4</v>
      </c>
      <c r="B515" s="139" t="str">
        <f aca="false">Seeds!Z521</f>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C515" s="139" t="str">
        <f aca="false">Seeds!AA521</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139" t="n">
        <f aca="false">IF(B515=C515,0,1)</f>
        <v>1</v>
      </c>
    </row>
    <row r="516" customFormat="false" ht="15.75" hidden="false" customHeight="true" outlineLevel="0" collapsed="false">
      <c r="A516" s="139" t="str">
        <f aca="false">Seeds!AB522</f>
        <v>M5-MyM-10c-A-5</v>
      </c>
      <c r="B516" s="139" t="str">
        <f aca="false">Seeds!Z522</f>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C516" s="139" t="str">
        <f aca="false">Seeds!AA522</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139" t="n">
        <f aca="false">IF(B516=C516,0,1)</f>
        <v>1</v>
      </c>
    </row>
    <row r="517" customFormat="false" ht="15.75" hidden="false" customHeight="true" outlineLevel="0" collapsed="false">
      <c r="A517" s="139" t="str">
        <f aca="false">Seeds!AB523</f>
        <v>M5-MyM-10d-I-1</v>
      </c>
      <c r="B517" s="139" t="str">
        <f aca="false">Seeds!Z523</f>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C517" s="139" t="str">
        <f aca="false">Seeds!AA523</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139" t="n">
        <f aca="false">IF(B517=C517,0,1)</f>
        <v>1</v>
      </c>
    </row>
    <row r="518" customFormat="false" ht="15.75" hidden="false" customHeight="true" outlineLevel="0" collapsed="false">
      <c r="A518" s="139" t="str">
        <f aca="false">Seeds!AB524</f>
        <v>M5-MyM-10d-I-2</v>
      </c>
      <c r="B518" s="139" t="str">
        <f aca="false">Seeds!Z524</f>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C518" s="139" t="str">
        <f aca="false">Seeds!AA524</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139" t="n">
        <f aca="false">IF(B518=C518,0,1)</f>
        <v>1</v>
      </c>
    </row>
    <row r="519" customFormat="false" ht="15.75" hidden="false" customHeight="true" outlineLevel="0" collapsed="false">
      <c r="A519" s="139" t="str">
        <f aca="false">Seeds!AB525</f>
        <v>M5-MyM-10d-E-1</v>
      </c>
      <c r="B519" s="139" t="str">
        <f aca="false">Seeds!Z525</f>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C519" s="139" t="str">
        <f aca="false">Seeds!AA525</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139" t="n">
        <f aca="false">IF(B519=C519,0,1)</f>
        <v>1</v>
      </c>
    </row>
    <row r="520" customFormat="false" ht="15.75" hidden="false" customHeight="true" outlineLevel="0" collapsed="false">
      <c r="A520" s="139" t="str">
        <f aca="false">Seeds!AB526</f>
        <v>M5-MyM-10d-E-2</v>
      </c>
      <c r="B520" s="139" t="str">
        <f aca="false">Seeds!Z526</f>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C520" s="139" t="str">
        <f aca="false">Seeds!AA526</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139" t="n">
        <f aca="false">IF(B520=C520,0,1)</f>
        <v>1</v>
      </c>
    </row>
    <row r="521" customFormat="false" ht="15.75" hidden="false" customHeight="true" outlineLevel="0" collapsed="false">
      <c r="A521" s="139" t="str">
        <f aca="false">Seeds!AB527</f>
        <v>M5-MyM-10d-E-3</v>
      </c>
      <c r="B521" s="139" t="str">
        <f aca="false">Seeds!Z527</f>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C521" s="139" t="str">
        <f aca="false">Seeds!AA527</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139" t="n">
        <f aca="false">IF(B521=C521,0,1)</f>
        <v>1</v>
      </c>
    </row>
    <row r="522" customFormat="false" ht="15.75" hidden="false" customHeight="true" outlineLevel="0" collapsed="false">
      <c r="A522" s="139" t="str">
        <f aca="false">Seeds!AB528</f>
        <v>M5-MyM-10d-E-4</v>
      </c>
      <c r="B522" s="139" t="str">
        <f aca="false">Seeds!Z528</f>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C522" s="139" t="str">
        <f aca="false">Seeds!AA528</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139" t="n">
        <f aca="false">IF(B522=C522,0,1)</f>
        <v>1</v>
      </c>
    </row>
    <row r="523" customFormat="false" ht="15.75" hidden="false" customHeight="true" outlineLevel="0" collapsed="false">
      <c r="A523" s="139" t="str">
        <f aca="false">Seeds!AB529</f>
        <v>M5-MyM-10d-A-1</v>
      </c>
      <c r="B523" s="139" t="str">
        <f aca="false">Seeds!Z529</f>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3" s="139" t="str">
        <f aca="false">Seeds!AA529</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139" t="n">
        <f aca="false">IF(B523=C523,0,1)</f>
        <v>1</v>
      </c>
    </row>
    <row r="524" customFormat="false" ht="15.75" hidden="false" customHeight="true" outlineLevel="0" collapsed="false">
      <c r="A524" s="139" t="str">
        <f aca="false">Seeds!AB530</f>
        <v>M5-MyM-10d-A-2</v>
      </c>
      <c r="B524" s="139" t="str">
        <f aca="false">Seeds!Z530</f>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C524" s="139" t="str">
        <f aca="false">Seeds!AA530</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139" t="n">
        <f aca="false">IF(B524=C524,0,1)</f>
        <v>1</v>
      </c>
    </row>
    <row r="525" customFormat="false" ht="15.75" hidden="false" customHeight="true" outlineLevel="0" collapsed="false">
      <c r="A525" s="139" t="str">
        <f aca="false">Seeds!AB531</f>
        <v>M5-MyM-10d-A-3</v>
      </c>
      <c r="B525" s="139" t="str">
        <f aca="false">Seeds!Z531</f>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C525" s="139" t="str">
        <f aca="false">Seeds!AA531</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139" t="n">
        <f aca="false">IF(B525=C525,0,1)</f>
        <v>1</v>
      </c>
    </row>
    <row r="526" customFormat="false" ht="15.75" hidden="false" customHeight="true" outlineLevel="0" collapsed="false">
      <c r="A526" s="139" t="str">
        <f aca="false">Seeds!AB532</f>
        <v>M5-MyM-10d-A-4</v>
      </c>
      <c r="B526" s="139" t="str">
        <f aca="false">Seeds!Z532</f>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C526" s="139" t="str">
        <f aca="false">Seeds!AA532</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139" t="n">
        <f aca="false">IF(B526=C526,0,1)</f>
        <v>1</v>
      </c>
    </row>
    <row r="527" customFormat="false" ht="15.75" hidden="false" customHeight="true" outlineLevel="0" collapsed="false">
      <c r="A527" s="139" t="str">
        <f aca="false">Seeds!AB533</f>
        <v>M5-MyM-10d-A-5</v>
      </c>
      <c r="B527" s="139" t="str">
        <f aca="false">Seeds!Z533</f>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7" s="139" t="str">
        <f aca="false">Seeds!AA533</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139" t="n">
        <f aca="false">IF(B527=C527,0,1)</f>
        <v>1</v>
      </c>
    </row>
    <row r="528" customFormat="false" ht="15.75" hidden="false" customHeight="true" outlineLevel="0" collapsed="false">
      <c r="A528" s="139" t="str">
        <f aca="false">Seeds!AB534</f>
        <v>M5-MyM-10e-I-1</v>
      </c>
      <c r="B528" s="139" t="str">
        <f aca="false">Seeds!Z534</f>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C528" s="139" t="str">
        <f aca="false">Seeds!AA534</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139" t="n">
        <f aca="false">IF(B528=C528,0,1)</f>
        <v>1</v>
      </c>
    </row>
    <row r="529" customFormat="false" ht="15.75" hidden="false" customHeight="true" outlineLevel="0" collapsed="false">
      <c r="A529" s="139" t="str">
        <f aca="false">Seeds!AB535</f>
        <v>M5-MyM-10e-I-2</v>
      </c>
      <c r="B529" s="139" t="str">
        <f aca="false">Seeds!Z535</f>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C529" s="139" t="str">
        <f aca="false">Seeds!AA535</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139" t="n">
        <f aca="false">IF(B529=C529,0,1)</f>
        <v>1</v>
      </c>
    </row>
    <row r="530" customFormat="false" ht="15.75" hidden="false" customHeight="true" outlineLevel="0" collapsed="false">
      <c r="A530" s="139" t="str">
        <f aca="false">Seeds!AB536</f>
        <v>M5-MyM-10e-E-1</v>
      </c>
      <c r="B530" s="139" t="str">
        <f aca="false">Seeds!Z536</f>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0" s="139" t="str">
        <f aca="false">Seeds!AA536</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139" t="n">
        <f aca="false">IF(B530=C530,0,1)</f>
        <v>1</v>
      </c>
    </row>
    <row r="531" customFormat="false" ht="15.75" hidden="false" customHeight="true" outlineLevel="0" collapsed="false">
      <c r="A531" s="139" t="str">
        <f aca="false">Seeds!AB537</f>
        <v>M5-MyM-10e-E-2</v>
      </c>
      <c r="B531" s="139" t="str">
        <f aca="false">Seeds!Z537</f>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1" s="139" t="str">
        <f aca="false">Seeds!AA537</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139" t="n">
        <f aca="false">IF(B531=C531,0,1)</f>
        <v>1</v>
      </c>
    </row>
    <row r="532" customFormat="false" ht="15.75" hidden="false" customHeight="true" outlineLevel="0" collapsed="false">
      <c r="A532" s="139" t="str">
        <f aca="false">Seeds!AB538</f>
        <v>M5-MyM-10e-E-3</v>
      </c>
      <c r="B532" s="139" t="str">
        <f aca="false">Seeds!Z538</f>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C532" s="139" t="str">
        <f aca="false">Seeds!AA538</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139" t="n">
        <f aca="false">IF(B532=C532,0,1)</f>
        <v>1</v>
      </c>
    </row>
    <row r="533" customFormat="false" ht="15.75" hidden="false" customHeight="true" outlineLevel="0" collapsed="false">
      <c r="A533" s="139" t="str">
        <f aca="false">Seeds!AB539</f>
        <v>M5-MyM-11b-I-1</v>
      </c>
      <c r="B533" s="139" t="str">
        <f aca="false">Seeds!Z539</f>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C533" s="139" t="str">
        <f aca="false">Seeds!AA539</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139" t="n">
        <f aca="false">IF(B533=C533,0,1)</f>
        <v>1</v>
      </c>
    </row>
    <row r="534" customFormat="false" ht="15.75" hidden="false" customHeight="true" outlineLevel="0" collapsed="false">
      <c r="A534" s="139" t="str">
        <f aca="false">Seeds!AB540</f>
        <v>M5-MyM-11b-I-2</v>
      </c>
      <c r="B534" s="139" t="str">
        <f aca="false">Seeds!Z540</f>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C534" s="139" t="str">
        <f aca="false">Seeds!AA540</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139" t="n">
        <f aca="false">IF(B534=C534,0,1)</f>
        <v>1</v>
      </c>
    </row>
    <row r="535" customFormat="false" ht="15.75" hidden="false" customHeight="true" outlineLevel="0" collapsed="false">
      <c r="A535" s="139" t="str">
        <f aca="false">Seeds!AB541</f>
        <v>M5-MyM-11b-I-3</v>
      </c>
      <c r="B535" s="139" t="str">
        <f aca="false">Seeds!Z541</f>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C535" s="139" t="str">
        <f aca="false">Seeds!AA541</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139" t="n">
        <f aca="false">IF(B535=C535,0,1)</f>
        <v>1</v>
      </c>
    </row>
    <row r="536" customFormat="false" ht="15.75" hidden="false" customHeight="true" outlineLevel="0" collapsed="false">
      <c r="A536" s="139" t="str">
        <f aca="false">Seeds!AB542</f>
        <v>M5-MyM-11b-I-4</v>
      </c>
      <c r="B536" s="139" t="str">
        <f aca="false">Seeds!Z542</f>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C536" s="139" t="str">
        <f aca="false">Seeds!AA542</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139" t="n">
        <f aca="false">IF(B536=C536,0,1)</f>
        <v>1</v>
      </c>
    </row>
    <row r="537" customFormat="false" ht="15.75" hidden="false" customHeight="true" outlineLevel="0" collapsed="false">
      <c r="A537" s="139" t="str">
        <f aca="false">Seeds!AB543</f>
        <v>M5-MyM-11b-E-1</v>
      </c>
      <c r="B537" s="139" t="str">
        <f aca="false">Seeds!Z543</f>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C537" s="139" t="str">
        <f aca="false">Seeds!AA543</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139" t="n">
        <f aca="false">IF(B537=C537,0,1)</f>
        <v>1</v>
      </c>
    </row>
    <row r="538" customFormat="false" ht="15.75" hidden="false" customHeight="true" outlineLevel="0" collapsed="false">
      <c r="A538" s="139" t="str">
        <f aca="false">Seeds!AB544</f>
        <v>M5-MyM-11b-E-2</v>
      </c>
      <c r="B538" s="139" t="str">
        <f aca="false">Seeds!Z544</f>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C538" s="139" t="str">
        <f aca="false">Seeds!AA544</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139" t="n">
        <f aca="false">IF(B538=C538,0,1)</f>
        <v>1</v>
      </c>
    </row>
    <row r="539" customFormat="false" ht="15.75" hidden="false" customHeight="true" outlineLevel="0" collapsed="false">
      <c r="A539" s="139" t="str">
        <f aca="false">Seeds!AB545</f>
        <v>M5-MyM-11b-A-1</v>
      </c>
      <c r="B539" s="139" t="str">
        <f aca="false">Seeds!Z545</f>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C539" s="139" t="str">
        <f aca="false">Seeds!AA545</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139" t="n">
        <f aca="false">IF(B539=C539,0,1)</f>
        <v>1</v>
      </c>
    </row>
    <row r="540" customFormat="false" ht="15.75" hidden="false" customHeight="true" outlineLevel="0" collapsed="false">
      <c r="A540" s="139" t="str">
        <f aca="false">Seeds!AB546</f>
        <v>M5-MyM-11b-A-2</v>
      </c>
      <c r="B540" s="139" t="str">
        <f aca="false">Seeds!Z546</f>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C540" s="139" t="str">
        <f aca="false">Seeds!AA546</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139" t="n">
        <f aca="false">IF(B540=C540,0,1)</f>
        <v>1</v>
      </c>
    </row>
    <row r="541" customFormat="false" ht="15.75" hidden="false" customHeight="true" outlineLevel="0" collapsed="false">
      <c r="A541" s="139" t="str">
        <f aca="false">Seeds!AB547</f>
        <v>M5-MyM-11b-A-3</v>
      </c>
      <c r="B541" s="139" t="str">
        <f aca="false">Seeds!Z547</f>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C541" s="139" t="str">
        <f aca="false">Seeds!AA547</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139" t="n">
        <f aca="false">IF(B541=C541,0,1)</f>
        <v>1</v>
      </c>
    </row>
    <row r="542" customFormat="false" ht="15.75" hidden="false" customHeight="true" outlineLevel="0" collapsed="false">
      <c r="A542" s="139" t="str">
        <f aca="false">Seeds!AB548</f>
        <v>M5-MyM-11b-A-4</v>
      </c>
      <c r="B542" s="139" t="str">
        <f aca="false">Seeds!Z548</f>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C542" s="139" t="str">
        <f aca="false">Seeds!AA548</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139" t="n">
        <f aca="false">IF(B542=C542,0,1)</f>
        <v>1</v>
      </c>
    </row>
    <row r="543" customFormat="false" ht="15.75" hidden="false" customHeight="true" outlineLevel="0" collapsed="false">
      <c r="A543" s="139" t="str">
        <f aca="false">Seeds!AB549</f>
        <v>M5-MyM-11b-A-5</v>
      </c>
      <c r="B543" s="139" t="str">
        <f aca="false">Seeds!Z549</f>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C543" s="139" t="str">
        <f aca="false">Seeds!AA549</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139" t="n">
        <f aca="false">IF(B543=C543,0,1)</f>
        <v>1</v>
      </c>
    </row>
    <row r="544" customFormat="false" ht="15.75" hidden="false" customHeight="true" outlineLevel="0" collapsed="false">
      <c r="A544" s="139" t="str">
        <f aca="false">Seeds!AB550</f>
        <v>M5-MyM-12a-I-1</v>
      </c>
      <c r="B544" s="139" t="str">
        <f aca="false">Seeds!Z550</f>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C544" s="139" t="str">
        <f aca="false">Seeds!AA550</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139" t="n">
        <f aca="false">IF(B544=C544,0,1)</f>
        <v>1</v>
      </c>
    </row>
    <row r="545" customFormat="false" ht="15.75" hidden="false" customHeight="true" outlineLevel="0" collapsed="false">
      <c r="A545" s="139" t="str">
        <f aca="false">Seeds!AB551</f>
        <v>M5-MyM-12a-E-1</v>
      </c>
      <c r="B545" s="139" t="str">
        <f aca="false">Seeds!Z551</f>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C545" s="139" t="str">
        <f aca="false">Seeds!AA551</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139" t="n">
        <f aca="false">IF(B545=C545,0,1)</f>
        <v>1</v>
      </c>
    </row>
    <row r="546" customFormat="false" ht="15.75" hidden="false" customHeight="true" outlineLevel="0" collapsed="false">
      <c r="A546" s="139" t="str">
        <f aca="false">Seeds!AB552</f>
        <v>M5-MyM-31a-I-1</v>
      </c>
      <c r="B546" s="139" t="str">
        <f aca="false">Seeds!Z552</f>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139" t="str">
        <f aca="false">Seeds!AA552</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139" t="n">
        <f aca="false">IF(B546=C546,0,1)</f>
        <v>1</v>
      </c>
    </row>
    <row r="547" customFormat="false" ht="15.75" hidden="false" customHeight="true" outlineLevel="0" collapsed="false">
      <c r="A547" s="139" t="str">
        <f aca="false">Seeds!AB553</f>
        <v>M5-MyM-31a-E-1</v>
      </c>
      <c r="B547" s="139" t="str">
        <f aca="false">Seeds!Z553</f>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139" t="str">
        <f aca="false">Seeds!AA553</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139" t="n">
        <f aca="false">IF(B547=C547,0,1)</f>
        <v>1</v>
      </c>
    </row>
    <row r="548" customFormat="false" ht="15.75" hidden="false" customHeight="true" outlineLevel="0" collapsed="false">
      <c r="A548" s="139" t="str">
        <f aca="false">Seeds!AB554</f>
        <v>M5-MyM-31a-E-2</v>
      </c>
      <c r="B548" s="139" t="str">
        <f aca="false">Seeds!Z554</f>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8" s="139" t="str">
        <f aca="false">Seeds!AA554</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139" t="n">
        <f aca="false">IF(B548=C548,0,1)</f>
        <v>1</v>
      </c>
    </row>
    <row r="549" customFormat="false" ht="15.75" hidden="false" customHeight="true" outlineLevel="0" collapsed="false">
      <c r="A549" s="139" t="str">
        <f aca="false">Seeds!AB555</f>
        <v>M5-MyM-31a-E-3</v>
      </c>
      <c r="B549" s="139" t="str">
        <f aca="false">Seeds!Z555</f>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C549" s="139" t="str">
        <f aca="false">Seeds!AA555</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139" t="n">
        <f aca="false">IF(B549=C549,0,1)</f>
        <v>1</v>
      </c>
    </row>
    <row r="550" customFormat="false" ht="15.75" hidden="false" customHeight="true" outlineLevel="0" collapsed="false">
      <c r="A550" s="139" t="str">
        <f aca="false">Seeds!AB556</f>
        <v>M5-MyM-31a-A-1</v>
      </c>
      <c r="B550" s="139" t="str">
        <f aca="false">Seeds!Z556</f>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C550" s="139" t="str">
        <f aca="false">Seeds!AA556</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139" t="n">
        <f aca="false">IF(B550=C550,0,1)</f>
        <v>1</v>
      </c>
    </row>
    <row r="551" customFormat="false" ht="15.75" hidden="false" customHeight="true" outlineLevel="0" collapsed="false">
      <c r="A551" s="139" t="str">
        <f aca="false">Seeds!AB557</f>
        <v>M5-MyM-31a-A-2</v>
      </c>
      <c r="B551" s="139" t="str">
        <f aca="false">Seeds!Z557</f>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C551" s="139" t="str">
        <f aca="false">Seeds!AA557</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139" t="n">
        <f aca="false">IF(B551=C551,0,1)</f>
        <v>1</v>
      </c>
    </row>
    <row r="552" customFormat="false" ht="15.75" hidden="false" customHeight="true" outlineLevel="0" collapsed="false">
      <c r="A552" s="139" t="str">
        <f aca="false">Seeds!AB558</f>
        <v>M5-MyM-31a-A-3</v>
      </c>
      <c r="B552" s="139" t="str">
        <f aca="false">Seeds!Z558</f>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C552" s="139" t="str">
        <f aca="false">Seeds!AA558</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139" t="n">
        <f aca="false">IF(B552=C552,0,1)</f>
        <v>1</v>
      </c>
    </row>
    <row r="553" customFormat="false" ht="15.75" hidden="false" customHeight="true" outlineLevel="0" collapsed="false">
      <c r="A553" s="139" t="str">
        <f aca="false">Seeds!AB559</f>
        <v>M5-MyM-31a-A-4</v>
      </c>
      <c r="B553" s="139" t="str">
        <f aca="false">Seeds!Z559</f>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C553" s="139" t="str">
        <f aca="false">Seeds!AA559</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139" t="n">
        <f aca="false">IF(B553=C553,0,1)</f>
        <v>1</v>
      </c>
    </row>
    <row r="554" customFormat="false" ht="15.75" hidden="false" customHeight="true" outlineLevel="0" collapsed="false">
      <c r="A554" s="139" t="str">
        <f aca="false">Seeds!AB560</f>
        <v>M5-MyM-31a-A-5</v>
      </c>
      <c r="B554" s="139" t="str">
        <f aca="false">Seeds!Z560</f>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C554" s="139" t="str">
        <f aca="false">Seeds!AA560</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139" t="n">
        <f aca="false">IF(B554=C554,0,1)</f>
        <v>1</v>
      </c>
    </row>
    <row r="555" customFormat="false" ht="15.75" hidden="false" customHeight="true" outlineLevel="0" collapsed="false">
      <c r="A555" s="139" t="str">
        <f aca="false">Seeds!AB561</f>
        <v>M5-MyM-20a-I-1</v>
      </c>
      <c r="B555" s="139" t="str">
        <f aca="false">Seeds!Z561</f>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C555" s="139" t="str">
        <f aca="false">Seeds!AA561</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139" t="n">
        <f aca="false">IF(B555=C555,0,1)</f>
        <v>1</v>
      </c>
    </row>
    <row r="556" customFormat="false" ht="15.75" hidden="false" customHeight="true" outlineLevel="0" collapsed="false">
      <c r="A556" s="139" t="str">
        <f aca="false">Seeds!AB562</f>
        <v>M5-MyM-20a-I-2</v>
      </c>
      <c r="B556" s="139" t="str">
        <f aca="false">Seeds!Z562</f>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C556" s="139" t="str">
        <f aca="false">Seeds!AA562</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139" t="n">
        <f aca="false">IF(B556=C556,0,1)</f>
        <v>1</v>
      </c>
    </row>
    <row r="557" customFormat="false" ht="15.75" hidden="false" customHeight="true" outlineLevel="0" collapsed="false">
      <c r="A557" s="139" t="str">
        <f aca="false">Seeds!AB563</f>
        <v>M5-MyM-20a-E-1</v>
      </c>
      <c r="B557" s="139" t="str">
        <f aca="false">Seeds!Z563</f>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C557" s="139" t="str">
        <f aca="false">Seeds!AA563</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139" t="n">
        <f aca="false">IF(B557=C557,0,1)</f>
        <v>1</v>
      </c>
    </row>
    <row r="558" customFormat="false" ht="15.75" hidden="false" customHeight="true" outlineLevel="0" collapsed="false">
      <c r="A558" s="139" t="str">
        <f aca="false">Seeds!AB564</f>
        <v>M5-MyM-20a-E-2</v>
      </c>
      <c r="B558" s="139" t="str">
        <f aca="false">Seeds!Z564</f>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C558" s="139" t="str">
        <f aca="false">Seeds!AA564</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139" t="n">
        <f aca="false">IF(B558=C558,0,1)</f>
        <v>1</v>
      </c>
    </row>
    <row r="559" customFormat="false" ht="15.75" hidden="false" customHeight="true" outlineLevel="0" collapsed="false">
      <c r="A559" s="139" t="str">
        <f aca="false">Seeds!AB565</f>
        <v>M5-MyM-20a-A-1</v>
      </c>
      <c r="B559" s="139" t="str">
        <f aca="false">Seeds!Z565</f>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139" t="str">
        <f aca="false">Seeds!AA565</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139" t="n">
        <f aca="false">IF(B559=C559,0,1)</f>
        <v>1</v>
      </c>
    </row>
    <row r="560" customFormat="false" ht="15.75" hidden="false" customHeight="true" outlineLevel="0" collapsed="false">
      <c r="A560" s="139" t="str">
        <f aca="false">Seeds!AB566</f>
        <v>M5-MyM-20a-A-2</v>
      </c>
      <c r="B560" s="139" t="str">
        <f aca="false">Seeds!Z566</f>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C560" s="139" t="str">
        <f aca="false">Seeds!AA566</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139" t="n">
        <f aca="false">IF(B560=C560,0,1)</f>
        <v>1</v>
      </c>
    </row>
    <row r="561" customFormat="false" ht="15.75" hidden="false" customHeight="true" outlineLevel="0" collapsed="false">
      <c r="A561" s="139" t="str">
        <f aca="false">Seeds!AB567</f>
        <v>M5-MyM-20a-A-3</v>
      </c>
      <c r="B561" s="139" t="str">
        <f aca="false">Seeds!Z567</f>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139" t="str">
        <f aca="false">Seeds!AA567</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139" t="n">
        <f aca="false">IF(B561=C561,0,1)</f>
        <v>1</v>
      </c>
    </row>
    <row r="562" customFormat="false" ht="15.75" hidden="false" customHeight="true" outlineLevel="0" collapsed="false">
      <c r="A562" s="139" t="str">
        <f aca="false">Seeds!AB568</f>
        <v>M5-MyM-20a-A-4</v>
      </c>
      <c r="B562" s="139" t="str">
        <f aca="false">Seeds!Z568</f>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2" s="139" t="str">
        <f aca="false">Seeds!AA568</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139" t="n">
        <f aca="false">IF(B562=C562,0,1)</f>
        <v>1</v>
      </c>
    </row>
    <row r="563" customFormat="false" ht="15.75" hidden="false" customHeight="true" outlineLevel="0" collapsed="false">
      <c r="A563" s="139" t="str">
        <f aca="false">Seeds!AB569</f>
        <v>M5-MyM-20a-A-5</v>
      </c>
      <c r="B563" s="139" t="str">
        <f aca="false">Seeds!Z569</f>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C563" s="139" t="str">
        <f aca="false">Seeds!AA569</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139" t="n">
        <f aca="false">IF(B563=C563,0,1)</f>
        <v>1</v>
      </c>
    </row>
    <row r="564" customFormat="false" ht="15.75" hidden="false" customHeight="true" outlineLevel="0" collapsed="false">
      <c r="A564" s="139" t="str">
        <f aca="false">Seeds!AB570</f>
        <v>M5-MyM-21a-I-1</v>
      </c>
      <c r="B564" s="139" t="str">
        <f aca="false">Seeds!Z570</f>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C564" s="139" t="str">
        <f aca="false">Seeds!AA570</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139" t="n">
        <f aca="false">IF(B564=C564,0,1)</f>
        <v>1</v>
      </c>
    </row>
    <row r="565" customFormat="false" ht="15.75" hidden="false" customHeight="true" outlineLevel="0" collapsed="false">
      <c r="A565" s="139" t="str">
        <f aca="false">Seeds!AB571</f>
        <v>M5-MyM-21a-E-1</v>
      </c>
      <c r="B565" s="139" t="str">
        <f aca="false">Seeds!Z571</f>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C565" s="139" t="str">
        <f aca="false">Seeds!AA571</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139" t="n">
        <f aca="false">IF(B565=C565,0,1)</f>
        <v>1</v>
      </c>
    </row>
    <row r="566" customFormat="false" ht="15.75" hidden="false" customHeight="true" outlineLevel="0" collapsed="false">
      <c r="A566" s="139" t="str">
        <f aca="false">Seeds!AB572</f>
        <v>M5-MyM-21a-E-2</v>
      </c>
      <c r="B566" s="139" t="str">
        <f aca="false">Seeds!Z572</f>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C566" s="139" t="str">
        <f aca="false">Seeds!AA572</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139" t="n">
        <f aca="false">IF(B566=C566,0,1)</f>
        <v>1</v>
      </c>
    </row>
    <row r="567" customFormat="false" ht="15.75" hidden="false" customHeight="true" outlineLevel="0" collapsed="false">
      <c r="A567" s="139" t="str">
        <f aca="false">Seeds!AB573</f>
        <v>M5-MyM-21a-E-3</v>
      </c>
      <c r="B567" s="139" t="str">
        <f aca="false">Seeds!Z573</f>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C567" s="139" t="str">
        <f aca="false">Seeds!AA573</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139" t="n">
        <f aca="false">IF(B567=C567,0,1)</f>
        <v>1</v>
      </c>
    </row>
    <row r="568" customFormat="false" ht="15.75" hidden="false" customHeight="true" outlineLevel="0" collapsed="false">
      <c r="A568" s="139" t="str">
        <f aca="false">Seeds!AB574</f>
        <v>M5-MyM-21a-A-1</v>
      </c>
      <c r="B568" s="139" t="str">
        <f aca="false">Seeds!Z574</f>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C568" s="139" t="str">
        <f aca="false">Seeds!AA574</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139" t="n">
        <f aca="false">IF(B568=C568,0,1)</f>
        <v>1</v>
      </c>
    </row>
    <row r="569" customFormat="false" ht="15.75" hidden="false" customHeight="true" outlineLevel="0" collapsed="false">
      <c r="A569" s="139" t="str">
        <f aca="false">Seeds!AB575</f>
        <v>M5-MyM-21a-A-2</v>
      </c>
      <c r="B569" s="139" t="str">
        <f aca="false">Seeds!Z575</f>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C569" s="139" t="str">
        <f aca="false">Seeds!AA575</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139" t="n">
        <f aca="false">IF(B569=C569,0,1)</f>
        <v>1</v>
      </c>
    </row>
    <row r="570" customFormat="false" ht="15.75" hidden="false" customHeight="true" outlineLevel="0" collapsed="false">
      <c r="A570" s="139" t="str">
        <f aca="false">Seeds!AB576</f>
        <v>M5-MyM-21a-A-3</v>
      </c>
      <c r="B570" s="139" t="str">
        <f aca="false">Seeds!Z576</f>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C570" s="139" t="str">
        <f aca="false">Seeds!AA576</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139" t="n">
        <f aca="false">IF(B570=C570,0,1)</f>
        <v>1</v>
      </c>
    </row>
    <row r="571" customFormat="false" ht="15.75" hidden="false" customHeight="true" outlineLevel="0" collapsed="false">
      <c r="A571" s="139" t="str">
        <f aca="false">Seeds!AB577</f>
        <v>M5-MyM-21a-A-4</v>
      </c>
      <c r="B571" s="139" t="str">
        <f aca="false">Seeds!Z577</f>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C571" s="139" t="str">
        <f aca="false">Seeds!AA577</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139" t="n">
        <f aca="false">IF(B571=C571,0,1)</f>
        <v>1</v>
      </c>
    </row>
    <row r="572" customFormat="false" ht="15.75" hidden="false" customHeight="true" outlineLevel="0" collapsed="false">
      <c r="A572" s="139" t="str">
        <f aca="false">Seeds!AB578</f>
        <v>M5-MyM-21a-A-5</v>
      </c>
      <c r="B572" s="139" t="str">
        <f aca="false">Seeds!Z578</f>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C572" s="139" t="str">
        <f aca="false">Seeds!AA578</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139" t="n">
        <f aca="false">IF(B572=C572,0,1)</f>
        <v>1</v>
      </c>
    </row>
    <row r="573" customFormat="false" ht="15.75" hidden="false" customHeight="true" outlineLevel="0" collapsed="false">
      <c r="A573" s="139" t="str">
        <f aca="false">Seeds!AB579</f>
        <v>M5-MyM-21b-I-1</v>
      </c>
      <c r="B573" s="139" t="str">
        <f aca="false">Seeds!Z579</f>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C573" s="139" t="str">
        <f aca="false">Seeds!AA579</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139" t="n">
        <f aca="false">IF(B573=C573,0,1)</f>
        <v>1</v>
      </c>
    </row>
    <row r="574" customFormat="false" ht="15.75" hidden="false" customHeight="true" outlineLevel="0" collapsed="false">
      <c r="A574" s="139" t="str">
        <f aca="false">Seeds!AB580</f>
        <v>M5-MyM-21b-E-1</v>
      </c>
      <c r="B574" s="139" t="str">
        <f aca="false">Seeds!Z580</f>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C574" s="139" t="str">
        <f aca="false">Seeds!AA580</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139" t="n">
        <f aca="false">IF(B574=C574,0,1)</f>
        <v>1</v>
      </c>
    </row>
    <row r="575" customFormat="false" ht="15.75" hidden="false" customHeight="true" outlineLevel="0" collapsed="false">
      <c r="A575" s="139" t="str">
        <f aca="false">Seeds!AB581</f>
        <v>M5-MyM-21b-A-1</v>
      </c>
      <c r="B575" s="139" t="str">
        <f aca="false">Seeds!Z581</f>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C575" s="139" t="str">
        <f aca="false">Seeds!AA581</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139" t="n">
        <f aca="false">IF(B575=C575,0,1)</f>
        <v>1</v>
      </c>
    </row>
    <row r="576" customFormat="false" ht="15.75" hidden="false" customHeight="true" outlineLevel="0" collapsed="false">
      <c r="A576" s="139" t="str">
        <f aca="false">Seeds!AB582</f>
        <v>M5-MyM-21b-A-2</v>
      </c>
      <c r="B576" s="139" t="str">
        <f aca="false">Seeds!Z582</f>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C576" s="139" t="str">
        <f aca="false">Seeds!AA582</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139" t="n">
        <f aca="false">IF(B576=C576,0,1)</f>
        <v>1</v>
      </c>
    </row>
    <row r="577" customFormat="false" ht="15.75" hidden="false" customHeight="true" outlineLevel="0" collapsed="false">
      <c r="A577" s="139" t="str">
        <f aca="false">Seeds!AB583</f>
        <v>M5-MyM-21b-A-3</v>
      </c>
      <c r="B577" s="139" t="str">
        <f aca="false">Seeds!Z583</f>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C577" s="139" t="str">
        <f aca="false">Seeds!AA583</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139" t="n">
        <f aca="false">IF(B577=C577,0,1)</f>
        <v>1</v>
      </c>
    </row>
    <row r="578" customFormat="false" ht="15.75" hidden="false" customHeight="true" outlineLevel="0" collapsed="false">
      <c r="A578" s="139" t="str">
        <f aca="false">Seeds!AB584</f>
        <v>M5-MyM-21b-A-4</v>
      </c>
      <c r="B578" s="139" t="str">
        <f aca="false">Seeds!Z584</f>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C578" s="139" t="str">
        <f aca="false">Seeds!AA584</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139" t="n">
        <f aca="false">IF(B578=C578,0,1)</f>
        <v>1</v>
      </c>
    </row>
    <row r="579" customFormat="false" ht="15.75" hidden="false" customHeight="true" outlineLevel="0" collapsed="false">
      <c r="A579" s="139" t="str">
        <f aca="false">Seeds!AB585</f>
        <v>M5-MyM-21b-A-5</v>
      </c>
      <c r="B579" s="139" t="str">
        <f aca="false">Seeds!Z585</f>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C579" s="139" t="str">
        <f aca="false">Seeds!AA585</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139" t="n">
        <f aca="false">IF(B579=C579,0,1)</f>
        <v>1</v>
      </c>
    </row>
    <row r="580" customFormat="false" ht="15.75" hidden="false" customHeight="true" outlineLevel="0" collapsed="false">
      <c r="A580" s="139" t="str">
        <f aca="false">Seeds!AB586</f>
        <v>M5-MyM-32a-I-1</v>
      </c>
      <c r="B580" s="139" t="str">
        <f aca="false">Seeds!Z586</f>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C580" s="139" t="str">
        <f aca="false">Seeds!AA586</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139" t="n">
        <f aca="false">IF(B580=C580,0,1)</f>
        <v>1</v>
      </c>
    </row>
    <row r="581" customFormat="false" ht="15.75" hidden="false" customHeight="true" outlineLevel="0" collapsed="false">
      <c r="A581" s="139" t="str">
        <f aca="false">Seeds!AB587</f>
        <v>M5-MyM-32a-I-2</v>
      </c>
      <c r="B581" s="139" t="str">
        <f aca="false">Seeds!Z587</f>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C581" s="139" t="str">
        <f aca="false">Seeds!AA587</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139" t="n">
        <f aca="false">IF(B581=C581,0,1)</f>
        <v>1</v>
      </c>
    </row>
    <row r="582" customFormat="false" ht="15.75" hidden="false" customHeight="true" outlineLevel="0" collapsed="false">
      <c r="A582" s="139" t="str">
        <f aca="false">Seeds!AB588</f>
        <v>M5-MyM-32a-E-1</v>
      </c>
      <c r="B582" s="139" t="str">
        <f aca="false">Seeds!Z588</f>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C582" s="139" t="str">
        <f aca="false">Seeds!AA588</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139" t="n">
        <f aca="false">IF(B582=C582,0,1)</f>
        <v>1</v>
      </c>
    </row>
    <row r="583" customFormat="false" ht="15.75" hidden="false" customHeight="true" outlineLevel="0" collapsed="false">
      <c r="A583" s="139" t="str">
        <f aca="false">Seeds!AB589</f>
        <v>M5-MyM-13a-I-1</v>
      </c>
      <c r="B583" s="139" t="str">
        <f aca="false">Seeds!Z589</f>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139" t="str">
        <f aca="false">Seeds!AA589</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139" t="n">
        <f aca="false">IF(B583=C583,0,1)</f>
        <v>1</v>
      </c>
    </row>
    <row r="584" customFormat="false" ht="15.75" hidden="false" customHeight="true" outlineLevel="0" collapsed="false">
      <c r="A584" s="139" t="str">
        <f aca="false">Seeds!AB590</f>
        <v>M5-MyM-13a-E-1</v>
      </c>
      <c r="B584" s="139" t="str">
        <f aca="false">Seeds!Z590</f>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139" t="str">
        <f aca="false">Seeds!AA590</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139" t="n">
        <f aca="false">IF(B584=C584,0,1)</f>
        <v>1</v>
      </c>
    </row>
    <row r="585" customFormat="false" ht="15.75" hidden="false" customHeight="true" outlineLevel="0" collapsed="false">
      <c r="A585" s="139" t="str">
        <f aca="false">Seeds!AB591</f>
        <v>M5-MyM-13a-A-1</v>
      </c>
      <c r="B585" s="139" t="str">
        <f aca="false">Seeds!Z591</f>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139" t="str">
        <f aca="false">Seeds!AA591</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139" t="n">
        <f aca="false">IF(B585=C585,0,1)</f>
        <v>1</v>
      </c>
    </row>
    <row r="586" customFormat="false" ht="15.75" hidden="false" customHeight="true" outlineLevel="0" collapsed="false">
      <c r="A586" s="139" t="str">
        <f aca="false">Seeds!AB592</f>
        <v>M5-MyM-13a-A-2</v>
      </c>
      <c r="B586" s="139" t="str">
        <f aca="false">Seeds!Z592</f>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139" t="str">
        <f aca="false">Seeds!AA592</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139" t="n">
        <f aca="false">IF(B586=C586,0,1)</f>
        <v>1</v>
      </c>
    </row>
    <row r="587" customFormat="false" ht="15.75" hidden="false" customHeight="true" outlineLevel="0" collapsed="false">
      <c r="A587" s="139" t="str">
        <f aca="false">Seeds!AB593</f>
        <v>M5-MyM-13a-A-3</v>
      </c>
      <c r="B587" s="139" t="str">
        <f aca="false">Seeds!Z593</f>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139" t="str">
        <f aca="false">Seeds!AA593</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139" t="n">
        <f aca="false">IF(B587=C587,0,1)</f>
        <v>1</v>
      </c>
    </row>
    <row r="588" customFormat="false" ht="15.75" hidden="false" customHeight="true" outlineLevel="0" collapsed="false">
      <c r="A588" s="139" t="str">
        <f aca="false">Seeds!AB594</f>
        <v>M5-MyM-13a-A-4</v>
      </c>
      <c r="B588" s="139" t="str">
        <f aca="false">Seeds!Z594</f>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139" t="str">
        <f aca="false">Seeds!AA594</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139" t="n">
        <f aca="false">IF(B588=C588,0,1)</f>
        <v>1</v>
      </c>
    </row>
    <row r="589" customFormat="false" ht="15.75" hidden="false" customHeight="true" outlineLevel="0" collapsed="false">
      <c r="A589" s="139" t="str">
        <f aca="false">Seeds!AB595</f>
        <v>M5-MyM-13a-A-5</v>
      </c>
      <c r="B589" s="139" t="str">
        <f aca="false">Seeds!Z595</f>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139" t="str">
        <f aca="false">Seeds!AA595</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139" t="n">
        <f aca="false">IF(B589=C589,0,1)</f>
        <v>1</v>
      </c>
    </row>
    <row r="590" customFormat="false" ht="15.75" hidden="false" customHeight="true" outlineLevel="0" collapsed="false">
      <c r="A590" s="139" t="str">
        <f aca="false">Seeds!AB596</f>
        <v>M5-MyM-13b-I-1</v>
      </c>
      <c r="B590" s="139" t="str">
        <f aca="false">Seeds!Z596</f>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139" t="str">
        <f aca="false">Seeds!AA596</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139" t="n">
        <f aca="false">IF(B590=C590,0,1)</f>
        <v>1</v>
      </c>
    </row>
    <row r="591" customFormat="false" ht="15.75" hidden="false" customHeight="true" outlineLevel="0" collapsed="false">
      <c r="A591" s="139" t="str">
        <f aca="false">Seeds!AB597</f>
        <v>M5-MyM-13b-E-1</v>
      </c>
      <c r="B591" s="139" t="str">
        <f aca="false">Seeds!Z597</f>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139" t="str">
        <f aca="false">Seeds!AA597</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139" t="n">
        <f aca="false">IF(B591=C591,0,1)</f>
        <v>1</v>
      </c>
    </row>
    <row r="592" customFormat="false" ht="15.75" hidden="false" customHeight="true" outlineLevel="0" collapsed="false">
      <c r="A592" s="139" t="str">
        <f aca="false">Seeds!AB598</f>
        <v>M5-MyM-13b-A-1</v>
      </c>
      <c r="B592" s="139" t="str">
        <f aca="false">Seeds!Z598</f>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139" t="str">
        <f aca="false">Seeds!AA598</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139" t="n">
        <f aca="false">IF(B592=C592,0,1)</f>
        <v>1</v>
      </c>
    </row>
    <row r="593" customFormat="false" ht="15.75" hidden="false" customHeight="true" outlineLevel="0" collapsed="false">
      <c r="A593" s="139" t="str">
        <f aca="false">Seeds!AB599</f>
        <v>M5-MyM-13b-A-2</v>
      </c>
      <c r="B593" s="139" t="str">
        <f aca="false">Seeds!Z599</f>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139" t="str">
        <f aca="false">Seeds!AA599</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139" t="n">
        <f aca="false">IF(B593=C593,0,1)</f>
        <v>1</v>
      </c>
    </row>
    <row r="594" customFormat="false" ht="15.75" hidden="false" customHeight="true" outlineLevel="0" collapsed="false">
      <c r="A594" s="139" t="str">
        <f aca="false">Seeds!AB600</f>
        <v>M5-MyM-13b-A-3</v>
      </c>
      <c r="B594" s="139" t="str">
        <f aca="false">Seeds!Z600</f>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139" t="str">
        <f aca="false">Seeds!AA600</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139" t="n">
        <f aca="false">IF(B594=C594,0,1)</f>
        <v>1</v>
      </c>
    </row>
    <row r="595" customFormat="false" ht="15.75" hidden="false" customHeight="true" outlineLevel="0" collapsed="false">
      <c r="A595" s="139" t="str">
        <f aca="false">Seeds!AB601</f>
        <v>M5-MyM-13b-A-4</v>
      </c>
      <c r="B595" s="139" t="str">
        <f aca="false">Seeds!Z601</f>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139" t="str">
        <f aca="false">Seeds!AA601</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139" t="n">
        <f aca="false">IF(B595=C595,0,1)</f>
        <v>1</v>
      </c>
    </row>
    <row r="596" customFormat="false" ht="15.75" hidden="false" customHeight="true" outlineLevel="0" collapsed="false">
      <c r="A596" s="139" t="str">
        <f aca="false">Seeds!AB602</f>
        <v>M5-MyM-13b-A-5</v>
      </c>
      <c r="B596" s="139" t="str">
        <f aca="false">Seeds!Z602</f>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139" t="str">
        <f aca="false">Seeds!AA602</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139" t="n">
        <f aca="false">IF(B596=C596,0,1)</f>
        <v>1</v>
      </c>
    </row>
    <row r="597" customFormat="false" ht="15.75" hidden="false" customHeight="true" outlineLevel="0" collapsed="false">
      <c r="A597" s="139" t="str">
        <f aca="false">Seeds!AB603</f>
        <v>M5-MyM-13c-I-1</v>
      </c>
      <c r="B597" s="139" t="str">
        <f aca="false">Seeds!Z603</f>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C597" s="139" t="str">
        <f aca="false">Seeds!AA603</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139" t="n">
        <f aca="false">IF(B597=C597,0,1)</f>
        <v>1</v>
      </c>
    </row>
    <row r="598" customFormat="false" ht="15.75" hidden="false" customHeight="true" outlineLevel="0" collapsed="false">
      <c r="A598" s="139" t="str">
        <f aca="false">Seeds!AB604</f>
        <v>M5-MyM-13c-E-1</v>
      </c>
      <c r="B598" s="139" t="str">
        <f aca="false">Seeds!Z604</f>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139" t="str">
        <f aca="false">Seeds!AA604</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139" t="n">
        <f aca="false">IF(B598=C598,0,1)</f>
        <v>1</v>
      </c>
    </row>
    <row r="599" customFormat="false" ht="15.75" hidden="false" customHeight="true" outlineLevel="0" collapsed="false">
      <c r="A599" s="139" t="str">
        <f aca="false">Seeds!AB605</f>
        <v>M5-MyM-13c-A-1</v>
      </c>
      <c r="B599" s="139" t="str">
        <f aca="false">Seeds!Z605</f>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C599" s="139" t="str">
        <f aca="false">Seeds!AA605</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139" t="n">
        <f aca="false">IF(B599=C599,0,1)</f>
        <v>1</v>
      </c>
    </row>
    <row r="600" customFormat="false" ht="15.75" hidden="false" customHeight="true" outlineLevel="0" collapsed="false">
      <c r="A600" s="139" t="str">
        <f aca="false">Seeds!AB606</f>
        <v>M5-MyM-13c-A-2</v>
      </c>
      <c r="B600" s="139" t="str">
        <f aca="false">Seeds!Z606</f>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139" t="str">
        <f aca="false">Seeds!AA606</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139" t="n">
        <f aca="false">IF(B600=C600,0,1)</f>
        <v>1</v>
      </c>
    </row>
    <row r="601" customFormat="false" ht="15.75" hidden="false" customHeight="true" outlineLevel="0" collapsed="false">
      <c r="A601" s="139" t="str">
        <f aca="false">Seeds!AB607</f>
        <v>M5-MyM-13c-A-3</v>
      </c>
      <c r="B601" s="139" t="str">
        <f aca="false">Seeds!Z607</f>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C601" s="139" t="str">
        <f aca="false">Seeds!AA607</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139" t="n">
        <f aca="false">IF(B601=C601,0,1)</f>
        <v>1</v>
      </c>
    </row>
    <row r="602" customFormat="false" ht="15.75" hidden="false" customHeight="true" outlineLevel="0" collapsed="false">
      <c r="A602" s="139" t="str">
        <f aca="false">Seeds!AB608</f>
        <v>M5-MyM-13c-A-4</v>
      </c>
      <c r="B602" s="139" t="str">
        <f aca="false">Seeds!Z608</f>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C602" s="139" t="str">
        <f aca="false">Seeds!AA608</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139" t="n">
        <f aca="false">IF(B602=C602,0,1)</f>
        <v>1</v>
      </c>
    </row>
    <row r="603" customFormat="false" ht="15.75" hidden="false" customHeight="true" outlineLevel="0" collapsed="false">
      <c r="A603" s="139" t="str">
        <f aca="false">Seeds!AB609</f>
        <v>M5-MyM-13c-A-5</v>
      </c>
      <c r="B603" s="139" t="str">
        <f aca="false">Seeds!Z609</f>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C603" s="139" t="str">
        <f aca="false">Seeds!AA609</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139" t="n">
        <f aca="false">IF(B603=C603,0,1)</f>
        <v>1</v>
      </c>
    </row>
    <row r="604" customFormat="false" ht="15.75" hidden="false" customHeight="true" outlineLevel="0" collapsed="false">
      <c r="A604" s="139" t="str">
        <f aca="false">Seeds!AB610</f>
        <v>M5-MyM-14a-I-1</v>
      </c>
      <c r="B604" s="139" t="str">
        <f aca="false">Seeds!Z610</f>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C604" s="139" t="str">
        <f aca="false">Seeds!AA610</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139" t="n">
        <f aca="false">IF(B604=C604,0,1)</f>
        <v>1</v>
      </c>
    </row>
    <row r="605" customFormat="false" ht="15.75" hidden="false" customHeight="true" outlineLevel="0" collapsed="false">
      <c r="A605" s="139" t="str">
        <f aca="false">Seeds!AB611</f>
        <v>M5-MyM-14a-I-2</v>
      </c>
      <c r="B605" s="139" t="str">
        <f aca="false">Seeds!Z611</f>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C605" s="139" t="str">
        <f aca="false">Seeds!AA611</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139" t="n">
        <f aca="false">IF(B605=C605,0,1)</f>
        <v>1</v>
      </c>
    </row>
    <row r="606" customFormat="false" ht="15.75" hidden="false" customHeight="true" outlineLevel="0" collapsed="false">
      <c r="A606" s="139" t="str">
        <f aca="false">Seeds!AB612</f>
        <v>M5-MyM-14a-E-1</v>
      </c>
      <c r="B606" s="139" t="str">
        <f aca="false">Seeds!Z612</f>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C606" s="139" t="str">
        <f aca="false">Seeds!AA612</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139" t="n">
        <f aca="false">IF(B606=C606,0,1)</f>
        <v>1</v>
      </c>
    </row>
    <row r="607" customFormat="false" ht="15.75" hidden="false" customHeight="true" outlineLevel="0" collapsed="false">
      <c r="A607" s="139" t="str">
        <f aca="false">Seeds!AB613</f>
        <v>M5-MyM-14a-E-2</v>
      </c>
      <c r="B607" s="139" t="str">
        <f aca="false">Seeds!Z613</f>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C607" s="139" t="str">
        <f aca="false">Seeds!AA613</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139" t="n">
        <f aca="false">IF(B607=C607,0,1)</f>
        <v>1</v>
      </c>
    </row>
    <row r="608" customFormat="false" ht="15.75" hidden="false" customHeight="true" outlineLevel="0" collapsed="false">
      <c r="A608" s="139" t="str">
        <f aca="false">Seeds!AB614</f>
        <v>M5-MyM-14a-A-1</v>
      </c>
      <c r="B608" s="139" t="str">
        <f aca="false">Seeds!Z614</f>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C608" s="139" t="str">
        <f aca="false">Seeds!AA614</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139" t="n">
        <f aca="false">IF(B608=C608,0,1)</f>
        <v>1</v>
      </c>
    </row>
    <row r="609" customFormat="false" ht="15.75" hidden="false" customHeight="true" outlineLevel="0" collapsed="false">
      <c r="A609" s="139" t="str">
        <f aca="false">Seeds!AB615</f>
        <v>M5-MyM-14a-A-2</v>
      </c>
      <c r="B609" s="139" t="str">
        <f aca="false">Seeds!Z615</f>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C609" s="139" t="str">
        <f aca="false">Seeds!AA615</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139" t="n">
        <f aca="false">IF(B609=C609,0,1)</f>
        <v>1</v>
      </c>
    </row>
    <row r="610" customFormat="false" ht="15.75" hidden="false" customHeight="true" outlineLevel="0" collapsed="false">
      <c r="A610" s="139" t="str">
        <f aca="false">Seeds!AB616</f>
        <v>M5-MyM-14a-A-3</v>
      </c>
      <c r="B610" s="139" t="str">
        <f aca="false">Seeds!Z616</f>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C610" s="139" t="str">
        <f aca="false">Seeds!AA616</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139" t="n">
        <f aca="false">IF(B610=C610,0,1)</f>
        <v>1</v>
      </c>
    </row>
    <row r="611" customFormat="false" ht="15.75" hidden="false" customHeight="true" outlineLevel="0" collapsed="false">
      <c r="A611" s="139" t="str">
        <f aca="false">Seeds!AB617</f>
        <v>M5-MyM-14a-A-4</v>
      </c>
      <c r="B611" s="139" t="str">
        <f aca="false">Seeds!Z617</f>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C611" s="139" t="str">
        <f aca="false">Seeds!AA617</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139" t="n">
        <f aca="false">IF(B611=C611,0,1)</f>
        <v>1</v>
      </c>
    </row>
    <row r="612" customFormat="false" ht="15.75" hidden="false" customHeight="true" outlineLevel="0" collapsed="false">
      <c r="A612" s="139" t="str">
        <f aca="false">Seeds!AB618</f>
        <v>M5-MyM-14a-A-5</v>
      </c>
      <c r="B612" s="139" t="str">
        <f aca="false">Seeds!Z618</f>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C612" s="139" t="str">
        <f aca="false">Seeds!AA618</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139" t="n">
        <f aca="false">IF(B612=C612,0,1)</f>
        <v>1</v>
      </c>
    </row>
    <row r="613" customFormat="false" ht="15.75" hidden="false" customHeight="true" outlineLevel="0" collapsed="false">
      <c r="A613" s="139" t="str">
        <f aca="false">Seeds!AB619</f>
        <v>M5-MyM-14b-I-1</v>
      </c>
      <c r="B613" s="139" t="str">
        <f aca="false">Seeds!Z619</f>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139" t="str">
        <f aca="false">Seeds!AA619</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139" t="n">
        <f aca="false">IF(B613=C613,0,1)</f>
        <v>1</v>
      </c>
    </row>
    <row r="614" customFormat="false" ht="15.75" hidden="false" customHeight="true" outlineLevel="0" collapsed="false">
      <c r="A614" s="139" t="str">
        <f aca="false">Seeds!AB620</f>
        <v>M5-MyM-14b-I-2</v>
      </c>
      <c r="B614" s="139" t="str">
        <f aca="false">Seeds!Z620</f>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139" t="str">
        <f aca="false">Seeds!AA620</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139" t="n">
        <f aca="false">IF(B614=C614,0,1)</f>
        <v>1</v>
      </c>
    </row>
    <row r="615" customFormat="false" ht="15.75" hidden="false" customHeight="true" outlineLevel="0" collapsed="false">
      <c r="A615" s="139" t="str">
        <f aca="false">Seeds!AB621</f>
        <v>M5-MyM-14b-E-1</v>
      </c>
      <c r="B615" s="139" t="str">
        <f aca="false">Seeds!Z621</f>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139" t="str">
        <f aca="false">Seeds!AA621</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139" t="n">
        <f aca="false">IF(B615=C615,0,1)</f>
        <v>1</v>
      </c>
    </row>
    <row r="616" customFormat="false" ht="15.75" hidden="false" customHeight="true" outlineLevel="0" collapsed="false">
      <c r="A616" s="139" t="str">
        <f aca="false">Seeds!AB622</f>
        <v>M5-MyM-14b-E-2</v>
      </c>
      <c r="B616" s="139" t="str">
        <f aca="false">Seeds!Z622</f>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139" t="str">
        <f aca="false">Seeds!AA622</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139" t="n">
        <f aca="false">IF(B616=C616,0,1)</f>
        <v>1</v>
      </c>
    </row>
    <row r="617" customFormat="false" ht="15.75" hidden="false" customHeight="true" outlineLevel="0" collapsed="false">
      <c r="A617" s="139" t="str">
        <f aca="false">Seeds!AB623</f>
        <v>M5-MyM-14b-A-1</v>
      </c>
      <c r="B617" s="139" t="str">
        <f aca="false">Seeds!Z623</f>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C617" s="139" t="str">
        <f aca="false">Seeds!AA623</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139" t="n">
        <f aca="false">IF(B617=C617,0,1)</f>
        <v>1</v>
      </c>
    </row>
    <row r="618" customFormat="false" ht="15.75" hidden="false" customHeight="true" outlineLevel="0" collapsed="false">
      <c r="A618" s="139" t="str">
        <f aca="false">Seeds!AB624</f>
        <v>M5-MyM-14b-A-2</v>
      </c>
      <c r="B618" s="139" t="str">
        <f aca="false">Seeds!Z624</f>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139" t="str">
        <f aca="false">Seeds!AA624</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139" t="n">
        <f aca="false">IF(B618=C618,0,1)</f>
        <v>1</v>
      </c>
    </row>
    <row r="619" customFormat="false" ht="15.75" hidden="false" customHeight="true" outlineLevel="0" collapsed="false">
      <c r="A619" s="139" t="str">
        <f aca="false">Seeds!AB625</f>
        <v>M5-MyM-14b-A-3</v>
      </c>
      <c r="B619" s="139" t="str">
        <f aca="false">Seeds!Z625</f>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139" t="str">
        <f aca="false">Seeds!AA625</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139" t="n">
        <f aca="false">IF(B619=C619,0,1)</f>
        <v>1</v>
      </c>
    </row>
    <row r="620" customFormat="false" ht="15.75" hidden="false" customHeight="true" outlineLevel="0" collapsed="false">
      <c r="A620" s="139" t="str">
        <f aca="false">Seeds!AB626</f>
        <v>M5-MyM-14b-A-4</v>
      </c>
      <c r="B620" s="139" t="str">
        <f aca="false">Seeds!Z626</f>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139" t="str">
        <f aca="false">Seeds!AA626</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139" t="n">
        <f aca="false">IF(B620=C620,0,1)</f>
        <v>1</v>
      </c>
    </row>
    <row r="621" customFormat="false" ht="15.75" hidden="false" customHeight="true" outlineLevel="0" collapsed="false">
      <c r="A621" s="139" t="str">
        <f aca="false">Seeds!AB627</f>
        <v>M5-MyM-14b-A-5</v>
      </c>
      <c r="B621" s="139" t="str">
        <f aca="false">Seeds!Z627</f>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139" t="str">
        <f aca="false">Seeds!AA627</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139" t="n">
        <f aca="false">IF(B621=C621,0,1)</f>
        <v>1</v>
      </c>
    </row>
    <row r="622" customFormat="false" ht="15.75" hidden="false" customHeight="true" outlineLevel="0" collapsed="false">
      <c r="A622" s="139" t="str">
        <f aca="false">Seeds!AB628</f>
        <v>M5-MyM-22a-I-1</v>
      </c>
      <c r="B622" s="139" t="str">
        <f aca="false">Seeds!Z628</f>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C622" s="139" t="str">
        <f aca="false">Seeds!AA628</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139" t="n">
        <f aca="false">IF(B622=C622,0,1)</f>
        <v>1</v>
      </c>
    </row>
    <row r="623" customFormat="false" ht="15.75" hidden="false" customHeight="true" outlineLevel="0" collapsed="false">
      <c r="A623" s="139" t="str">
        <f aca="false">Seeds!AB629</f>
        <v>M5-MyM-22a-E-1</v>
      </c>
      <c r="B623" s="139" t="str">
        <f aca="false">Seeds!Z629</f>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C623" s="139" t="str">
        <f aca="false">Seeds!AA629</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139" t="n">
        <f aca="false">IF(B623=C623,0,1)</f>
        <v>1</v>
      </c>
    </row>
    <row r="624" customFormat="false" ht="15.75" hidden="false" customHeight="true" outlineLevel="0" collapsed="false">
      <c r="A624" s="139" t="str">
        <f aca="false">Seeds!AB630</f>
        <v>M5-MyM-22a-E-2</v>
      </c>
      <c r="B624" s="139" t="str">
        <f aca="false">Seeds!Z630</f>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C624" s="139" t="str">
        <f aca="false">Seeds!AA630</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139" t="n">
        <f aca="false">IF(B624=C624,0,1)</f>
        <v>1</v>
      </c>
    </row>
    <row r="625" customFormat="false" ht="15.75" hidden="false" customHeight="true" outlineLevel="0" collapsed="false">
      <c r="A625" s="139" t="str">
        <f aca="false">Seeds!AB631</f>
        <v>M5-MyM-22a-E-3</v>
      </c>
      <c r="B625" s="139" t="str">
        <f aca="false">Seeds!Z631</f>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C625" s="139" t="str">
        <f aca="false">Seeds!AA631</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139" t="n">
        <f aca="false">IF(B625=C625,0,1)</f>
        <v>1</v>
      </c>
    </row>
    <row r="626" customFormat="false" ht="15.75" hidden="false" customHeight="true" outlineLevel="0" collapsed="false">
      <c r="A626" s="139" t="str">
        <f aca="false">Seeds!AB632</f>
        <v>M5-MyM-22a-A-1</v>
      </c>
      <c r="B626" s="139" t="str">
        <f aca="false">Seeds!Z632</f>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C626" s="139" t="str">
        <f aca="false">Seeds!AA632</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139" t="n">
        <f aca="false">IF(B626=C626,0,1)</f>
        <v>1</v>
      </c>
    </row>
    <row r="627" customFormat="false" ht="15.75" hidden="false" customHeight="true" outlineLevel="0" collapsed="false">
      <c r="A627" s="139" t="str">
        <f aca="false">Seeds!AB633</f>
        <v>M5-MyM-22a-A-2</v>
      </c>
      <c r="B627" s="139" t="str">
        <f aca="false">Seeds!Z633</f>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C627" s="139" t="str">
        <f aca="false">Seeds!AA633</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139" t="n">
        <f aca="false">IF(B627=C627,0,1)</f>
        <v>1</v>
      </c>
    </row>
    <row r="628" customFormat="false" ht="15.75" hidden="false" customHeight="true" outlineLevel="0" collapsed="false">
      <c r="A628" s="139" t="str">
        <f aca="false">Seeds!AB634</f>
        <v>M5-MyM-22a-A-3</v>
      </c>
      <c r="B628" s="139" t="str">
        <f aca="false">Seeds!Z634</f>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C628" s="139" t="str">
        <f aca="false">Seeds!AA634</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139" t="n">
        <f aca="false">IF(B628=C628,0,1)</f>
        <v>1</v>
      </c>
    </row>
    <row r="629" customFormat="false" ht="15.75" hidden="false" customHeight="true" outlineLevel="0" collapsed="false">
      <c r="A629" s="139" t="str">
        <f aca="false">Seeds!AB635</f>
        <v>M5-MyM-22a-A-4</v>
      </c>
      <c r="B629" s="139" t="str">
        <f aca="false">Seeds!Z635</f>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C629" s="139" t="str">
        <f aca="false">Seeds!AA635</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139" t="n">
        <f aca="false">IF(B629=C629,0,1)</f>
        <v>1</v>
      </c>
    </row>
    <row r="630" customFormat="false" ht="15.75" hidden="false" customHeight="true" outlineLevel="0" collapsed="false">
      <c r="A630" s="139" t="str">
        <f aca="false">Seeds!AB636</f>
        <v>M5-MyM-22a-A-5</v>
      </c>
      <c r="B630" s="139" t="str">
        <f aca="false">Seeds!Z636</f>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C630" s="139" t="str">
        <f aca="false">Seeds!AA636</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139" t="n">
        <f aca="false">IF(B630=C630,0,1)</f>
        <v>1</v>
      </c>
    </row>
    <row r="631" customFormat="false" ht="15.75" hidden="false" customHeight="true" outlineLevel="0" collapsed="false">
      <c r="A631" s="139" t="e">
        <f aca="false">#REF!</f>
        <v>#REF!</v>
      </c>
      <c r="B631" s="139" t="e">
        <f aca="false">#REF!</f>
        <v>#REF!</v>
      </c>
      <c r="C631" s="139" t="e">
        <f aca="false">#REF!</f>
        <v>#REF!</v>
      </c>
      <c r="D631" s="139" t="e">
        <f aca="false">IF(B631=C631,0,1)</f>
        <v>#REF!</v>
      </c>
    </row>
    <row r="632" customFormat="false" ht="15.75" hidden="false" customHeight="true" outlineLevel="0" collapsed="false">
      <c r="A632" s="139" t="e">
        <f aca="false">#REF!</f>
        <v>#REF!</v>
      </c>
      <c r="B632" s="139" t="e">
        <f aca="false">#REF!</f>
        <v>#REF!</v>
      </c>
      <c r="C632" s="139" t="e">
        <f aca="false">#REF!</f>
        <v>#REF!</v>
      </c>
      <c r="D632" s="139" t="e">
        <f aca="false">IF(B632=C632,0,1)</f>
        <v>#REF!</v>
      </c>
    </row>
    <row r="633" customFormat="false" ht="15.75" hidden="false" customHeight="true" outlineLevel="0" collapsed="false">
      <c r="A633" s="139" t="e">
        <f aca="false">#REF!</f>
        <v>#REF!</v>
      </c>
      <c r="B633" s="139" t="e">
        <f aca="false">#REF!</f>
        <v>#REF!</v>
      </c>
      <c r="C633" s="139" t="e">
        <f aca="false">#REF!</f>
        <v>#REF!</v>
      </c>
      <c r="D633" s="139" t="e">
        <f aca="false">IF(B633=C633,0,1)</f>
        <v>#REF!</v>
      </c>
    </row>
    <row r="634" customFormat="false" ht="15.75" hidden="false" customHeight="true" outlineLevel="0" collapsed="false">
      <c r="A634" s="139" t="e">
        <f aca="false">#REF!</f>
        <v>#REF!</v>
      </c>
      <c r="B634" s="139" t="e">
        <f aca="false">#REF!</f>
        <v>#REF!</v>
      </c>
      <c r="C634" s="139" t="e">
        <f aca="false">#REF!</f>
        <v>#REF!</v>
      </c>
      <c r="D634" s="139" t="e">
        <f aca="false">IF(B634=C634,0,1)</f>
        <v>#REF!</v>
      </c>
    </row>
    <row r="635" customFormat="false" ht="15.75" hidden="false" customHeight="true" outlineLevel="0" collapsed="false">
      <c r="A635" s="139" t="e">
        <f aca="false">#REF!</f>
        <v>#REF!</v>
      </c>
      <c r="B635" s="139" t="e">
        <f aca="false">#REF!</f>
        <v>#REF!</v>
      </c>
      <c r="C635" s="139" t="e">
        <f aca="false">#REF!</f>
        <v>#REF!</v>
      </c>
      <c r="D635" s="139" t="e">
        <f aca="false">IF(B635=C635,0,1)</f>
        <v>#REF!</v>
      </c>
    </row>
    <row r="636" customFormat="false" ht="15.75" hidden="false" customHeight="true" outlineLevel="0" collapsed="false">
      <c r="A636" s="139" t="e">
        <f aca="false">#REF!</f>
        <v>#REF!</v>
      </c>
      <c r="B636" s="139" t="e">
        <f aca="false">#REF!</f>
        <v>#REF!</v>
      </c>
      <c r="C636" s="139" t="e">
        <f aca="false">#REF!</f>
        <v>#REF!</v>
      </c>
      <c r="D636" s="139" t="e">
        <f aca="false">IF(B636=C636,0,1)</f>
        <v>#REF!</v>
      </c>
    </row>
    <row r="637" customFormat="false" ht="15.75" hidden="false" customHeight="true" outlineLevel="0" collapsed="false">
      <c r="A637" s="139" t="str">
        <f aca="false">Seeds!AB637</f>
        <v>M5-MyM-15a-I-1</v>
      </c>
      <c r="B637" s="139" t="str">
        <f aca="false">Seeds!Z637</f>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139" t="str">
        <f aca="false">Seeds!AA637</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139" t="n">
        <f aca="false">IF(B637=C637,0,1)</f>
        <v>1</v>
      </c>
    </row>
    <row r="638" customFormat="false" ht="15.75" hidden="false" customHeight="true" outlineLevel="0" collapsed="false">
      <c r="A638" s="139" t="str">
        <f aca="false">Seeds!AB638</f>
        <v>M5-MyM-15a-I-2</v>
      </c>
      <c r="B638" s="139" t="str">
        <f aca="false">Seeds!Z638</f>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139" t="str">
        <f aca="false">Seeds!AA638</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139" t="n">
        <f aca="false">IF(B638=C638,0,1)</f>
        <v>1</v>
      </c>
    </row>
    <row r="639" customFormat="false" ht="15.75" hidden="false" customHeight="true" outlineLevel="0" collapsed="false">
      <c r="A639" s="139" t="str">
        <f aca="false">Seeds!AB639</f>
        <v>M5-MyM-15a-E-1</v>
      </c>
      <c r="B639" s="139" t="str">
        <f aca="false">Seeds!Z639</f>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139" t="str">
        <f aca="false">Seeds!AA639</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139" t="n">
        <f aca="false">IF(B639=C639,0,1)</f>
        <v>1</v>
      </c>
    </row>
    <row r="640" customFormat="false" ht="15.75" hidden="false" customHeight="true" outlineLevel="0" collapsed="false">
      <c r="A640" s="139" t="str">
        <f aca="false">Seeds!AB640</f>
        <v>M5-MyM-15a-E-2</v>
      </c>
      <c r="B640" s="139" t="str">
        <f aca="false">Seeds!Z640</f>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139" t="str">
        <f aca="false">Seeds!AA640</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139" t="n">
        <f aca="false">IF(B640=C640,0,1)</f>
        <v>1</v>
      </c>
    </row>
    <row r="641" customFormat="false" ht="15.75" hidden="false" customHeight="true" outlineLevel="0" collapsed="false">
      <c r="A641" s="139" t="str">
        <f aca="false">Seeds!AB641</f>
        <v>M5-MyM-15a-A-1</v>
      </c>
      <c r="B641" s="139" t="str">
        <f aca="false">Seeds!Z641</f>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C641" s="139" t="str">
        <f aca="false">Seeds!AA641</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139" t="n">
        <f aca="false">IF(B641=C641,0,1)</f>
        <v>1</v>
      </c>
    </row>
    <row r="642" customFormat="false" ht="15.75" hidden="false" customHeight="true" outlineLevel="0" collapsed="false">
      <c r="A642" s="139" t="str">
        <f aca="false">Seeds!AB642</f>
        <v>M5-MyM-15a-A-2</v>
      </c>
      <c r="B642" s="139" t="str">
        <f aca="false">Seeds!Z642</f>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139" t="str">
        <f aca="false">Seeds!AA642</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139" t="n">
        <f aca="false">IF(B642=C642,0,1)</f>
        <v>1</v>
      </c>
    </row>
    <row r="643" customFormat="false" ht="15.75" hidden="false" customHeight="true" outlineLevel="0" collapsed="false">
      <c r="A643" s="139" t="str">
        <f aca="false">Seeds!AB643</f>
        <v>M5-MyM-15a-A-3</v>
      </c>
      <c r="B643" s="139" t="str">
        <f aca="false">Seeds!Z643</f>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C643" s="139" t="str">
        <f aca="false">Seeds!AA643</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139" t="n">
        <f aca="false">IF(B643=C643,0,1)</f>
        <v>1</v>
      </c>
    </row>
    <row r="644" customFormat="false" ht="15.75" hidden="false" customHeight="true" outlineLevel="0" collapsed="false">
      <c r="A644" s="139" t="str">
        <f aca="false">Seeds!AB644</f>
        <v>M5-MyM-15a-A-4</v>
      </c>
      <c r="B644" s="139" t="str">
        <f aca="false">Seeds!Z644</f>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C644" s="139" t="str">
        <f aca="false">Seeds!AA644</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139" t="n">
        <f aca="false">IF(B644=C644,0,1)</f>
        <v>1</v>
      </c>
    </row>
    <row r="645" customFormat="false" ht="15.75" hidden="false" customHeight="true" outlineLevel="0" collapsed="false">
      <c r="A645" s="139" t="str">
        <f aca="false">Seeds!AB645</f>
        <v>M5-MyM-15a-A-5</v>
      </c>
      <c r="B645" s="139" t="str">
        <f aca="false">Seeds!Z645</f>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139" t="str">
        <f aca="false">Seeds!AA645</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139" t="n">
        <f aca="false">IF(B645=C645,0,1)</f>
        <v>1</v>
      </c>
    </row>
    <row r="646" customFormat="false" ht="15.75" hidden="false" customHeight="true" outlineLevel="0" collapsed="false">
      <c r="A646" s="139" t="str">
        <f aca="false">Seeds!AB646</f>
        <v>M5-MyM-15b-I-1</v>
      </c>
      <c r="B646" s="139" t="str">
        <f aca="false">Seeds!Z646</f>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C646" s="139" t="str">
        <f aca="false">Seeds!AA646</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139" t="n">
        <f aca="false">IF(B646=C646,0,1)</f>
        <v>1</v>
      </c>
    </row>
    <row r="647" customFormat="false" ht="15.75" hidden="false" customHeight="true" outlineLevel="0" collapsed="false">
      <c r="A647" s="139" t="str">
        <f aca="false">Seeds!AB647</f>
        <v>M5-MyM-15b-I-2</v>
      </c>
      <c r="B647" s="139" t="str">
        <f aca="false">Seeds!Z647</f>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C647" s="139" t="str">
        <f aca="false">Seeds!AA647</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139" t="n">
        <f aca="false">IF(B647=C647,0,1)</f>
        <v>1</v>
      </c>
    </row>
    <row r="648" customFormat="false" ht="15.75" hidden="false" customHeight="true" outlineLevel="0" collapsed="false">
      <c r="A648" s="139" t="str">
        <f aca="false">Seeds!AB648</f>
        <v>M5-MyM-15b-E-1</v>
      </c>
      <c r="B648" s="139" t="str">
        <f aca="false">Seeds!Z648</f>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C648" s="139" t="str">
        <f aca="false">Seeds!AA648</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139" t="n">
        <f aca="false">IF(B648=C648,0,1)</f>
        <v>1</v>
      </c>
    </row>
    <row r="649" customFormat="false" ht="15.75" hidden="false" customHeight="true" outlineLevel="0" collapsed="false">
      <c r="A649" s="139" t="str">
        <f aca="false">Seeds!AB649</f>
        <v>M5-MyM-15b-E-2</v>
      </c>
      <c r="B649" s="139" t="str">
        <f aca="false">Seeds!Z649</f>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C649" s="139" t="str">
        <f aca="false">Seeds!AA649</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139" t="n">
        <f aca="false">IF(B649=C649,0,1)</f>
        <v>1</v>
      </c>
    </row>
    <row r="650" customFormat="false" ht="15.75" hidden="false" customHeight="true" outlineLevel="0" collapsed="false">
      <c r="A650" s="139" t="str">
        <f aca="false">Seeds!AB650</f>
        <v>M5-MyM-15b-A-1</v>
      </c>
      <c r="B650" s="139" t="str">
        <f aca="false">Seeds!Z650</f>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C650" s="139" t="str">
        <f aca="false">Seeds!AA650</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139" t="n">
        <f aca="false">IF(B650=C650,0,1)</f>
        <v>1</v>
      </c>
    </row>
    <row r="651" customFormat="false" ht="15.75" hidden="false" customHeight="true" outlineLevel="0" collapsed="false">
      <c r="A651" s="139" t="str">
        <f aca="false">Seeds!AB651</f>
        <v>M5-MyM-15b-A-2</v>
      </c>
      <c r="B651" s="139" t="str">
        <f aca="false">Seeds!Z651</f>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C651" s="139" t="str">
        <f aca="false">Seeds!AA651</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139" t="n">
        <f aca="false">IF(B651=C651,0,1)</f>
        <v>1</v>
      </c>
    </row>
    <row r="652" customFormat="false" ht="15.75" hidden="false" customHeight="true" outlineLevel="0" collapsed="false">
      <c r="A652" s="139" t="str">
        <f aca="false">Seeds!AB652</f>
        <v>M5-MyM-15b-A-3</v>
      </c>
      <c r="B652" s="139" t="str">
        <f aca="false">Seeds!Z652</f>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C652" s="139" t="str">
        <f aca="false">Seeds!AA652</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139" t="n">
        <f aca="false">IF(B652=C652,0,1)</f>
        <v>1</v>
      </c>
    </row>
    <row r="653" customFormat="false" ht="15.75" hidden="false" customHeight="true" outlineLevel="0" collapsed="false">
      <c r="A653" s="139" t="str">
        <f aca="false">Seeds!AB653</f>
        <v>M5-MyM-15b-A-4</v>
      </c>
      <c r="B653" s="139" t="str">
        <f aca="false">Seeds!Z653</f>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C653" s="139" t="str">
        <f aca="false">Seeds!AA653</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139" t="n">
        <f aca="false">IF(B653=C653,0,1)</f>
        <v>1</v>
      </c>
    </row>
    <row r="654" customFormat="false" ht="15.75" hidden="false" customHeight="true" outlineLevel="0" collapsed="false">
      <c r="A654" s="139" t="str">
        <f aca="false">Seeds!AB654</f>
        <v>M5-MyM-15b-A-5</v>
      </c>
      <c r="B654" s="139" t="str">
        <f aca="false">Seeds!Z654</f>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139" t="str">
        <f aca="false">Seeds!AA654</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139" t="n">
        <f aca="false">IF(B654=C654,0,1)</f>
        <v>1</v>
      </c>
    </row>
    <row r="655" customFormat="false" ht="15.75" hidden="false" customHeight="true" outlineLevel="0" collapsed="false">
      <c r="A655" s="139" t="str">
        <f aca="false">Seeds!AB655</f>
        <v>M5-NyO-1a-I-1</v>
      </c>
      <c r="B655" s="139" t="str">
        <f aca="false">Seeds!Z655</f>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C655" s="139" t="str">
        <f aca="false">Seeds!AA655</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139" t="n">
        <f aca="false">IF(B655=C655,0,1)</f>
        <v>1</v>
      </c>
    </row>
    <row r="656" customFormat="false" ht="15.75" hidden="false" customHeight="true" outlineLevel="0" collapsed="false">
      <c r="A656" s="139" t="str">
        <f aca="false">Seeds!AB656</f>
        <v>M5-NyO-1a-E-1</v>
      </c>
      <c r="B656" s="139" t="str">
        <f aca="false">Seeds!Z656</f>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C656" s="139" t="str">
        <f aca="false">Seeds!AA656</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139" t="n">
        <f aca="false">IF(B656=C656,0,1)</f>
        <v>1</v>
      </c>
    </row>
    <row r="657" customFormat="false" ht="15.75" hidden="false" customHeight="true" outlineLevel="0" collapsed="false">
      <c r="A657" s="139" t="str">
        <f aca="false">Seeds!AB657</f>
        <v>M5-NyO-1a-E-2</v>
      </c>
      <c r="B657" s="139" t="str">
        <f aca="false">Seeds!Z657</f>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C657" s="139" t="str">
        <f aca="false">Seeds!AA657</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139" t="n">
        <f aca="false">IF(B657=C657,0,1)</f>
        <v>1</v>
      </c>
    </row>
    <row r="658" customFormat="false" ht="15.75" hidden="false" customHeight="true" outlineLevel="0" collapsed="false">
      <c r="A658" s="139" t="str">
        <f aca="false">Seeds!AB658</f>
        <v>M5-NyO-1a-E-3</v>
      </c>
      <c r="B658" s="139" t="str">
        <f aca="false">Seeds!Z658</f>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C658" s="139" t="str">
        <f aca="false">Seeds!AA658</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139" t="n">
        <f aca="false">IF(B658=C658,0,1)</f>
        <v>1</v>
      </c>
    </row>
    <row r="659" customFormat="false" ht="15.75" hidden="false" customHeight="true" outlineLevel="0" collapsed="false">
      <c r="A659" s="139" t="str">
        <f aca="false">Seeds!AB659</f>
        <v>M5-NyO-1a-E-4</v>
      </c>
      <c r="B659" s="139" t="str">
        <f aca="false">Seeds!Z659</f>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C659" s="139" t="str">
        <f aca="false">Seeds!AA659</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139" t="n">
        <f aca="false">IF(B659=C659,0,1)</f>
        <v>1</v>
      </c>
    </row>
    <row r="660" customFormat="false" ht="15.75" hidden="false" customHeight="true" outlineLevel="0" collapsed="false">
      <c r="A660" s="139" t="str">
        <f aca="false">Seeds!AB660</f>
        <v>M5-NyO-1a-E-5</v>
      </c>
      <c r="B660" s="139" t="str">
        <f aca="false">Seeds!Z660</f>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C660" s="139" t="str">
        <f aca="false">Seeds!AA660</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139" t="n">
        <f aca="false">IF(B660=C660,0,1)</f>
        <v>1</v>
      </c>
    </row>
    <row r="661" customFormat="false" ht="15.75" hidden="false" customHeight="true" outlineLevel="0" collapsed="false">
      <c r="A661" s="139" t="str">
        <f aca="false">Seeds!AB661</f>
        <v>M5-NyO-1a-E-6</v>
      </c>
      <c r="B661" s="139" t="str">
        <f aca="false">Seeds!Z661</f>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C661" s="139" t="str">
        <f aca="false">Seeds!AA661</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139" t="n">
        <f aca="false">IF(B661=C661,0,1)</f>
        <v>1</v>
      </c>
    </row>
    <row r="662" customFormat="false" ht="15.75" hidden="false" customHeight="true" outlineLevel="0" collapsed="false">
      <c r="A662" s="139" t="str">
        <f aca="false">Seeds!AB662</f>
        <v>M5-NyO-1a-A-1</v>
      </c>
      <c r="B662" s="139" t="str">
        <f aca="false">Seeds!Z662</f>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C662" s="139" t="str">
        <f aca="false">Seeds!AA662</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139" t="n">
        <f aca="false">IF(B662=C662,0,1)</f>
        <v>1</v>
      </c>
    </row>
    <row r="663" customFormat="false" ht="15.75" hidden="false" customHeight="true" outlineLevel="0" collapsed="false">
      <c r="A663" s="139" t="str">
        <f aca="false">Seeds!AB663</f>
        <v>M5-NyO-1a-A-2</v>
      </c>
      <c r="B663" s="139" t="str">
        <f aca="false">Seeds!Z663</f>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C663" s="139" t="str">
        <f aca="false">Seeds!AA663</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139" t="n">
        <f aca="false">IF(B663=C663,0,1)</f>
        <v>1</v>
      </c>
    </row>
    <row r="664" customFormat="false" ht="15.75" hidden="false" customHeight="true" outlineLevel="0" collapsed="false">
      <c r="A664" s="139" t="str">
        <f aca="false">Seeds!AB664</f>
        <v>M5-NyO-1a-A-3</v>
      </c>
      <c r="B664" s="139" t="str">
        <f aca="false">Seeds!Z664</f>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C664" s="139" t="str">
        <f aca="false">Seeds!AA664</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139" t="n">
        <f aca="false">IF(B664=C664,0,1)</f>
        <v>1</v>
      </c>
    </row>
    <row r="665" customFormat="false" ht="15.75" hidden="false" customHeight="true" outlineLevel="0" collapsed="false">
      <c r="A665" s="139" t="str">
        <f aca="false">Seeds!AB665</f>
        <v>M5-NyO-1a-A-4</v>
      </c>
      <c r="B665" s="139" t="str">
        <f aca="false">Seeds!Z665</f>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C665" s="139" t="str">
        <f aca="false">Seeds!AA665</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139" t="n">
        <f aca="false">IF(B665=C665,0,1)</f>
        <v>1</v>
      </c>
    </row>
    <row r="666" customFormat="false" ht="15.75" hidden="false" customHeight="true" outlineLevel="0" collapsed="false">
      <c r="A666" s="139" t="str">
        <f aca="false">Seeds!AB666</f>
        <v>M5-NyO-1a-A-5</v>
      </c>
      <c r="B666" s="139" t="str">
        <f aca="false">Seeds!Z666</f>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C666" s="139" t="str">
        <f aca="false">Seeds!AA666</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139" t="n">
        <f aca="false">IF(B666=C666,0,1)</f>
        <v>1</v>
      </c>
    </row>
    <row r="667" customFormat="false" ht="15.75" hidden="false" customHeight="true" outlineLevel="0" collapsed="false">
      <c r="A667" s="139" t="str">
        <f aca="false">Seeds!AB667</f>
        <v>M5-NyO-1b-I-1</v>
      </c>
      <c r="B667" s="139" t="str">
        <f aca="false">Seeds!Z667</f>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C667" s="139" t="str">
        <f aca="false">Seeds!AA667</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139" t="n">
        <f aca="false">IF(B667=C667,0,1)</f>
        <v>1</v>
      </c>
    </row>
    <row r="668" customFormat="false" ht="15.75" hidden="false" customHeight="true" outlineLevel="0" collapsed="false">
      <c r="A668" s="139" t="str">
        <f aca="false">Seeds!AB668</f>
        <v>M5-NyO-1b-E-1</v>
      </c>
      <c r="B668" s="139" t="str">
        <f aca="false">Seeds!Z668</f>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C668" s="139" t="str">
        <f aca="false">Seeds!AA668</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139" t="n">
        <f aca="false">IF(B668=C668,0,1)</f>
        <v>1</v>
      </c>
    </row>
    <row r="669" customFormat="false" ht="15.75" hidden="false" customHeight="true" outlineLevel="0" collapsed="false">
      <c r="A669" s="139" t="str">
        <f aca="false">Seeds!AB669</f>
        <v>M5-NyO-1c-I-1</v>
      </c>
      <c r="B669" s="139" t="str">
        <f aca="false">Seeds!Z669</f>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C669" s="139" t="str">
        <f aca="false">Seeds!AA669</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139" t="n">
        <f aca="false">IF(B669=C669,0,1)</f>
        <v>1</v>
      </c>
    </row>
    <row r="670" customFormat="false" ht="15.75" hidden="false" customHeight="true" outlineLevel="0" collapsed="false">
      <c r="A670" s="139" t="str">
        <f aca="false">Seeds!AB670</f>
        <v>M5-NyO-1c-I-2</v>
      </c>
      <c r="B670" s="139" t="str">
        <f aca="false">Seeds!Z670</f>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C670" s="139" t="str">
        <f aca="false">Seeds!AA670</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139" t="n">
        <f aca="false">IF(B670=C670,0,1)</f>
        <v>1</v>
      </c>
    </row>
    <row r="671" customFormat="false" ht="15.75" hidden="false" customHeight="true" outlineLevel="0" collapsed="false">
      <c r="A671" s="139" t="str">
        <f aca="false">Seeds!AB671</f>
        <v>M5-NyO-1c-I-3</v>
      </c>
      <c r="B671" s="139" t="str">
        <f aca="false">Seeds!Z671</f>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C671" s="139" t="str">
        <f aca="false">Seeds!AA671</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139" t="n">
        <f aca="false">IF(B671=C671,0,1)</f>
        <v>1</v>
      </c>
    </row>
    <row r="672" customFormat="false" ht="15.75" hidden="false" customHeight="true" outlineLevel="0" collapsed="false">
      <c r="A672" s="139" t="str">
        <f aca="false">Seeds!AB672</f>
        <v>M5-NyO-1c-E-1</v>
      </c>
      <c r="B672" s="139" t="str">
        <f aca="false">Seeds!Z672</f>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C672" s="139" t="str">
        <f aca="false">Seeds!AA672</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139" t="n">
        <f aca="false">IF(B672=C672,0,1)</f>
        <v>1</v>
      </c>
    </row>
    <row r="673" customFormat="false" ht="15.75" hidden="false" customHeight="true" outlineLevel="0" collapsed="false">
      <c r="A673" s="139" t="str">
        <f aca="false">Seeds!AB673</f>
        <v>M5-NyO-1c-E-2</v>
      </c>
      <c r="B673" s="139" t="str">
        <f aca="false">Seeds!Z673</f>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C673" s="139" t="str">
        <f aca="false">Seeds!AA673</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139" t="n">
        <f aca="false">IF(B673=C673,0,1)</f>
        <v>1</v>
      </c>
    </row>
    <row r="674" customFormat="false" ht="15.75" hidden="false" customHeight="true" outlineLevel="0" collapsed="false">
      <c r="A674" s="139" t="str">
        <f aca="false">Seeds!AB674</f>
        <v>M5-NyO-1d-I-1</v>
      </c>
      <c r="B674" s="139" t="str">
        <f aca="false">Seeds!Z674</f>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C674" s="139" t="str">
        <f aca="false">Seeds!AA674</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139" t="n">
        <f aca="false">IF(B674=C674,0,1)</f>
        <v>1</v>
      </c>
    </row>
    <row r="675" customFormat="false" ht="15.75" hidden="false" customHeight="true" outlineLevel="0" collapsed="false">
      <c r="A675" s="139" t="str">
        <f aca="false">Seeds!AB675</f>
        <v>M5-NyO-1d-E-1</v>
      </c>
      <c r="B675" s="139" t="str">
        <f aca="false">Seeds!Z675</f>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C675" s="139" t="str">
        <f aca="false">Seeds!AA675</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139" t="n">
        <f aca="false">IF(B675=C675,0,1)</f>
        <v>1</v>
      </c>
    </row>
    <row r="676" customFormat="false" ht="15.75" hidden="false" customHeight="true" outlineLevel="0" collapsed="false">
      <c r="A676" s="139" t="str">
        <f aca="false">Seeds!AB676</f>
        <v>M5-NyO-1d-E-2</v>
      </c>
      <c r="B676" s="139" t="str">
        <f aca="false">Seeds!Z676</f>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C676" s="139" t="str">
        <f aca="false">Seeds!AA676</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139" t="n">
        <f aca="false">IF(B676=C676,0,1)</f>
        <v>1</v>
      </c>
    </row>
    <row r="677" customFormat="false" ht="15.75" hidden="false" customHeight="true" outlineLevel="0" collapsed="false">
      <c r="A677" s="139" t="str">
        <f aca="false">Seeds!AB677</f>
        <v>M5-NyO-1d-E-3</v>
      </c>
      <c r="B677" s="139" t="str">
        <f aca="false">Seeds!Z677</f>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C677" s="139" t="str">
        <f aca="false">Seeds!AA677</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139" t="n">
        <f aca="false">IF(B677=C677,0,1)</f>
        <v>1</v>
      </c>
    </row>
    <row r="678" customFormat="false" ht="15.75" hidden="false" customHeight="true" outlineLevel="0" collapsed="false">
      <c r="A678" s="139" t="str">
        <f aca="false">Seeds!AB678</f>
        <v>M5-NyO-1d-A-1</v>
      </c>
      <c r="B678" s="139" t="str">
        <f aca="false">Seeds!Z678</f>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8" s="139" t="str">
        <f aca="false">Seeds!AA678</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139" t="n">
        <f aca="false">IF(B678=C678,0,1)</f>
        <v>1</v>
      </c>
    </row>
    <row r="679" customFormat="false" ht="15.75" hidden="false" customHeight="true" outlineLevel="0" collapsed="false">
      <c r="A679" s="139" t="str">
        <f aca="false">Seeds!AB679</f>
        <v>M5-NyO-1d-A-2</v>
      </c>
      <c r="B679" s="139" t="str">
        <f aca="false">Seeds!Z679</f>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9" s="139" t="str">
        <f aca="false">Seeds!AA679</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139" t="n">
        <f aca="false">IF(B679=C679,0,1)</f>
        <v>1</v>
      </c>
    </row>
    <row r="680" customFormat="false" ht="15.75" hidden="false" customHeight="true" outlineLevel="0" collapsed="false">
      <c r="A680" s="139" t="str">
        <f aca="false">Seeds!AB680</f>
        <v>M5-NyO-1d-A-3</v>
      </c>
      <c r="B680" s="139" t="str">
        <f aca="false">Seeds!Z680</f>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C680" s="139" t="str">
        <f aca="false">Seeds!AA680</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139" t="n">
        <f aca="false">IF(B680=C680,0,1)</f>
        <v>1</v>
      </c>
    </row>
    <row r="681" customFormat="false" ht="15.75" hidden="false" customHeight="true" outlineLevel="0" collapsed="false">
      <c r="A681" s="139" t="str">
        <f aca="false">Seeds!AB681</f>
        <v>M5-NyO-1d-A-4</v>
      </c>
      <c r="B681" s="139" t="str">
        <f aca="false">Seeds!Z681</f>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81" s="139" t="str">
        <f aca="false">Seeds!AA681</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139" t="n">
        <f aca="false">IF(B681=C681,0,1)</f>
        <v>1</v>
      </c>
    </row>
    <row r="682" customFormat="false" ht="15.75" hidden="false" customHeight="true" outlineLevel="0" collapsed="false">
      <c r="A682" s="139" t="str">
        <f aca="false">Seeds!AB682</f>
        <v>M5-NyO-1d-A-5</v>
      </c>
      <c r="B682" s="139" t="str">
        <f aca="false">Seeds!Z682</f>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C682" s="139" t="str">
        <f aca="false">Seeds!AA682</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139" t="n">
        <f aca="false">IF(B682=C682,0,1)</f>
        <v>1</v>
      </c>
    </row>
    <row r="683" customFormat="false" ht="15.75" hidden="false" customHeight="true" outlineLevel="0" collapsed="false">
      <c r="A683" s="139" t="str">
        <f aca="false">Seeds!AB683</f>
        <v>M5-NyO-1e-I-1</v>
      </c>
      <c r="B683" s="139" t="str">
        <f aca="false">Seeds!Z683</f>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C683" s="139" t="str">
        <f aca="false">Seeds!AA683</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139" t="n">
        <f aca="false">IF(B683=C683,0,1)</f>
        <v>1</v>
      </c>
    </row>
    <row r="684" customFormat="false" ht="15.75" hidden="false" customHeight="true" outlineLevel="0" collapsed="false">
      <c r="A684" s="139" t="str">
        <f aca="false">Seeds!AB684</f>
        <v>M5-NyO-1e-E-1</v>
      </c>
      <c r="B684" s="139" t="str">
        <f aca="false">Seeds!Z684</f>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C684" s="139" t="str">
        <f aca="false">Seeds!AA684</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139" t="n">
        <f aca="false">IF(B684=C684,0,1)</f>
        <v>1</v>
      </c>
    </row>
    <row r="685" customFormat="false" ht="15.75" hidden="false" customHeight="true" outlineLevel="0" collapsed="false">
      <c r="A685" s="139" t="str">
        <f aca="false">Seeds!AB685</f>
        <v>M5-NyO-2a-I-1</v>
      </c>
      <c r="B685" s="139" t="str">
        <f aca="false">Seeds!Z685</f>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C685" s="139" t="str">
        <f aca="false">Seeds!AA685</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139" t="n">
        <f aca="false">IF(B685=C685,0,1)</f>
        <v>1</v>
      </c>
    </row>
    <row r="686" customFormat="false" ht="15.75" hidden="false" customHeight="true" outlineLevel="0" collapsed="false">
      <c r="A686" s="139" t="str">
        <f aca="false">Seeds!AB686</f>
        <v>M5-NyO-2a-E-1</v>
      </c>
      <c r="B686" s="139" t="str">
        <f aca="false">Seeds!Z686</f>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C686" s="139" t="str">
        <f aca="false">Seeds!AA686</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139" t="n">
        <f aca="false">IF(B686=C686,0,1)</f>
        <v>1</v>
      </c>
    </row>
    <row r="687" customFormat="false" ht="15.75" hidden="false" customHeight="true" outlineLevel="0" collapsed="false">
      <c r="A687" s="139" t="str">
        <f aca="false">Seeds!AB687</f>
        <v>M5-NyO-2a-A-1</v>
      </c>
      <c r="B687" s="139" t="str">
        <f aca="false">Seeds!Z687</f>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C687" s="139" t="str">
        <f aca="false">Seeds!AA687</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139" t="n">
        <f aca="false">IF(B687=C687,0,1)</f>
        <v>1</v>
      </c>
    </row>
    <row r="688" customFormat="false" ht="15.75" hidden="false" customHeight="true" outlineLevel="0" collapsed="false">
      <c r="A688" s="139" t="str">
        <f aca="false">Seeds!AB688</f>
        <v>M5-NyO-2a-A-2</v>
      </c>
      <c r="B688" s="139" t="str">
        <f aca="false">Seeds!Z688</f>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C688" s="139" t="str">
        <f aca="false">Seeds!AA688</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139" t="n">
        <f aca="false">IF(B688=C688,0,1)</f>
        <v>1</v>
      </c>
    </row>
    <row r="689" customFormat="false" ht="15.75" hidden="false" customHeight="true" outlineLevel="0" collapsed="false">
      <c r="A689" s="139" t="str">
        <f aca="false">Seeds!AB689</f>
        <v>M5-NyO-2a-A-3</v>
      </c>
      <c r="B689" s="139" t="str">
        <f aca="false">Seeds!Z689</f>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C689" s="139" t="str">
        <f aca="false">Seeds!AA689</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139" t="n">
        <f aca="false">IF(B689=C689,0,1)</f>
        <v>1</v>
      </c>
    </row>
    <row r="690" customFormat="false" ht="15.75" hidden="false" customHeight="true" outlineLevel="0" collapsed="false">
      <c r="A690" s="139" t="str">
        <f aca="false">Seeds!AB690</f>
        <v>M5-NyO-2a-A-4</v>
      </c>
      <c r="B690" s="139" t="str">
        <f aca="false">Seeds!Z690</f>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C690" s="139" t="str">
        <f aca="false">Seeds!AA690</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139" t="n">
        <f aca="false">IF(B690=C690,0,1)</f>
        <v>1</v>
      </c>
    </row>
    <row r="691" customFormat="false" ht="15.75" hidden="false" customHeight="true" outlineLevel="0" collapsed="false">
      <c r="A691" s="139" t="str">
        <f aca="false">Seeds!AB691</f>
        <v>M5-NyO-2a-A-5</v>
      </c>
      <c r="B691" s="139" t="str">
        <f aca="false">Seeds!Z691</f>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C691" s="139" t="str">
        <f aca="false">Seeds!AA691</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139" t="n">
        <f aca="false">IF(B691=C691,0,1)</f>
        <v>1</v>
      </c>
    </row>
    <row r="692" customFormat="false" ht="15.75" hidden="false" customHeight="true" outlineLevel="0" collapsed="false">
      <c r="A692" s="139" t="str">
        <f aca="false">Seeds!AB692</f>
        <v>M5-NyO-2b-I-1</v>
      </c>
      <c r="B692" s="139" t="str">
        <f aca="false">Seeds!Z692</f>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C692" s="139" t="str">
        <f aca="false">Seeds!AA692</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139" t="n">
        <f aca="false">IF(B692=C692,0,1)</f>
        <v>1</v>
      </c>
    </row>
    <row r="693" customFormat="false" ht="15.75" hidden="false" customHeight="true" outlineLevel="0" collapsed="false">
      <c r="A693" s="139" t="str">
        <f aca="false">Seeds!AB693</f>
        <v>M5-NyO-2b-I-2</v>
      </c>
      <c r="B693" s="139" t="str">
        <f aca="false">Seeds!Z693</f>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3" s="139" t="str">
        <f aca="false">Seeds!AA693</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139" t="n">
        <f aca="false">IF(B693=C693,0,1)</f>
        <v>1</v>
      </c>
    </row>
    <row r="694" customFormat="false" ht="15.75" hidden="false" customHeight="true" outlineLevel="0" collapsed="false">
      <c r="A694" s="139" t="str">
        <f aca="false">Seeds!AB694</f>
        <v>M5-NyO-2b-I-3</v>
      </c>
      <c r="B694" s="139" t="str">
        <f aca="false">Seeds!Z694</f>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4" s="139" t="str">
        <f aca="false">Seeds!AA694</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139" t="n">
        <f aca="false">IF(B694=C694,0,1)</f>
        <v>1</v>
      </c>
    </row>
    <row r="695" customFormat="false" ht="15.75" hidden="false" customHeight="true" outlineLevel="0" collapsed="false">
      <c r="A695" s="139" t="str">
        <f aca="false">Seeds!AB695</f>
        <v>M5-NyO-2b-I-4</v>
      </c>
      <c r="B695" s="139" t="str">
        <f aca="false">Seeds!Z695</f>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5" s="139" t="str">
        <f aca="false">Seeds!AA695</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139" t="n">
        <f aca="false">IF(B695=C695,0,1)</f>
        <v>1</v>
      </c>
    </row>
    <row r="696" customFormat="false" ht="15.75" hidden="false" customHeight="true" outlineLevel="0" collapsed="false">
      <c r="A696" s="139" t="str">
        <f aca="false">Seeds!AB696</f>
        <v>M5-NyO-3a-I-1</v>
      </c>
      <c r="B696" s="139" t="str">
        <f aca="false">Seeds!Z696</f>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C696" s="139" t="str">
        <f aca="false">Seeds!AA696</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139" t="n">
        <f aca="false">IF(B696=C696,0,1)</f>
        <v>1</v>
      </c>
    </row>
    <row r="697" customFormat="false" ht="15.75" hidden="false" customHeight="true" outlineLevel="0" collapsed="false">
      <c r="A697" s="139" t="str">
        <f aca="false">Seeds!AB697</f>
        <v>M5-NyO-3a-E-1</v>
      </c>
      <c r="B697" s="139" t="str">
        <f aca="false">Seeds!Z697</f>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C697" s="139" t="str">
        <f aca="false">Seeds!AA697</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139" t="n">
        <f aca="false">IF(B697=C697,0,1)</f>
        <v>1</v>
      </c>
    </row>
    <row r="698" customFormat="false" ht="15.75" hidden="false" customHeight="true" outlineLevel="0" collapsed="false">
      <c r="A698" s="139" t="str">
        <f aca="false">Seeds!AB698</f>
        <v>M5-NyO-3a-A-1</v>
      </c>
      <c r="B698" s="139" t="str">
        <f aca="false">Seeds!Z698</f>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698" s="139" t="str">
        <f aca="false">Seeds!AA698</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139" t="n">
        <f aca="false">IF(B698=C698,0,1)</f>
        <v>1</v>
      </c>
    </row>
    <row r="699" customFormat="false" ht="15.75" hidden="false" customHeight="true" outlineLevel="0" collapsed="false">
      <c r="A699" s="139" t="str">
        <f aca="false">Seeds!AB699</f>
        <v>M5-NyO-3a-A-2</v>
      </c>
      <c r="B699" s="139" t="str">
        <f aca="false">Seeds!Z699</f>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699" s="139" t="str">
        <f aca="false">Seeds!AA699</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139" t="n">
        <f aca="false">IF(B699=C699,0,1)</f>
        <v>1</v>
      </c>
    </row>
    <row r="700" customFormat="false" ht="15.75" hidden="false" customHeight="true" outlineLevel="0" collapsed="false">
      <c r="A700" s="139" t="str">
        <f aca="false">Seeds!AB700</f>
        <v>M5-NyO-3a-A-3</v>
      </c>
      <c r="B700" s="139" t="str">
        <f aca="false">Seeds!Z700</f>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0" s="139" t="str">
        <f aca="false">Seeds!AA700</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139" t="n">
        <f aca="false">IF(B700=C700,0,1)</f>
        <v>1</v>
      </c>
    </row>
    <row r="701" customFormat="false" ht="15.75" hidden="false" customHeight="true" outlineLevel="0" collapsed="false">
      <c r="A701" s="139" t="str">
        <f aca="false">Seeds!AB701</f>
        <v>M5-NyO-3a-A-4</v>
      </c>
      <c r="B701" s="139" t="str">
        <f aca="false">Seeds!Z701</f>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701" s="139" t="str">
        <f aca="false">Seeds!AA701</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139" t="n">
        <f aca="false">IF(B701=C701,0,1)</f>
        <v>1</v>
      </c>
    </row>
    <row r="702" customFormat="false" ht="15.75" hidden="false" customHeight="true" outlineLevel="0" collapsed="false">
      <c r="A702" s="139" t="str">
        <f aca="false">Seeds!AB702</f>
        <v>M5-NyO-3a-A-5</v>
      </c>
      <c r="B702" s="139" t="str">
        <f aca="false">Seeds!Z702</f>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2" s="139" t="str">
        <f aca="false">Seeds!AA702</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139" t="n">
        <f aca="false">IF(B702=C702,0,1)</f>
        <v>1</v>
      </c>
    </row>
    <row r="703" customFormat="false" ht="15.75" hidden="false" customHeight="true" outlineLevel="0" collapsed="false">
      <c r="A703" s="139" t="str">
        <f aca="false">Seeds!AB703</f>
        <v>M5-NyO-4a-I-1</v>
      </c>
      <c r="B703" s="139" t="str">
        <f aca="false">Seeds!Z703</f>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139" t="str">
        <f aca="false">Seeds!AA703</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139" t="n">
        <f aca="false">IF(B703=C703,0,1)</f>
        <v>1</v>
      </c>
    </row>
    <row r="704" customFormat="false" ht="15.75" hidden="false" customHeight="true" outlineLevel="0" collapsed="false">
      <c r="A704" s="139" t="str">
        <f aca="false">Seeds!AB704</f>
        <v>M5-NyO-4a-I-2</v>
      </c>
      <c r="B704" s="139" t="str">
        <f aca="false">Seeds!Z704</f>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C704" s="139" t="str">
        <f aca="false">Seeds!AA704</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139" t="n">
        <f aca="false">IF(B704=C704,0,1)</f>
        <v>1</v>
      </c>
    </row>
    <row r="705" customFormat="false" ht="15.75" hidden="false" customHeight="true" outlineLevel="0" collapsed="false">
      <c r="A705" s="139" t="str">
        <f aca="false">Seeds!AB705</f>
        <v>M5-NyO-4a-I-3</v>
      </c>
      <c r="B705" s="139" t="str">
        <f aca="false">Seeds!Z705</f>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139" t="str">
        <f aca="false">Seeds!AA705</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139" t="n">
        <f aca="false">IF(B705=C705,0,1)</f>
        <v>1</v>
      </c>
    </row>
    <row r="706" customFormat="false" ht="15.75" hidden="false" customHeight="true" outlineLevel="0" collapsed="false">
      <c r="A706" s="139" t="str">
        <f aca="false">Seeds!AB706</f>
        <v>M5-NyO-4a-E-1</v>
      </c>
      <c r="B706" s="139" t="str">
        <f aca="false">Seeds!Z706</f>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139" t="str">
        <f aca="false">Seeds!AA706</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139" t="n">
        <f aca="false">IF(B706=C706,0,1)</f>
        <v>1</v>
      </c>
    </row>
    <row r="707" customFormat="false" ht="15.75" hidden="false" customHeight="true" outlineLevel="0" collapsed="false">
      <c r="A707" s="139" t="str">
        <f aca="false">Seeds!AB707</f>
        <v>M5-NyO-4a-E-2</v>
      </c>
      <c r="B707" s="139" t="str">
        <f aca="false">Seeds!Z707</f>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139" t="str">
        <f aca="false">Seeds!AA707</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139" t="n">
        <f aca="false">IF(B707=C707,0,1)</f>
        <v>1</v>
      </c>
    </row>
    <row r="708" customFormat="false" ht="15.75" hidden="false" customHeight="true" outlineLevel="0" collapsed="false">
      <c r="A708" s="139" t="str">
        <f aca="false">Seeds!AB708</f>
        <v>M5-NyO-4a-E-3</v>
      </c>
      <c r="B708" s="139" t="str">
        <f aca="false">Seeds!Z708</f>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139" t="str">
        <f aca="false">Seeds!AA708</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139" t="n">
        <f aca="false">IF(B708=C708,0,1)</f>
        <v>1</v>
      </c>
    </row>
    <row r="709" customFormat="false" ht="15.75" hidden="false" customHeight="true" outlineLevel="0" collapsed="false">
      <c r="A709" s="139" t="str">
        <f aca="false">Seeds!AB709</f>
        <v>M5-NyO-4a-A-1</v>
      </c>
      <c r="B709" s="139" t="str">
        <f aca="false">Seeds!Z709</f>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139" t="str">
        <f aca="false">Seeds!AA709</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139" t="n">
        <f aca="false">IF(B709=C709,0,1)</f>
        <v>1</v>
      </c>
    </row>
    <row r="710" customFormat="false" ht="15.75" hidden="false" customHeight="true" outlineLevel="0" collapsed="false">
      <c r="A710" s="139" t="str">
        <f aca="false">Seeds!AB710</f>
        <v>M5-NyO-4a-A-2</v>
      </c>
      <c r="B710" s="139" t="str">
        <f aca="false">Seeds!Z710</f>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139" t="str">
        <f aca="false">Seeds!AA710</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139" t="n">
        <f aca="false">IF(B710=C710,0,1)</f>
        <v>1</v>
      </c>
    </row>
    <row r="711" customFormat="false" ht="15.75" hidden="false" customHeight="true" outlineLevel="0" collapsed="false">
      <c r="A711" s="139" t="str">
        <f aca="false">Seeds!AB711</f>
        <v>M5-NyO-4a-A-3</v>
      </c>
      <c r="B711" s="139" t="str">
        <f aca="false">Seeds!Z711</f>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139" t="str">
        <f aca="false">Seeds!AA711</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139" t="n">
        <f aca="false">IF(B711=C711,0,1)</f>
        <v>1</v>
      </c>
    </row>
    <row r="712" customFormat="false" ht="15.75" hidden="false" customHeight="true" outlineLevel="0" collapsed="false">
      <c r="A712" s="139" t="str">
        <f aca="false">Seeds!AB712</f>
        <v>M5-NyO-4a-A-4</v>
      </c>
      <c r="B712" s="139" t="str">
        <f aca="false">Seeds!Z712</f>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139" t="str">
        <f aca="false">Seeds!AA712</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139" t="n">
        <f aca="false">IF(B712=C712,0,1)</f>
        <v>1</v>
      </c>
    </row>
    <row r="713" customFormat="false" ht="15.75" hidden="false" customHeight="true" outlineLevel="0" collapsed="false">
      <c r="A713" s="139" t="str">
        <f aca="false">Seeds!AB713</f>
        <v>M5-NyO-4a-A-5</v>
      </c>
      <c r="B713" s="139" t="str">
        <f aca="false">Seeds!Z713</f>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139" t="str">
        <f aca="false">Seeds!AA713</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139" t="n">
        <f aca="false">IF(B713=C713,0,1)</f>
        <v>1</v>
      </c>
    </row>
    <row r="714" customFormat="false" ht="15.75" hidden="false" customHeight="true" outlineLevel="0" collapsed="false">
      <c r="A714" s="139" t="str">
        <f aca="false">Seeds!AB714</f>
        <v>M5-NyO-5a-I-1</v>
      </c>
      <c r="B714" s="139" t="str">
        <f aca="false">Seeds!Z714</f>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139" t="str">
        <f aca="false">Seeds!AA714</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139" t="n">
        <f aca="false">IF(B714=C714,0,1)</f>
        <v>1</v>
      </c>
    </row>
    <row r="715" customFormat="false" ht="15.75" hidden="false" customHeight="true" outlineLevel="0" collapsed="false">
      <c r="A715" s="139" t="str">
        <f aca="false">Seeds!AB715</f>
        <v>M5-NyO-5a-E-1</v>
      </c>
      <c r="B715" s="139" t="str">
        <f aca="false">Seeds!Z715</f>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139" t="str">
        <f aca="false">Seeds!AA715</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139" t="n">
        <f aca="false">IF(B715=C715,0,1)</f>
        <v>1</v>
      </c>
    </row>
    <row r="716" customFormat="false" ht="15.75" hidden="false" customHeight="true" outlineLevel="0" collapsed="false">
      <c r="A716" s="139" t="str">
        <f aca="false">Seeds!AB716</f>
        <v>M5-NyO-5a-A-1</v>
      </c>
      <c r="B716" s="139" t="str">
        <f aca="false">Seeds!Z716</f>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139" t="str">
        <f aca="false">Seeds!AA716</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139" t="n">
        <f aca="false">IF(B716=C716,0,1)</f>
        <v>1</v>
      </c>
    </row>
    <row r="717" customFormat="false" ht="15.75" hidden="false" customHeight="true" outlineLevel="0" collapsed="false">
      <c r="A717" s="139" t="str">
        <f aca="false">Seeds!AB717</f>
        <v>M5-NyO-5a-A-2</v>
      </c>
      <c r="B717" s="139" t="str">
        <f aca="false">Seeds!Z717</f>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139" t="str">
        <f aca="false">Seeds!AA717</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139" t="n">
        <f aca="false">IF(B717=C717,0,1)</f>
        <v>1</v>
      </c>
    </row>
    <row r="718" customFormat="false" ht="15.75" hidden="false" customHeight="true" outlineLevel="0" collapsed="false">
      <c r="A718" s="139" t="str">
        <f aca="false">Seeds!AB718</f>
        <v>M5-NyO-5a-A-3</v>
      </c>
      <c r="B718" s="139" t="str">
        <f aca="false">Seeds!Z718</f>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139" t="str">
        <f aca="false">Seeds!AA718</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139" t="n">
        <f aca="false">IF(B718=C718,0,1)</f>
        <v>1</v>
      </c>
    </row>
    <row r="719" customFormat="false" ht="15.75" hidden="false" customHeight="true" outlineLevel="0" collapsed="false">
      <c r="A719" s="139" t="str">
        <f aca="false">Seeds!AB719</f>
        <v>M5-NyO-5a-A-4</v>
      </c>
      <c r="B719" s="139" t="str">
        <f aca="false">Seeds!Z719</f>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C719" s="139" t="str">
        <f aca="false">Seeds!AA719</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139" t="n">
        <f aca="false">IF(B719=C719,0,1)</f>
        <v>1</v>
      </c>
    </row>
    <row r="720" customFormat="false" ht="15.75" hidden="false" customHeight="true" outlineLevel="0" collapsed="false">
      <c r="A720" s="139" t="str">
        <f aca="false">Seeds!AB720</f>
        <v>M5-NyO-5a-A-5</v>
      </c>
      <c r="B720" s="139" t="str">
        <f aca="false">Seeds!Z720</f>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C720" s="139" t="str">
        <f aca="false">Seeds!AA720</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139" t="n">
        <f aca="false">IF(B720=C720,0,1)</f>
        <v>1</v>
      </c>
    </row>
    <row r="721" customFormat="false" ht="15.75" hidden="false" customHeight="true" outlineLevel="0" collapsed="false">
      <c r="A721" s="139" t="str">
        <f aca="false">Seeds!AB721</f>
        <v>M5-NyO-6a-I-1</v>
      </c>
      <c r="B721" s="139" t="str">
        <f aca="false">Seeds!Z721</f>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139" t="str">
        <f aca="false">Seeds!AA721</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139" t="n">
        <f aca="false">IF(B721=C721,0,1)</f>
        <v>1</v>
      </c>
    </row>
    <row r="722" customFormat="false" ht="15.75" hidden="false" customHeight="true" outlineLevel="0" collapsed="false">
      <c r="A722" s="139" t="str">
        <f aca="false">Seeds!AB722</f>
        <v>M5-NyO-6a-E-1</v>
      </c>
      <c r="B722" s="139" t="str">
        <f aca="false">Seeds!Z722</f>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139" t="str">
        <f aca="false">Seeds!AA722</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139" t="n">
        <f aca="false">IF(B722=C722,0,1)</f>
        <v>1</v>
      </c>
    </row>
    <row r="723" customFormat="false" ht="15.75" hidden="false" customHeight="true" outlineLevel="0" collapsed="false">
      <c r="A723" s="139" t="str">
        <f aca="false">Seeds!AB723</f>
        <v>M5-NyO-6a-A-1</v>
      </c>
      <c r="B723" s="139" t="str">
        <f aca="false">Seeds!Z723</f>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139" t="str">
        <f aca="false">Seeds!AA723</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139" t="n">
        <f aca="false">IF(B723=C723,0,1)</f>
        <v>1</v>
      </c>
    </row>
    <row r="724" customFormat="false" ht="15.75" hidden="false" customHeight="true" outlineLevel="0" collapsed="false">
      <c r="A724" s="139" t="str">
        <f aca="false">Seeds!AB724</f>
        <v>M5-NyO-6a-A-2</v>
      </c>
      <c r="B724" s="139" t="str">
        <f aca="false">Seeds!Z724</f>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139" t="str">
        <f aca="false">Seeds!AA724</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139" t="n">
        <f aca="false">IF(B724=C724,0,1)</f>
        <v>1</v>
      </c>
    </row>
    <row r="725" customFormat="false" ht="15.75" hidden="false" customHeight="true" outlineLevel="0" collapsed="false">
      <c r="A725" s="139" t="str">
        <f aca="false">Seeds!AB725</f>
        <v>M5-NyO-6a-A-3</v>
      </c>
      <c r="B725" s="139" t="str">
        <f aca="false">Seeds!Z725</f>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139" t="str">
        <f aca="false">Seeds!AA725</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139" t="n">
        <f aca="false">IF(B725=C725,0,1)</f>
        <v>1</v>
      </c>
    </row>
    <row r="726" customFormat="false" ht="15.75" hidden="false" customHeight="true" outlineLevel="0" collapsed="false">
      <c r="A726" s="139" t="str">
        <f aca="false">Seeds!AB726</f>
        <v>M5-NyO-6a-A-4</v>
      </c>
      <c r="B726" s="139" t="str">
        <f aca="false">Seeds!Z726</f>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139" t="str">
        <f aca="false">Seeds!AA726</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139" t="n">
        <f aca="false">IF(B726=C726,0,1)</f>
        <v>1</v>
      </c>
    </row>
    <row r="727" customFormat="false" ht="15.75" hidden="false" customHeight="true" outlineLevel="0" collapsed="false">
      <c r="A727" s="139" t="str">
        <f aca="false">Seeds!AB727</f>
        <v>M5-NyO-6a-A-5</v>
      </c>
      <c r="B727" s="139" t="str">
        <f aca="false">Seeds!Z727</f>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139" t="str">
        <f aca="false">Seeds!AA727</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139" t="n">
        <f aca="false">IF(B727=C727,0,1)</f>
        <v>1</v>
      </c>
    </row>
    <row r="728" customFormat="false" ht="15.75" hidden="false" customHeight="true" outlineLevel="0" collapsed="false">
      <c r="A728" s="139" t="str">
        <f aca="false">Seeds!AB728</f>
        <v>M5-NyO-6b-I-1</v>
      </c>
      <c r="B728" s="139" t="str">
        <f aca="false">Seeds!Z728</f>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8" s="139" t="str">
        <f aca="false">Seeds!AA728</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139" t="n">
        <f aca="false">IF(B728=C728,0,1)</f>
        <v>1</v>
      </c>
    </row>
    <row r="729" customFormat="false" ht="15.75" hidden="false" customHeight="true" outlineLevel="0" collapsed="false">
      <c r="A729" s="139" t="str">
        <f aca="false">Seeds!AB729</f>
        <v>M5-NyO-6b-I-2</v>
      </c>
      <c r="B729" s="139" t="str">
        <f aca="false">Seeds!Z729</f>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139" t="str">
        <f aca="false">Seeds!AA729</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139" t="n">
        <f aca="false">IF(B729=C729,0,1)</f>
        <v>1</v>
      </c>
    </row>
    <row r="730" customFormat="false" ht="15.75" hidden="false" customHeight="true" outlineLevel="0" collapsed="false">
      <c r="A730" s="139" t="str">
        <f aca="false">Seeds!AB730</f>
        <v>M5-NyO-6b-E-1</v>
      </c>
      <c r="B730" s="139" t="str">
        <f aca="false">Seeds!Z730</f>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139" t="str">
        <f aca="false">Seeds!AA730</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139" t="n">
        <f aca="false">IF(B730=C730,0,1)</f>
        <v>1</v>
      </c>
    </row>
    <row r="731" customFormat="false" ht="15.75" hidden="false" customHeight="true" outlineLevel="0" collapsed="false">
      <c r="A731" s="139" t="str">
        <f aca="false">Seeds!AB731</f>
        <v>M5-NyO-6b-E-2</v>
      </c>
      <c r="B731" s="139" t="str">
        <f aca="false">Seeds!Z731</f>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139" t="str">
        <f aca="false">Seeds!AA731</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139" t="n">
        <f aca="false">IF(B731=C731,0,1)</f>
        <v>1</v>
      </c>
    </row>
    <row r="732" customFormat="false" ht="15.75" hidden="false" customHeight="true" outlineLevel="0" collapsed="false">
      <c r="A732" s="139" t="str">
        <f aca="false">Seeds!AB732</f>
        <v>M5-NyO-6b-A-1</v>
      </c>
      <c r="B732" s="139" t="str">
        <f aca="false">Seeds!Z732</f>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C732" s="139" t="str">
        <f aca="false">Seeds!AA732</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139" t="n">
        <f aca="false">IF(B732=C732,0,1)</f>
        <v>1</v>
      </c>
    </row>
    <row r="733" customFormat="false" ht="15.75" hidden="false" customHeight="true" outlineLevel="0" collapsed="false">
      <c r="A733" s="139" t="str">
        <f aca="false">Seeds!AB733</f>
        <v>M5-NyO-6b-A-2</v>
      </c>
      <c r="B733" s="139" t="str">
        <f aca="false">Seeds!Z733</f>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C733" s="139" t="str">
        <f aca="false">Seeds!AA733</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139" t="n">
        <f aca="false">IF(B733=C733,0,1)</f>
        <v>1</v>
      </c>
    </row>
    <row r="734" customFormat="false" ht="15.75" hidden="false" customHeight="true" outlineLevel="0" collapsed="false">
      <c r="A734" s="139" t="str">
        <f aca="false">Seeds!AB734</f>
        <v>M5-NyO-6b-A-3</v>
      </c>
      <c r="B734" s="139" t="str">
        <f aca="false">Seeds!Z734</f>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C734" s="139" t="str">
        <f aca="false">Seeds!AA734</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139" t="n">
        <f aca="false">IF(B734=C734,0,1)</f>
        <v>1</v>
      </c>
    </row>
    <row r="735" customFormat="false" ht="15.75" hidden="false" customHeight="true" outlineLevel="0" collapsed="false">
      <c r="A735" s="139" t="str">
        <f aca="false">Seeds!AB735</f>
        <v>M5-NyO-6b-A-4</v>
      </c>
      <c r="B735" s="139" t="str">
        <f aca="false">Seeds!Z735</f>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C735" s="139" t="str">
        <f aca="false">Seeds!AA735</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139" t="n">
        <f aca="false">IF(B735=C735,0,1)</f>
        <v>1</v>
      </c>
    </row>
    <row r="736" customFormat="false" ht="15.75" hidden="false" customHeight="true" outlineLevel="0" collapsed="false">
      <c r="A736" s="139" t="str">
        <f aca="false">Seeds!AB736</f>
        <v>M5-NyO-6b-A-5</v>
      </c>
      <c r="B736" s="139" t="str">
        <f aca="false">Seeds!Z736</f>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C736" s="139" t="str">
        <f aca="false">Seeds!AA736</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139" t="n">
        <f aca="false">IF(B736=C736,0,1)</f>
        <v>1</v>
      </c>
    </row>
    <row r="737" customFormat="false" ht="15.75" hidden="false" customHeight="true" outlineLevel="0" collapsed="false">
      <c r="A737" s="139" t="str">
        <f aca="false">Seeds!AB737</f>
        <v>M5-NyO-48a-I-1</v>
      </c>
      <c r="B737" s="139" t="str">
        <f aca="false">Seeds!Z737</f>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C737" s="139" t="str">
        <f aca="false">Seeds!AA737</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139" t="n">
        <f aca="false">IF(B737=C737,0,1)</f>
        <v>1</v>
      </c>
    </row>
    <row r="738" customFormat="false" ht="15.75" hidden="false" customHeight="true" outlineLevel="0" collapsed="false">
      <c r="A738" s="139" t="str">
        <f aca="false">Seeds!AB738</f>
        <v>M5-NyO-48a-E-1</v>
      </c>
      <c r="B738" s="139" t="str">
        <f aca="false">Seeds!Z738</f>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C738" s="139" t="str">
        <f aca="false">Seeds!AA738</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139" t="n">
        <f aca="false">IF(B738=C738,0,1)</f>
        <v>1</v>
      </c>
    </row>
    <row r="739" customFormat="false" ht="15.75" hidden="false" customHeight="true" outlineLevel="0" collapsed="false">
      <c r="A739" s="139" t="str">
        <f aca="false">Seeds!AB739</f>
        <v>M5-NyO-48b-I-1</v>
      </c>
      <c r="B739" s="139" t="str">
        <f aca="false">Seeds!Z739</f>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C739" s="139" t="str">
        <f aca="false">Seeds!AA739</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139" t="n">
        <f aca="false">IF(B739=C739,0,1)</f>
        <v>1</v>
      </c>
    </row>
    <row r="740" customFormat="false" ht="15.75" hidden="false" customHeight="true" outlineLevel="0" collapsed="false">
      <c r="A740" s="139" t="str">
        <f aca="false">Seeds!AB740</f>
        <v>M5-NyO-48b-E-1</v>
      </c>
      <c r="B740" s="139" t="str">
        <f aca="false">Seeds!Z740</f>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139" t="str">
        <f aca="false">Seeds!AA740</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139" t="n">
        <f aca="false">IF(B740=C740,0,1)</f>
        <v>1</v>
      </c>
    </row>
    <row r="741" customFormat="false" ht="15.75" hidden="false" customHeight="true" outlineLevel="0" collapsed="false">
      <c r="A741" s="139" t="str">
        <f aca="false">Seeds!AB741</f>
        <v>M5-NyO-48b-E-2</v>
      </c>
      <c r="B741" s="139" t="str">
        <f aca="false">Seeds!Z741</f>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139" t="str">
        <f aca="false">Seeds!AA741</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139" t="n">
        <f aca="false">IF(B741=C741,0,1)</f>
        <v>1</v>
      </c>
    </row>
    <row r="742" customFormat="false" ht="15.75" hidden="false" customHeight="true" outlineLevel="0" collapsed="false">
      <c r="A742" s="139" t="str">
        <f aca="false">Seeds!AB742</f>
        <v>M5-NyO-7a-I-1</v>
      </c>
      <c r="B742" s="139" t="str">
        <f aca="false">Seeds!Z742</f>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139" t="str">
        <f aca="false">Seeds!AA742</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139" t="n">
        <f aca="false">IF(B742=C742,0,1)</f>
        <v>1</v>
      </c>
    </row>
    <row r="743" customFormat="false" ht="15.75" hidden="false" customHeight="true" outlineLevel="0" collapsed="false">
      <c r="A743" s="139" t="str">
        <f aca="false">Seeds!AB743</f>
        <v>M5-NyO-7a-E-1</v>
      </c>
      <c r="B743" s="139" t="str">
        <f aca="false">Seeds!Z743</f>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139" t="str">
        <f aca="false">Seeds!AA743</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139" t="n">
        <f aca="false">IF(B743=C743,0,1)</f>
        <v>1</v>
      </c>
    </row>
    <row r="744" customFormat="false" ht="15.75" hidden="false" customHeight="true" outlineLevel="0" collapsed="false">
      <c r="A744" s="139" t="str">
        <f aca="false">Seeds!AB744</f>
        <v>M5-NyO-7a-A-1</v>
      </c>
      <c r="B744" s="139" t="str">
        <f aca="false">Seeds!Z744</f>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139" t="str">
        <f aca="false">Seeds!AA744</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139" t="n">
        <f aca="false">IF(B744=C744,0,1)</f>
        <v>1</v>
      </c>
    </row>
    <row r="745" customFormat="false" ht="15.75" hidden="false" customHeight="true" outlineLevel="0" collapsed="false">
      <c r="A745" s="139" t="str">
        <f aca="false">Seeds!AB745</f>
        <v>M5-NyO-7a-A-2</v>
      </c>
      <c r="B745" s="139" t="str">
        <f aca="false">Seeds!Z745</f>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139" t="str">
        <f aca="false">Seeds!AA745</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139" t="n">
        <f aca="false">IF(B745=C745,0,1)</f>
        <v>1</v>
      </c>
    </row>
    <row r="746" customFormat="false" ht="15.75" hidden="false" customHeight="true" outlineLevel="0" collapsed="false">
      <c r="A746" s="139" t="str">
        <f aca="false">Seeds!AB746</f>
        <v>M5-NyO-7a-A-3</v>
      </c>
      <c r="B746" s="139" t="str">
        <f aca="false">Seeds!Z746</f>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139" t="str">
        <f aca="false">Seeds!AA746</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139" t="n">
        <f aca="false">IF(B746=C746,0,1)</f>
        <v>1</v>
      </c>
    </row>
    <row r="747" customFormat="false" ht="15.75" hidden="false" customHeight="true" outlineLevel="0" collapsed="false">
      <c r="A747" s="139" t="str">
        <f aca="false">Seeds!AB747</f>
        <v>M5-NyO-7a-A-4</v>
      </c>
      <c r="B747" s="139" t="str">
        <f aca="false">Seeds!Z747</f>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139" t="str">
        <f aca="false">Seeds!AA747</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139" t="n">
        <f aca="false">IF(B747=C747,0,1)</f>
        <v>1</v>
      </c>
    </row>
    <row r="748" customFormat="false" ht="15.75" hidden="false" customHeight="true" outlineLevel="0" collapsed="false">
      <c r="A748" s="139" t="str">
        <f aca="false">Seeds!AB748</f>
        <v>M5-NyO-7a-A-5</v>
      </c>
      <c r="B748" s="139" t="str">
        <f aca="false">Seeds!Z748</f>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139" t="str">
        <f aca="false">Seeds!AA748</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139" t="n">
        <f aca="false">IF(B748=C748,0,1)</f>
        <v>1</v>
      </c>
    </row>
    <row r="749" customFormat="false" ht="15.75" hidden="false" customHeight="true" outlineLevel="0" collapsed="false">
      <c r="A749" s="139" t="str">
        <f aca="false">Seeds!AB749</f>
        <v>M5-NyO-7b-I-1</v>
      </c>
      <c r="B749" s="139" t="str">
        <f aca="false">Seeds!Z749</f>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49" s="139" t="str">
        <f aca="false">Seeds!AA749</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139" t="n">
        <f aca="false">IF(B749=C749,0,1)</f>
        <v>1</v>
      </c>
    </row>
    <row r="750" customFormat="false" ht="15.75" hidden="false" customHeight="true" outlineLevel="0" collapsed="false">
      <c r="A750" s="139" t="str">
        <f aca="false">Seeds!AB750</f>
        <v>M5-NyO-7b-I-2</v>
      </c>
      <c r="B750" s="139" t="str">
        <f aca="false">Seeds!Z750</f>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139" t="str">
        <f aca="false">Seeds!AA750</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139" t="n">
        <f aca="false">IF(B750=C750,0,1)</f>
        <v>1</v>
      </c>
    </row>
    <row r="751" customFormat="false" ht="15.75" hidden="false" customHeight="true" outlineLevel="0" collapsed="false">
      <c r="A751" s="139" t="str">
        <f aca="false">Seeds!AB751</f>
        <v>M5-NyO-7b-E-1</v>
      </c>
      <c r="B751" s="139" t="str">
        <f aca="false">Seeds!Z751</f>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139" t="str">
        <f aca="false">Seeds!AA751</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139" t="n">
        <f aca="false">IF(B751=C751,0,1)</f>
        <v>1</v>
      </c>
    </row>
    <row r="752" customFormat="false" ht="15.75" hidden="false" customHeight="true" outlineLevel="0" collapsed="false">
      <c r="A752" s="139" t="str">
        <f aca="false">Seeds!AB752</f>
        <v>M5-NyO-7b-E-2</v>
      </c>
      <c r="B752" s="139" t="str">
        <f aca="false">Seeds!Z752</f>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139" t="str">
        <f aca="false">Seeds!AA752</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139" t="n">
        <f aca="false">IF(B752=C752,0,1)</f>
        <v>1</v>
      </c>
    </row>
    <row r="753" customFormat="false" ht="15.75" hidden="false" customHeight="true" outlineLevel="0" collapsed="false">
      <c r="A753" s="139" t="str">
        <f aca="false">Seeds!AB753</f>
        <v>M5-NyO-7b-A-1</v>
      </c>
      <c r="B753" s="139" t="str">
        <f aca="false">Seeds!Z753</f>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C753" s="139" t="str">
        <f aca="false">Seeds!AA753</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139" t="n">
        <f aca="false">IF(B753=C753,0,1)</f>
        <v>1</v>
      </c>
    </row>
    <row r="754" customFormat="false" ht="15.75" hidden="false" customHeight="true" outlineLevel="0" collapsed="false">
      <c r="A754" s="139" t="str">
        <f aca="false">Seeds!AB754</f>
        <v>M5-NyO-7b-A-2</v>
      </c>
      <c r="B754" s="139" t="str">
        <f aca="false">Seeds!Z754</f>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C754" s="139" t="str">
        <f aca="false">Seeds!AA754</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139" t="n">
        <f aca="false">IF(B754=C754,0,1)</f>
        <v>1</v>
      </c>
    </row>
    <row r="755" customFormat="false" ht="15.75" hidden="false" customHeight="true" outlineLevel="0" collapsed="false">
      <c r="A755" s="139" t="str">
        <f aca="false">Seeds!AB755</f>
        <v>M5-NyO-7b-A-3</v>
      </c>
      <c r="B755" s="139" t="str">
        <f aca="false">Seeds!Z755</f>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C755" s="139" t="str">
        <f aca="false">Seeds!AA755</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139" t="n">
        <f aca="false">IF(B755=C755,0,1)</f>
        <v>1</v>
      </c>
    </row>
    <row r="756" customFormat="false" ht="15.75" hidden="false" customHeight="true" outlineLevel="0" collapsed="false">
      <c r="A756" s="139" t="str">
        <f aca="false">Seeds!AB756</f>
        <v>M5-NyO-7b-A-4</v>
      </c>
      <c r="B756" s="139" t="str">
        <f aca="false">Seeds!Z756</f>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C756" s="139" t="str">
        <f aca="false">Seeds!AA756</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139" t="n">
        <f aca="false">IF(B756=C756,0,1)</f>
        <v>1</v>
      </c>
    </row>
    <row r="757" customFormat="false" ht="15.75" hidden="false" customHeight="true" outlineLevel="0" collapsed="false">
      <c r="A757" s="139" t="str">
        <f aca="false">Seeds!AB757</f>
        <v>M5-NyO-7b-A-5</v>
      </c>
      <c r="B757" s="139" t="str">
        <f aca="false">Seeds!Z757</f>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C757" s="139" t="str">
        <f aca="false">Seeds!AA757</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139" t="n">
        <f aca="false">IF(B757=C757,0,1)</f>
        <v>1</v>
      </c>
    </row>
    <row r="758" customFormat="false" ht="15.75" hidden="false" customHeight="true" outlineLevel="0" collapsed="false">
      <c r="A758" s="139" t="str">
        <f aca="false">Seeds!AB758</f>
        <v>M5-NyO-49a-I-1</v>
      </c>
      <c r="B758" s="139" t="str">
        <f aca="false">Seeds!Z758</f>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C758" s="139" t="str">
        <f aca="false">Seeds!AA758</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139" t="n">
        <f aca="false">IF(B758=C758,0,1)</f>
        <v>1</v>
      </c>
    </row>
    <row r="759" customFormat="false" ht="15.75" hidden="false" customHeight="true" outlineLevel="0" collapsed="false">
      <c r="A759" s="139" t="str">
        <f aca="false">Seeds!AB759</f>
        <v>M5-NyO-49a-E-1</v>
      </c>
      <c r="B759" s="139" t="str">
        <f aca="false">Seeds!Z759</f>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139" t="str">
        <f aca="false">Seeds!AA759</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139" t="n">
        <f aca="false">IF(B759=C759,0,1)</f>
        <v>1</v>
      </c>
    </row>
    <row r="760" customFormat="false" ht="15.75" hidden="false" customHeight="true" outlineLevel="0" collapsed="false">
      <c r="A760" s="139" t="str">
        <f aca="false">Seeds!AB760</f>
        <v>M5-NyO-49a-E-2</v>
      </c>
      <c r="B760" s="139" t="str">
        <f aca="false">Seeds!Z760</f>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139" t="str">
        <f aca="false">Seeds!AA760</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139" t="n">
        <f aca="false">IF(B760=C760,0,1)</f>
        <v>1</v>
      </c>
    </row>
    <row r="761" customFormat="false" ht="15.75" hidden="false" customHeight="true" outlineLevel="0" collapsed="false">
      <c r="A761" s="139" t="str">
        <f aca="false">Seeds!AB761</f>
        <v>M5-NyO-8a-I-1</v>
      </c>
      <c r="B761" s="139" t="str">
        <f aca="false">Seeds!Z761</f>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C761" s="139" t="str">
        <f aca="false">Seeds!AA761</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139" t="n">
        <f aca="false">IF(B761=C761,0,1)</f>
        <v>1</v>
      </c>
    </row>
    <row r="762" customFormat="false" ht="15.75" hidden="false" customHeight="true" outlineLevel="0" collapsed="false">
      <c r="A762" s="139" t="str">
        <f aca="false">Seeds!AB762</f>
        <v>M5-NyO-8a-E-1</v>
      </c>
      <c r="B762" s="139" t="str">
        <f aca="false">Seeds!Z762</f>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C762" s="139" t="str">
        <f aca="false">Seeds!AA762</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139" t="n">
        <f aca="false">IF(B762=C762,0,1)</f>
        <v>1</v>
      </c>
    </row>
    <row r="763" customFormat="false" ht="15.75" hidden="false" customHeight="true" outlineLevel="0" collapsed="false">
      <c r="A763" s="139" t="str">
        <f aca="false">Seeds!AB763</f>
        <v>M5-NyO-8a-E-2</v>
      </c>
      <c r="B763" s="139" t="str">
        <f aca="false">Seeds!Z763</f>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C763" s="139" t="str">
        <f aca="false">Seeds!AA763</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139" t="n">
        <f aca="false">IF(B763=C763,0,1)</f>
        <v>1</v>
      </c>
    </row>
    <row r="764" customFormat="false" ht="15.75" hidden="false" customHeight="true" outlineLevel="0" collapsed="false">
      <c r="A764" s="139" t="str">
        <f aca="false">Seeds!AB764</f>
        <v>M5-NyO-8b-I-1</v>
      </c>
      <c r="B764" s="139" t="str">
        <f aca="false">Seeds!Z764</f>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139" t="str">
        <f aca="false">Seeds!AA764</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139" t="n">
        <f aca="false">IF(B764=C764,0,1)</f>
        <v>1</v>
      </c>
    </row>
    <row r="765" customFormat="false" ht="15.75" hidden="false" customHeight="true" outlineLevel="0" collapsed="false">
      <c r="A765" s="139" t="str">
        <f aca="false">Seeds!AB765</f>
        <v>M5-NyO-8b-E-1</v>
      </c>
      <c r="B765" s="139" t="str">
        <f aca="false">Seeds!Z765</f>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C765" s="139" t="str">
        <f aca="false">Seeds!AA765</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139" t="n">
        <f aca="false">IF(B765=C765,0,1)</f>
        <v>1</v>
      </c>
    </row>
    <row r="766" customFormat="false" ht="15.75" hidden="false" customHeight="true" outlineLevel="0" collapsed="false">
      <c r="A766" s="139" t="str">
        <f aca="false">Seeds!AB766</f>
        <v>M5-NyO-8b-A-1</v>
      </c>
      <c r="B766" s="139" t="str">
        <f aca="false">Seeds!Z766</f>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C766" s="139" t="str">
        <f aca="false">Seeds!AA766</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139" t="n">
        <f aca="false">IF(B766=C766,0,1)</f>
        <v>1</v>
      </c>
    </row>
    <row r="767" customFormat="false" ht="15.75" hidden="false" customHeight="true" outlineLevel="0" collapsed="false">
      <c r="A767" s="139" t="str">
        <f aca="false">Seeds!AB767</f>
        <v>M5-NyO-8b-A-2</v>
      </c>
      <c r="B767" s="139" t="str">
        <f aca="false">Seeds!Z767</f>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C767" s="139" t="str">
        <f aca="false">Seeds!AA767</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139" t="n">
        <f aca="false">IF(B767=C767,0,1)</f>
        <v>1</v>
      </c>
    </row>
    <row r="768" customFormat="false" ht="15.75" hidden="false" customHeight="true" outlineLevel="0" collapsed="false">
      <c r="A768" s="139" t="str">
        <f aca="false">Seeds!AB768</f>
        <v>M5-NyO-8b-A-3</v>
      </c>
      <c r="B768" s="139" t="str">
        <f aca="false">Seeds!Z768</f>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C768" s="139" t="str">
        <f aca="false">Seeds!AA768</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139" t="n">
        <f aca="false">IF(B768=C768,0,1)</f>
        <v>1</v>
      </c>
    </row>
    <row r="769" customFormat="false" ht="15.75" hidden="false" customHeight="true" outlineLevel="0" collapsed="false">
      <c r="A769" s="139" t="str">
        <f aca="false">Seeds!AB769</f>
        <v>M5-NyO-8b-A-4</v>
      </c>
      <c r="B769" s="139" t="str">
        <f aca="false">Seeds!Z769</f>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C769" s="139" t="str">
        <f aca="false">Seeds!AA769</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139" t="n">
        <f aca="false">IF(B769=C769,0,1)</f>
        <v>1</v>
      </c>
    </row>
    <row r="770" customFormat="false" ht="15.75" hidden="false" customHeight="true" outlineLevel="0" collapsed="false">
      <c r="A770" s="139" t="str">
        <f aca="false">Seeds!AB770</f>
        <v>M5-NyO-8b-A-5</v>
      </c>
      <c r="B770" s="139" t="str">
        <f aca="false">Seeds!Z770</f>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C770" s="139" t="str">
        <f aca="false">Seeds!AA770</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139" t="n">
        <f aca="false">IF(B770=C770,0,1)</f>
        <v>1</v>
      </c>
    </row>
    <row r="771" customFormat="false" ht="15.75" hidden="false" customHeight="true" outlineLevel="0" collapsed="false">
      <c r="A771" s="139" t="str">
        <f aca="false">Seeds!AB771</f>
        <v>M5-NyO-50a-I-1</v>
      </c>
      <c r="B771" s="139" t="str">
        <f aca="false">Seeds!Z771</f>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1" s="139" t="str">
        <f aca="false">Seeds!AA771</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139" t="n">
        <f aca="false">IF(B771=C771,0,1)</f>
        <v>1</v>
      </c>
    </row>
    <row r="772" customFormat="false" ht="15.75" hidden="false" customHeight="true" outlineLevel="0" collapsed="false">
      <c r="A772" s="139" t="str">
        <f aca="false">Seeds!AB772</f>
        <v>M5-NyO-50a-E-1</v>
      </c>
      <c r="B772" s="139" t="str">
        <f aca="false">Seeds!Z772</f>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C772" s="139" t="str">
        <f aca="false">Seeds!AA772</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139" t="n">
        <f aca="false">IF(B772=C772,0,1)</f>
        <v>1</v>
      </c>
    </row>
    <row r="773" customFormat="false" ht="15.75" hidden="false" customHeight="true" outlineLevel="0" collapsed="false">
      <c r="A773" s="139" t="str">
        <f aca="false">Seeds!AB773</f>
        <v>M5-NyO-50b-I-1</v>
      </c>
      <c r="B773" s="139" t="str">
        <f aca="false">Seeds!Z773</f>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3" s="139" t="str">
        <f aca="false">Seeds!AA773</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139" t="n">
        <f aca="false">IF(B773=C773,0,1)</f>
        <v>1</v>
      </c>
    </row>
    <row r="774" customFormat="false" ht="15.75" hidden="false" customHeight="true" outlineLevel="0" collapsed="false">
      <c r="A774" s="139" t="str">
        <f aca="false">Seeds!AB774</f>
        <v>M5-NyO-50b-E-1</v>
      </c>
      <c r="B774" s="139" t="str">
        <f aca="false">Seeds!Z774</f>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C774" s="139" t="str">
        <f aca="false">Seeds!AA774</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139" t="n">
        <f aca="false">IF(B774=C774,0,1)</f>
        <v>1</v>
      </c>
    </row>
    <row r="775" customFormat="false" ht="15.75" hidden="false" customHeight="true" outlineLevel="0" collapsed="false">
      <c r="A775" s="139" t="str">
        <f aca="false">Seeds!AB775</f>
        <v>M5-NyO-50b-E-2</v>
      </c>
      <c r="B775" s="139" t="str">
        <f aca="false">Seeds!Z775</f>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C775" s="139" t="str">
        <f aca="false">Seeds!AA775</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139" t="n">
        <f aca="false">IF(B775=C775,0,1)</f>
        <v>1</v>
      </c>
    </row>
    <row r="776" customFormat="false" ht="15.75" hidden="false" customHeight="true" outlineLevel="0" collapsed="false">
      <c r="A776" s="139" t="str">
        <f aca="false">Seeds!AB776</f>
        <v>M5-NyO-50c-I-1</v>
      </c>
      <c r="B776" s="139" t="str">
        <f aca="false">Seeds!Z776</f>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C776" s="139" t="str">
        <f aca="false">Seeds!AA776</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139" t="n">
        <f aca="false">IF(B776=C776,0,1)</f>
        <v>1</v>
      </c>
    </row>
    <row r="777" customFormat="false" ht="15.75" hidden="false" customHeight="true" outlineLevel="0" collapsed="false">
      <c r="A777" s="139" t="str">
        <f aca="false">Seeds!AB777</f>
        <v>M5-NyO-50c-E-1</v>
      </c>
      <c r="B777" s="139" t="str">
        <f aca="false">Seeds!Z777</f>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C777" s="139" t="str">
        <f aca="false">Seeds!AA777</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139" t="n">
        <f aca="false">IF(B777=C777,0,1)</f>
        <v>1</v>
      </c>
    </row>
    <row r="778" customFormat="false" ht="15.75" hidden="false" customHeight="true" outlineLevel="0" collapsed="false">
      <c r="A778" s="139" t="str">
        <f aca="false">Seeds!AB778</f>
        <v>M5-NyO-50c-E-2</v>
      </c>
      <c r="B778" s="139" t="str">
        <f aca="false">Seeds!Z778</f>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139" t="str">
        <f aca="false">Seeds!AA778</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139" t="n">
        <f aca="false">IF(B778=C778,0,1)</f>
        <v>1</v>
      </c>
    </row>
    <row r="779" customFormat="false" ht="15.75" hidden="false" customHeight="true" outlineLevel="0" collapsed="false">
      <c r="A779" s="139" t="str">
        <f aca="false">Seeds!AB779</f>
        <v>M5-NyO-50c-A-1</v>
      </c>
      <c r="B779" s="139" t="str">
        <f aca="false">Seeds!Z779</f>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139" t="str">
        <f aca="false">Seeds!AA779</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139" t="n">
        <f aca="false">IF(B779=C779,0,1)</f>
        <v>1</v>
      </c>
    </row>
    <row r="780" customFormat="false" ht="15.75" hidden="false" customHeight="true" outlineLevel="0" collapsed="false">
      <c r="A780" s="139" t="str">
        <f aca="false">Seeds!AB780</f>
        <v>M5-NyO-50c-A-2</v>
      </c>
      <c r="B780" s="139" t="str">
        <f aca="false">Seeds!Z780</f>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139" t="str">
        <f aca="false">Seeds!AA780</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139" t="n">
        <f aca="false">IF(B780=C780,0,1)</f>
        <v>1</v>
      </c>
    </row>
    <row r="781" customFormat="false" ht="15.75" hidden="false" customHeight="true" outlineLevel="0" collapsed="false">
      <c r="A781" s="139" t="str">
        <f aca="false">Seeds!AB781</f>
        <v>M5-NyO-50c-A-3</v>
      </c>
      <c r="B781" s="139" t="str">
        <f aca="false">Seeds!Z781</f>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139" t="str">
        <f aca="false">Seeds!AA781</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139" t="n">
        <f aca="false">IF(B781=C781,0,1)</f>
        <v>1</v>
      </c>
    </row>
    <row r="782" customFormat="false" ht="15.75" hidden="false" customHeight="true" outlineLevel="0" collapsed="false">
      <c r="A782" s="139" t="str">
        <f aca="false">Seeds!AB782</f>
        <v>M5-NyO-50c-A-4</v>
      </c>
      <c r="B782" s="139" t="str">
        <f aca="false">Seeds!Z782</f>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139" t="str">
        <f aca="false">Seeds!AA782</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139" t="n">
        <f aca="false">IF(B782=C782,0,1)</f>
        <v>1</v>
      </c>
    </row>
    <row r="783" customFormat="false" ht="15.75" hidden="false" customHeight="true" outlineLevel="0" collapsed="false">
      <c r="A783" s="139" t="str">
        <f aca="false">Seeds!AB783</f>
        <v>M5-NyO-50c-A-5</v>
      </c>
      <c r="B783" s="139" t="str">
        <f aca="false">Seeds!Z783</f>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139" t="str">
        <f aca="false">Seeds!AA783</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139" t="n">
        <f aca="false">IF(B783=C783,0,1)</f>
        <v>1</v>
      </c>
    </row>
    <row r="784" customFormat="false" ht="15.75" hidden="false" customHeight="true" outlineLevel="0" collapsed="false">
      <c r="A784" s="139" t="str">
        <f aca="false">Seeds!AB784</f>
        <v>M5-NyO-51a-I-1</v>
      </c>
      <c r="B784" s="139" t="str">
        <f aca="false">Seeds!Z784</f>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C784" s="139" t="str">
        <f aca="false">Seeds!AA784</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139" t="n">
        <f aca="false">IF(B784=C784,0,1)</f>
        <v>1</v>
      </c>
    </row>
    <row r="785" customFormat="false" ht="15.75" hidden="false" customHeight="true" outlineLevel="0" collapsed="false">
      <c r="A785" s="139" t="str">
        <f aca="false">Seeds!AB785</f>
        <v>M5-NyO-51a-I-2</v>
      </c>
      <c r="B785" s="139" t="str">
        <f aca="false">Seeds!Z785</f>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C785" s="139" t="str">
        <f aca="false">Seeds!AA785</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139" t="n">
        <f aca="false">IF(B785=C785,0,1)</f>
        <v>1</v>
      </c>
    </row>
    <row r="786" customFormat="false" ht="15.75" hidden="false" customHeight="true" outlineLevel="0" collapsed="false">
      <c r="A786" s="139" t="str">
        <f aca="false">Seeds!AB786</f>
        <v>M5-NyO-51a-I-3</v>
      </c>
      <c r="B786" s="139" t="str">
        <f aca="false">Seeds!Z786</f>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C786" s="139" t="str">
        <f aca="false">Seeds!AA786</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139" t="n">
        <f aca="false">IF(B786=C786,0,1)</f>
        <v>1</v>
      </c>
    </row>
    <row r="787" customFormat="false" ht="15.75" hidden="false" customHeight="true" outlineLevel="0" collapsed="false">
      <c r="A787" s="139" t="str">
        <f aca="false">Seeds!AB787</f>
        <v>M5-NyO-9a-I-1</v>
      </c>
      <c r="B787" s="139" t="str">
        <f aca="false">Seeds!Z787</f>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C787" s="139" t="str">
        <f aca="false">Seeds!AA787</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139" t="n">
        <f aca="false">IF(B787=C787,0,1)</f>
        <v>1</v>
      </c>
    </row>
    <row r="788" customFormat="false" ht="15.75" hidden="false" customHeight="true" outlineLevel="0" collapsed="false">
      <c r="A788" s="139" t="str">
        <f aca="false">Seeds!AB788</f>
        <v>M5-NyO-9a-E-1</v>
      </c>
      <c r="B788" s="139" t="str">
        <f aca="false">Seeds!Z788</f>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139" t="str">
        <f aca="false">Seeds!AA788</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139" t="n">
        <f aca="false">IF(B788=C788,0,1)</f>
        <v>1</v>
      </c>
    </row>
    <row r="789" customFormat="false" ht="15.75" hidden="false" customHeight="true" outlineLevel="0" collapsed="false">
      <c r="A789" s="139" t="str">
        <f aca="false">Seeds!AB789</f>
        <v>M5-NyO-9b-I-1</v>
      </c>
      <c r="B789" s="139" t="str">
        <f aca="false">Seeds!Z789</f>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139" t="str">
        <f aca="false">Seeds!AA789</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139" t="n">
        <f aca="false">IF(B789=C789,0,1)</f>
        <v>1</v>
      </c>
    </row>
    <row r="790" customFormat="false" ht="15.75" hidden="false" customHeight="true" outlineLevel="0" collapsed="false">
      <c r="A790" s="139" t="str">
        <f aca="false">Seeds!AB790</f>
        <v>M5-NyO-9b-E-1</v>
      </c>
      <c r="B790" s="139" t="str">
        <f aca="false">Seeds!Z790</f>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139" t="str">
        <f aca="false">Seeds!AA790</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139" t="n">
        <f aca="false">IF(B790=C790,0,1)</f>
        <v>1</v>
      </c>
    </row>
    <row r="791" customFormat="false" ht="15.75" hidden="false" customHeight="true" outlineLevel="0" collapsed="false">
      <c r="A791" s="139" t="str">
        <f aca="false">Seeds!AB791</f>
        <v>M5-NyO-9b-A-1</v>
      </c>
      <c r="B791" s="139" t="str">
        <f aca="false">Seeds!Z791</f>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139" t="str">
        <f aca="false">Seeds!AA791</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139" t="n">
        <f aca="false">IF(B791=C791,0,1)</f>
        <v>1</v>
      </c>
    </row>
    <row r="792" customFormat="false" ht="15.75" hidden="false" customHeight="true" outlineLevel="0" collapsed="false">
      <c r="A792" s="139" t="str">
        <f aca="false">Seeds!AB792</f>
        <v>M5-NyO-9b-A-2</v>
      </c>
      <c r="B792" s="139" t="str">
        <f aca="false">Seeds!Z792</f>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139" t="str">
        <f aca="false">Seeds!AA792</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139" t="n">
        <f aca="false">IF(B792=C792,0,1)</f>
        <v>1</v>
      </c>
    </row>
    <row r="793" customFormat="false" ht="15.75" hidden="false" customHeight="true" outlineLevel="0" collapsed="false">
      <c r="A793" s="139" t="str">
        <f aca="false">Seeds!AB793</f>
        <v>M5-NyO-9b-A-3</v>
      </c>
      <c r="B793" s="139" t="str">
        <f aca="false">Seeds!Z793</f>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139" t="str">
        <f aca="false">Seeds!AA793</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139" t="n">
        <f aca="false">IF(B793=C793,0,1)</f>
        <v>1</v>
      </c>
    </row>
    <row r="794" customFormat="false" ht="15.75" hidden="false" customHeight="true" outlineLevel="0" collapsed="false">
      <c r="A794" s="139" t="str">
        <f aca="false">Seeds!AB794</f>
        <v>M5-NyO-9b-A-4</v>
      </c>
      <c r="B794" s="139" t="str">
        <f aca="false">Seeds!Z794</f>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139" t="str">
        <f aca="false">Seeds!AA794</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139" t="n">
        <f aca="false">IF(B794=C794,0,1)</f>
        <v>1</v>
      </c>
    </row>
    <row r="795" customFormat="false" ht="15.75" hidden="false" customHeight="true" outlineLevel="0" collapsed="false">
      <c r="A795" s="139" t="str">
        <f aca="false">Seeds!AB795</f>
        <v>M5-NyO-9b-A-5</v>
      </c>
      <c r="B795" s="139" t="str">
        <f aca="false">Seeds!Z795</f>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139" t="str">
        <f aca="false">Seeds!AA795</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139" t="n">
        <f aca="false">IF(B795=C795,0,1)</f>
        <v>1</v>
      </c>
    </row>
    <row r="796" customFormat="false" ht="15.75" hidden="false" customHeight="true" outlineLevel="0" collapsed="false">
      <c r="A796" s="139" t="str">
        <f aca="false">Seeds!AB796</f>
        <v>M5-NyO-9c-I-1</v>
      </c>
      <c r="B796" s="139" t="str">
        <f aca="false">Seeds!Z796</f>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C796" s="139" t="str">
        <f aca="false">Seeds!AA796</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139" t="n">
        <f aca="false">IF(B796=C796,0,1)</f>
        <v>1</v>
      </c>
    </row>
    <row r="797" customFormat="false" ht="15.75" hidden="false" customHeight="true" outlineLevel="0" collapsed="false">
      <c r="A797" s="139" t="str">
        <f aca="false">Seeds!AB797</f>
        <v>M5-NyO-9c-E-1</v>
      </c>
      <c r="B797" s="139" t="str">
        <f aca="false">Seeds!Z797</f>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C797" s="139" t="str">
        <f aca="false">Seeds!AA797</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139" t="n">
        <f aca="false">IF(B797=C797,0,1)</f>
        <v>1</v>
      </c>
    </row>
    <row r="798" customFormat="false" ht="15.75" hidden="false" customHeight="true" outlineLevel="0" collapsed="false">
      <c r="A798" s="139" t="str">
        <f aca="false">Seeds!AB798</f>
        <v>M5-NyO-9d-I-1</v>
      </c>
      <c r="B798" s="139" t="str">
        <f aca="false">Seeds!Z798</f>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C798" s="139" t="str">
        <f aca="false">Seeds!AA798</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139" t="n">
        <f aca="false">IF(B798=C798,0,1)</f>
        <v>1</v>
      </c>
    </row>
    <row r="799" customFormat="false" ht="15.75" hidden="false" customHeight="true" outlineLevel="0" collapsed="false">
      <c r="A799" s="139" t="str">
        <f aca="false">Seeds!AB799</f>
        <v>M5-NyO-9d-E-1</v>
      </c>
      <c r="B799" s="139" t="str">
        <f aca="false">Seeds!Z799</f>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C799" s="139" t="str">
        <f aca="false">Seeds!AA799</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139" t="n">
        <f aca="false">IF(B799=C799,0,1)</f>
        <v>1</v>
      </c>
    </row>
    <row r="800" customFormat="false" ht="15.75" hidden="false" customHeight="true" outlineLevel="0" collapsed="false">
      <c r="A800" s="139" t="str">
        <f aca="false">Seeds!AB800</f>
        <v>M5-NyO-9d-A-1</v>
      </c>
      <c r="B800" s="139" t="str">
        <f aca="false">Seeds!Z800</f>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C800" s="139" t="str">
        <f aca="false">Seeds!AA800</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139" t="n">
        <f aca="false">IF(B800=C800,0,1)</f>
        <v>1</v>
      </c>
    </row>
    <row r="801" customFormat="false" ht="15.75" hidden="false" customHeight="true" outlineLevel="0" collapsed="false">
      <c r="A801" s="139" t="str">
        <f aca="false">Seeds!AB801</f>
        <v>M5-NyO-9d-A-2</v>
      </c>
      <c r="B801" s="139" t="str">
        <f aca="false">Seeds!Z801</f>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C801" s="139" t="str">
        <f aca="false">Seeds!AA801</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139" t="n">
        <f aca="false">IF(B801=C801,0,1)</f>
        <v>1</v>
      </c>
    </row>
    <row r="802" customFormat="false" ht="15.75" hidden="false" customHeight="true" outlineLevel="0" collapsed="false">
      <c r="A802" s="139" t="str">
        <f aca="false">Seeds!AB802</f>
        <v>M5-NyO-9d-A-3</v>
      </c>
      <c r="B802" s="139" t="str">
        <f aca="false">Seeds!Z802</f>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C802" s="139" t="str">
        <f aca="false">Seeds!AA802</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139" t="n">
        <f aca="false">IF(B802=C802,0,1)</f>
        <v>1</v>
      </c>
    </row>
    <row r="803" customFormat="false" ht="15.75" hidden="false" customHeight="true" outlineLevel="0" collapsed="false">
      <c r="A803" s="139" t="str">
        <f aca="false">Seeds!AB803</f>
        <v>M5-NyO-9d-A-4</v>
      </c>
      <c r="B803" s="139" t="str">
        <f aca="false">Seeds!Z803</f>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C803" s="139" t="str">
        <f aca="false">Seeds!AA803</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139" t="n">
        <f aca="false">IF(B803=C803,0,1)</f>
        <v>1</v>
      </c>
    </row>
    <row r="804" customFormat="false" ht="15.75" hidden="false" customHeight="true" outlineLevel="0" collapsed="false">
      <c r="A804" s="139" t="str">
        <f aca="false">Seeds!AB804</f>
        <v>M5-NyO-9d-A-5</v>
      </c>
      <c r="B804" s="139" t="str">
        <f aca="false">Seeds!Z804</f>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139" t="str">
        <f aca="false">Seeds!AA804</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139" t="n">
        <f aca="false">IF(B804=C804,0,1)</f>
        <v>1</v>
      </c>
    </row>
    <row r="805" customFormat="false" ht="15.75" hidden="false" customHeight="true" outlineLevel="0" collapsed="false">
      <c r="A805" s="139" t="str">
        <f aca="false">Seeds!AB805</f>
        <v>M5-NyO-10a-I-1</v>
      </c>
      <c r="B805" s="139" t="str">
        <f aca="false">Seeds!Z805</f>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5" s="139" t="str">
        <f aca="false">Seeds!AA805</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139" t="n">
        <f aca="false">IF(B805=C805,0,1)</f>
        <v>1</v>
      </c>
    </row>
    <row r="806" customFormat="false" ht="15.75" hidden="false" customHeight="true" outlineLevel="0" collapsed="false">
      <c r="A806" s="139" t="str">
        <f aca="false">Seeds!AB806</f>
        <v>M5-NyO-10a-I-2</v>
      </c>
      <c r="B806" s="139" t="str">
        <f aca="false">Seeds!Z806</f>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139" t="str">
        <f aca="false">Seeds!AA806</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139" t="n">
        <f aca="false">IF(B806=C806,0,1)</f>
        <v>1</v>
      </c>
    </row>
    <row r="807" customFormat="false" ht="15.75" hidden="false" customHeight="true" outlineLevel="0" collapsed="false">
      <c r="A807" s="139" t="str">
        <f aca="false">Seeds!AB807</f>
        <v>M5-NyO-10a-I-3</v>
      </c>
      <c r="B807" s="139" t="str">
        <f aca="false">Seeds!Z807</f>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139" t="str">
        <f aca="false">Seeds!AA807</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139" t="n">
        <f aca="false">IF(B807=C807,0,1)</f>
        <v>1</v>
      </c>
    </row>
    <row r="808" customFormat="false" ht="15.75" hidden="false" customHeight="true" outlineLevel="0" collapsed="false">
      <c r="A808" s="139" t="str">
        <f aca="false">Seeds!AB808</f>
        <v>M5-NyO-10a-E-1</v>
      </c>
      <c r="B808" s="139" t="str">
        <f aca="false">Seeds!Z808</f>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C808" s="139" t="str">
        <f aca="false">Seeds!AA808</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139" t="n">
        <f aca="false">IF(B808=C808,0,1)</f>
        <v>1</v>
      </c>
    </row>
    <row r="809" customFormat="false" ht="15.75" hidden="false" customHeight="true" outlineLevel="0" collapsed="false">
      <c r="A809" s="139" t="str">
        <f aca="false">Seeds!AB809</f>
        <v>M5-NyO-10a-E-2</v>
      </c>
      <c r="B809" s="139" t="str">
        <f aca="false">Seeds!Z809</f>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C809" s="139" t="str">
        <f aca="false">Seeds!AA809</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139" t="n">
        <f aca="false">IF(B809=C809,0,1)</f>
        <v>1</v>
      </c>
    </row>
    <row r="810" customFormat="false" ht="15.75" hidden="false" customHeight="true" outlineLevel="0" collapsed="false">
      <c r="A810" s="139" t="str">
        <f aca="false">Seeds!AB810</f>
        <v>M5-NyO-10a-E-3</v>
      </c>
      <c r="B810" s="139" t="str">
        <f aca="false">Seeds!Z810</f>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C810" s="139" t="str">
        <f aca="false">Seeds!AA810</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139" t="n">
        <f aca="false">IF(B810=C810,0,1)</f>
        <v>1</v>
      </c>
    </row>
    <row r="811" customFormat="false" ht="15.75" hidden="false" customHeight="true" outlineLevel="0" collapsed="false">
      <c r="A811" s="139" t="str">
        <f aca="false">Seeds!AB811</f>
        <v>M5-NyO-10a-A-1</v>
      </c>
      <c r="B811" s="139" t="str">
        <f aca="false">Seeds!Z811</f>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C811" s="139" t="str">
        <f aca="false">Seeds!AA811</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139" t="n">
        <f aca="false">IF(B811=C811,0,1)</f>
        <v>1</v>
      </c>
    </row>
    <row r="812" customFormat="false" ht="15.75" hidden="false" customHeight="true" outlineLevel="0" collapsed="false">
      <c r="A812" s="139" t="str">
        <f aca="false">Seeds!AB812</f>
        <v>M5-NyO-10a-A-2</v>
      </c>
      <c r="B812" s="139" t="str">
        <f aca="false">Seeds!Z812</f>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C812" s="139" t="str">
        <f aca="false">Seeds!AA812</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139" t="n">
        <f aca="false">IF(B812=C812,0,1)</f>
        <v>1</v>
      </c>
    </row>
    <row r="813" customFormat="false" ht="15.75" hidden="false" customHeight="true" outlineLevel="0" collapsed="false">
      <c r="A813" s="139" t="str">
        <f aca="false">Seeds!AB813</f>
        <v>M5-NyO-10a-A-3</v>
      </c>
      <c r="B813" s="139" t="str">
        <f aca="false">Seeds!Z813</f>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C813" s="139" t="str">
        <f aca="false">Seeds!AA813</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139" t="n">
        <f aca="false">IF(B813=C813,0,1)</f>
        <v>1</v>
      </c>
    </row>
    <row r="814" customFormat="false" ht="15.75" hidden="false" customHeight="true" outlineLevel="0" collapsed="false">
      <c r="A814" s="139" t="str">
        <f aca="false">Seeds!AB814</f>
        <v>M5-NyO-10a-A-4</v>
      </c>
      <c r="B814" s="139" t="str">
        <f aca="false">Seeds!Z814</f>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C814" s="139" t="str">
        <f aca="false">Seeds!AA814</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139" t="n">
        <f aca="false">IF(B814=C814,0,1)</f>
        <v>1</v>
      </c>
    </row>
    <row r="815" customFormat="false" ht="15.75" hidden="false" customHeight="true" outlineLevel="0" collapsed="false">
      <c r="A815" s="139" t="str">
        <f aca="false">Seeds!AB815</f>
        <v>M5-NyO-10a-A-5</v>
      </c>
      <c r="B815" s="139" t="str">
        <f aca="false">Seeds!Z815</f>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C815" s="139" t="str">
        <f aca="false">Seeds!AA815</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139" t="n">
        <f aca="false">IF(B815=C815,0,1)</f>
        <v>1</v>
      </c>
    </row>
    <row r="816" customFormat="false" ht="15.75" hidden="false" customHeight="true" outlineLevel="0" collapsed="false">
      <c r="A816" s="139" t="str">
        <f aca="false">Seeds!AB816</f>
        <v>M5-NyO-34a-I-1</v>
      </c>
      <c r="B816" s="139" t="str">
        <f aca="false">Seeds!Z816</f>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C816" s="139" t="str">
        <f aca="false">Seeds!AA816</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139" t="n">
        <f aca="false">IF(B816=C816,0,1)</f>
        <v>1</v>
      </c>
    </row>
    <row r="817" customFormat="false" ht="15.75" hidden="false" customHeight="true" outlineLevel="0" collapsed="false">
      <c r="A817" s="139" t="str">
        <f aca="false">Seeds!AB817</f>
        <v>M5-NyO-34a-I-2</v>
      </c>
      <c r="B817" s="139" t="str">
        <f aca="false">Seeds!Z817</f>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C817" s="139" t="str">
        <f aca="false">Seeds!AA817</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139" t="n">
        <f aca="false">IF(B817=C817,0,1)</f>
        <v>1</v>
      </c>
    </row>
    <row r="818" customFormat="false" ht="15.75" hidden="false" customHeight="true" outlineLevel="0" collapsed="false">
      <c r="A818" s="139" t="str">
        <f aca="false">Seeds!AB818</f>
        <v>M5-NyO-34a-I-3</v>
      </c>
      <c r="B818" s="139" t="str">
        <f aca="false">Seeds!Z818</f>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C818" s="139" t="str">
        <f aca="false">Seeds!AA818</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139" t="n">
        <f aca="false">IF(B818=C818,0,1)</f>
        <v>1</v>
      </c>
    </row>
    <row r="819" customFormat="false" ht="15.75" hidden="false" customHeight="true" outlineLevel="0" collapsed="false">
      <c r="A819" s="139" t="str">
        <f aca="false">Seeds!AB819</f>
        <v>M5-NyO-34a-E-1</v>
      </c>
      <c r="B819" s="139" t="str">
        <f aca="false">Seeds!Z819</f>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139" t="str">
        <f aca="false">Seeds!AA819</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139" t="n">
        <f aca="false">IF(B819=C819,0,1)</f>
        <v>1</v>
      </c>
    </row>
    <row r="820" customFormat="false" ht="15.75" hidden="false" customHeight="true" outlineLevel="0" collapsed="false">
      <c r="A820" s="139" t="str">
        <f aca="false">Seeds!AB820</f>
        <v>M5-NyO-34a-E-2</v>
      </c>
      <c r="B820" s="139" t="str">
        <f aca="false">Seeds!Z820</f>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139" t="str">
        <f aca="false">Seeds!AA820</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139" t="n">
        <f aca="false">IF(B820=C820,0,1)</f>
        <v>1</v>
      </c>
    </row>
    <row r="821" customFormat="false" ht="15.75" hidden="false" customHeight="true" outlineLevel="0" collapsed="false">
      <c r="A821" s="139" t="str">
        <f aca="false">Seeds!AB821</f>
        <v>M5-NyO-34a-E-3</v>
      </c>
      <c r="B821" s="139" t="str">
        <f aca="false">Seeds!Z821</f>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139" t="str">
        <f aca="false">Seeds!AA821</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139" t="n">
        <f aca="false">IF(B821=C821,0,1)</f>
        <v>1</v>
      </c>
    </row>
    <row r="822" customFormat="false" ht="15.75" hidden="false" customHeight="true" outlineLevel="0" collapsed="false">
      <c r="A822" s="139" t="str">
        <f aca="false">Seeds!AB822</f>
        <v>M5-NyO-34a-A-1</v>
      </c>
      <c r="B822" s="139" t="str">
        <f aca="false">Seeds!Z822</f>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C822" s="139" t="str">
        <f aca="false">Seeds!AA822</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139" t="n">
        <f aca="false">IF(B822=C822,0,1)</f>
        <v>1</v>
      </c>
    </row>
    <row r="823" customFormat="false" ht="15.75" hidden="false" customHeight="true" outlineLevel="0" collapsed="false">
      <c r="A823" s="139" t="str">
        <f aca="false">Seeds!AB823</f>
        <v>M5-NyO-34a-A-2</v>
      </c>
      <c r="B823" s="139" t="str">
        <f aca="false">Seeds!Z823</f>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C823" s="139" t="str">
        <f aca="false">Seeds!AA823</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139" t="n">
        <f aca="false">IF(B823=C823,0,1)</f>
        <v>1</v>
      </c>
    </row>
    <row r="824" customFormat="false" ht="15.75" hidden="false" customHeight="true" outlineLevel="0" collapsed="false">
      <c r="A824" s="139" t="str">
        <f aca="false">Seeds!AB824</f>
        <v>M5-NyO-34a-A-3</v>
      </c>
      <c r="B824" s="139" t="str">
        <f aca="false">Seeds!Z824</f>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C824" s="139" t="str">
        <f aca="false">Seeds!AA824</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139" t="n">
        <f aca="false">IF(B824=C824,0,1)</f>
        <v>1</v>
      </c>
    </row>
    <row r="825" customFormat="false" ht="15.75" hidden="false" customHeight="true" outlineLevel="0" collapsed="false">
      <c r="A825" s="139" t="str">
        <f aca="false">Seeds!AB825</f>
        <v>M5-NyO-34a-A-4</v>
      </c>
      <c r="B825" s="139" t="str">
        <f aca="false">Seeds!Z825</f>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C825" s="139" t="str">
        <f aca="false">Seeds!AA825</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139" t="n">
        <f aca="false">IF(B825=C825,0,1)</f>
        <v>1</v>
      </c>
    </row>
    <row r="826" customFormat="false" ht="15.75" hidden="false" customHeight="true" outlineLevel="0" collapsed="false">
      <c r="A826" s="139" t="str">
        <f aca="false">Seeds!AB826</f>
        <v>M5-NyO-34a-A-5</v>
      </c>
      <c r="B826" s="139" t="str">
        <f aca="false">Seeds!Z826</f>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139" t="str">
        <f aca="false">Seeds!AA826</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139" t="n">
        <f aca="false">IF(B826=C826,0,1)</f>
        <v>1</v>
      </c>
    </row>
    <row r="827" customFormat="false" ht="15.75" hidden="false" customHeight="true" outlineLevel="0" collapsed="false">
      <c r="A827" s="139" t="str">
        <f aca="false">Seeds!AB827</f>
        <v>M5-NyO-40a-I-1</v>
      </c>
      <c r="B827" s="139" t="str">
        <f aca="false">Seeds!Z827</f>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C827" s="139" t="str">
        <f aca="false">Seeds!AA827</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139" t="n">
        <f aca="false">IF(B827=C827,0,1)</f>
        <v>1</v>
      </c>
    </row>
    <row r="828" customFormat="false" ht="15.75" hidden="false" customHeight="true" outlineLevel="0" collapsed="false">
      <c r="A828" s="139" t="str">
        <f aca="false">Seeds!AB828</f>
        <v>M5-NyO-40a-I-2</v>
      </c>
      <c r="B828" s="139" t="str">
        <f aca="false">Seeds!Z828</f>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C828" s="139" t="str">
        <f aca="false">Seeds!AA828</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139" t="n">
        <f aca="false">IF(B828=C828,0,1)</f>
        <v>1</v>
      </c>
    </row>
    <row r="829" customFormat="false" ht="15.75" hidden="false" customHeight="true" outlineLevel="0" collapsed="false">
      <c r="A829" s="139" t="str">
        <f aca="false">Seeds!AB829</f>
        <v>M5-NyO-40a-I-3</v>
      </c>
      <c r="B829" s="139" t="str">
        <f aca="false">Seeds!Z829</f>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C829" s="139" t="str">
        <f aca="false">Seeds!AA829</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139" t="n">
        <f aca="false">IF(B829=C829,0,1)</f>
        <v>1</v>
      </c>
    </row>
    <row r="830" customFormat="false" ht="15.75" hidden="false" customHeight="true" outlineLevel="0" collapsed="false">
      <c r="A830" s="139" t="str">
        <f aca="false">Seeds!AB830</f>
        <v>M5-NyO-40a-E-1</v>
      </c>
      <c r="B830" s="139" t="str">
        <f aca="false">Seeds!Z830</f>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C830" s="139" t="str">
        <f aca="false">Seeds!AA830</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D830" s="139" t="n">
        <f aca="false">IF(B830=C830,0,1)</f>
        <v>1</v>
      </c>
    </row>
    <row r="831" customFormat="false" ht="15.75" hidden="false" customHeight="true" outlineLevel="0" collapsed="false">
      <c r="A831" s="139" t="str">
        <f aca="false">Seeds!AB831</f>
        <v>M5-NyO-40a-E-2</v>
      </c>
      <c r="B831" s="139" t="str">
        <f aca="false">Seeds!Z831</f>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C831" s="139" t="str">
        <f aca="false">Seeds!AA831</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D831" s="139" t="n">
        <f aca="false">IF(B831=C831,0,1)</f>
        <v>1</v>
      </c>
    </row>
    <row r="832" customFormat="false" ht="15.75" hidden="false" customHeight="true" outlineLevel="0" collapsed="false">
      <c r="A832" s="139" t="str">
        <f aca="false">Seeds!AB832</f>
        <v>M5-NyO-40a-E-3</v>
      </c>
      <c r="B832" s="139" t="str">
        <f aca="false">Seeds!Z832</f>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C832" s="139" t="str">
        <f aca="false">Seeds!AA832</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139" t="n">
        <f aca="false">IF(B832=C832,0,1)</f>
        <v>1</v>
      </c>
    </row>
    <row r="833" customFormat="false" ht="15.75" hidden="false" customHeight="true" outlineLevel="0" collapsed="false">
      <c r="A833" s="139" t="str">
        <f aca="false">Seeds!AB833</f>
        <v>M5-NyO-40a-A-1</v>
      </c>
      <c r="B833" s="139" t="str">
        <f aca="false">Seeds!Z833</f>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C833" s="139" t="str">
        <f aca="false">Seeds!AA833</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139" t="n">
        <f aca="false">IF(B833=C833,0,1)</f>
        <v>1</v>
      </c>
    </row>
    <row r="834" customFormat="false" ht="15.75" hidden="false" customHeight="true" outlineLevel="0" collapsed="false">
      <c r="A834" s="139" t="str">
        <f aca="false">Seeds!AB834</f>
        <v>M5-NyO-40a-A-2</v>
      </c>
      <c r="B834" s="139" t="str">
        <f aca="false">Seeds!Z834</f>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C834" s="139" t="str">
        <f aca="false">Seeds!AA834</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139" t="n">
        <f aca="false">IF(B834=C834,0,1)</f>
        <v>1</v>
      </c>
    </row>
    <row r="835" customFormat="false" ht="15.75" hidden="false" customHeight="true" outlineLevel="0" collapsed="false">
      <c r="A835" s="139" t="str">
        <f aca="false">Seeds!AB835</f>
        <v>M5-NyO-40a-A-3</v>
      </c>
      <c r="B835" s="139" t="str">
        <f aca="false">Seeds!Z835</f>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C835" s="139" t="str">
        <f aca="false">Seeds!AA835</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139" t="n">
        <f aca="false">IF(B835=C835,0,1)</f>
        <v>1</v>
      </c>
    </row>
    <row r="836" customFormat="false" ht="15.75" hidden="false" customHeight="true" outlineLevel="0" collapsed="false">
      <c r="A836" s="139" t="str">
        <f aca="false">Seeds!AB836</f>
        <v>M5-NyO-40a-A-4</v>
      </c>
      <c r="B836" s="139" t="str">
        <f aca="false">Seeds!Z836</f>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C836" s="139" t="str">
        <f aca="false">Seeds!AA836</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139" t="n">
        <f aca="false">IF(B836=C836,0,1)</f>
        <v>1</v>
      </c>
    </row>
    <row r="837" customFormat="false" ht="15.75" hidden="false" customHeight="true" outlineLevel="0" collapsed="false">
      <c r="A837" s="139" t="str">
        <f aca="false">Seeds!AB837</f>
        <v>M5-NyO-40a-A-5</v>
      </c>
      <c r="B837" s="139" t="str">
        <f aca="false">Seeds!Z837</f>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C837" s="139" t="str">
        <f aca="false">Seeds!AA837</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139" t="n">
        <f aca="false">IF(B837=C837,0,1)</f>
        <v>1</v>
      </c>
    </row>
    <row r="838" customFormat="false" ht="15.75" hidden="false" customHeight="true" outlineLevel="0" collapsed="false">
      <c r="A838" s="139" t="str">
        <f aca="false">Seeds!AB838</f>
        <v>M5-NyO-11a-I-1</v>
      </c>
      <c r="B838" s="139" t="str">
        <f aca="false">Seeds!Z838</f>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C838" s="139" t="str">
        <f aca="false">Seeds!AA838</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139" t="n">
        <f aca="false">IF(B838=C838,0,1)</f>
        <v>1</v>
      </c>
    </row>
    <row r="839" customFormat="false" ht="15.75" hidden="false" customHeight="true" outlineLevel="0" collapsed="false">
      <c r="A839" s="139" t="str">
        <f aca="false">Seeds!AB839</f>
        <v>M5-NyO-11a-E-1</v>
      </c>
      <c r="B839" s="139" t="str">
        <f aca="false">Seeds!Z839</f>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39" s="139" t="str">
        <f aca="false">Seeds!AA839</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139" t="n">
        <f aca="false">IF(B839=C839,0,1)</f>
        <v>1</v>
      </c>
    </row>
    <row r="840" customFormat="false" ht="15.75" hidden="false" customHeight="true" outlineLevel="0" collapsed="false">
      <c r="A840" s="139" t="str">
        <f aca="false">Seeds!AB840</f>
        <v>M5-NyO-11a-A-1</v>
      </c>
      <c r="B840" s="139" t="str">
        <f aca="false">Seeds!Z840</f>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0" s="139" t="str">
        <f aca="false">Seeds!AA840</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139" t="n">
        <f aca="false">IF(B840=C840,0,1)</f>
        <v>1</v>
      </c>
    </row>
    <row r="841" customFormat="false" ht="15.75" hidden="false" customHeight="true" outlineLevel="0" collapsed="false">
      <c r="A841" s="139" t="str">
        <f aca="false">Seeds!AB841</f>
        <v>M5-NyO-11a-A-2</v>
      </c>
      <c r="B841" s="139" t="str">
        <f aca="false">Seeds!Z841</f>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1" s="139" t="str">
        <f aca="false">Seeds!AA841</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139" t="n">
        <f aca="false">IF(B841=C841,0,1)</f>
        <v>1</v>
      </c>
    </row>
    <row r="842" customFormat="false" ht="15.75" hidden="false" customHeight="true" outlineLevel="0" collapsed="false">
      <c r="A842" s="139" t="str">
        <f aca="false">Seeds!AB842</f>
        <v>M5-NyO-11a-A-3</v>
      </c>
      <c r="B842" s="139" t="str">
        <f aca="false">Seeds!Z842</f>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2" s="139" t="str">
        <f aca="false">Seeds!AA842</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139" t="n">
        <f aca="false">IF(B842=C842,0,1)</f>
        <v>1</v>
      </c>
    </row>
    <row r="843" customFormat="false" ht="15.75" hidden="false" customHeight="true" outlineLevel="0" collapsed="false">
      <c r="A843" s="139" t="str">
        <f aca="false">Seeds!AB843</f>
        <v>M5-NyO-11a-A-4</v>
      </c>
      <c r="B843" s="139" t="str">
        <f aca="false">Seeds!Z843</f>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3" s="139" t="str">
        <f aca="false">Seeds!AA843</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139" t="n">
        <f aca="false">IF(B843=C843,0,1)</f>
        <v>1</v>
      </c>
    </row>
    <row r="844" customFormat="false" ht="15.75" hidden="false" customHeight="true" outlineLevel="0" collapsed="false">
      <c r="A844" s="139" t="str">
        <f aca="false">Seeds!AB844</f>
        <v>M5-NyO-11a-A-5</v>
      </c>
      <c r="B844" s="139" t="str">
        <f aca="false">Seeds!Z844</f>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4" s="139" t="str">
        <f aca="false">Seeds!AA844</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139" t="n">
        <f aca="false">IF(B844=C844,0,1)</f>
        <v>1</v>
      </c>
    </row>
    <row r="845" customFormat="false" ht="15.75" hidden="false" customHeight="true" outlineLevel="0" collapsed="false">
      <c r="A845" s="139" t="str">
        <f aca="false">Seeds!AB845</f>
        <v>M5-NyO-11b-I-1</v>
      </c>
      <c r="B845" s="139" t="str">
        <f aca="false">Seeds!Z845</f>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C845" s="139" t="str">
        <f aca="false">Seeds!AA845</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139" t="n">
        <f aca="false">IF(B845=C845,0,1)</f>
        <v>1</v>
      </c>
    </row>
    <row r="846" customFormat="false" ht="15.75" hidden="false" customHeight="true" outlineLevel="0" collapsed="false">
      <c r="A846" s="139" t="str">
        <f aca="false">Seeds!AB846</f>
        <v>M5-NyO-11b-E-1</v>
      </c>
      <c r="B846" s="139" t="str">
        <f aca="false">Seeds!Z846</f>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C846" s="139" t="str">
        <f aca="false">Seeds!AA846</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139" t="n">
        <f aca="false">IF(B846=C846,0,1)</f>
        <v>1</v>
      </c>
    </row>
    <row r="847" customFormat="false" ht="15.75" hidden="false" customHeight="true" outlineLevel="0" collapsed="false">
      <c r="A847" s="139" t="str">
        <f aca="false">Seeds!AB847</f>
        <v>M5-NyO-11b-A-1</v>
      </c>
      <c r="B847" s="139" t="str">
        <f aca="false">Seeds!Z847</f>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7" s="139" t="str">
        <f aca="false">Seeds!AA847</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139" t="n">
        <f aca="false">IF(B847=C847,0,1)</f>
        <v>1</v>
      </c>
    </row>
    <row r="848" customFormat="false" ht="15.75" hidden="false" customHeight="true" outlineLevel="0" collapsed="false">
      <c r="A848" s="139" t="str">
        <f aca="false">Seeds!AB848</f>
        <v>M5-NyO-11b-A-2</v>
      </c>
      <c r="B848" s="139" t="str">
        <f aca="false">Seeds!Z848</f>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8" s="139" t="str">
        <f aca="false">Seeds!AA848</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139" t="n">
        <f aca="false">IF(B848=C848,0,1)</f>
        <v>1</v>
      </c>
    </row>
    <row r="849" customFormat="false" ht="15.75" hidden="false" customHeight="true" outlineLevel="0" collapsed="false">
      <c r="A849" s="139" t="str">
        <f aca="false">Seeds!AB849</f>
        <v>M5-NyO-11b-A-3</v>
      </c>
      <c r="B849" s="139" t="str">
        <f aca="false">Seeds!Z849</f>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9" s="139" t="str">
        <f aca="false">Seeds!AA849</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139" t="n">
        <f aca="false">IF(B849=C849,0,1)</f>
        <v>1</v>
      </c>
    </row>
    <row r="850" customFormat="false" ht="15.75" hidden="false" customHeight="true" outlineLevel="0" collapsed="false">
      <c r="A850" s="139" t="str">
        <f aca="false">Seeds!AB850</f>
        <v>M5-NyO-11b-A-4</v>
      </c>
      <c r="B850" s="139" t="str">
        <f aca="false">Seeds!Z850</f>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0" s="139" t="str">
        <f aca="false">Seeds!AA850</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139" t="n">
        <f aca="false">IF(B850=C850,0,1)</f>
        <v>1</v>
      </c>
    </row>
    <row r="851" customFormat="false" ht="15.75" hidden="false" customHeight="true" outlineLevel="0" collapsed="false">
      <c r="A851" s="139" t="str">
        <f aca="false">Seeds!AB851</f>
        <v>M5-NyO-11b-A-5</v>
      </c>
      <c r="B851" s="139" t="str">
        <f aca="false">Seeds!Z851</f>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1" s="139" t="str">
        <f aca="false">Seeds!AA851</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139" t="n">
        <f aca="false">IF(B851=C851,0,1)</f>
        <v>1</v>
      </c>
    </row>
    <row r="852" customFormat="false" ht="15.75" hidden="false" customHeight="true" outlineLevel="0" collapsed="false">
      <c r="A852" s="139" t="str">
        <f aca="false">Seeds!AB852</f>
        <v>M5-NyO-12a-I-1</v>
      </c>
      <c r="B852" s="139" t="str">
        <f aca="false">Seeds!Z852</f>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C852" s="139" t="str">
        <f aca="false">Seeds!AA852</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139" t="n">
        <f aca="false">IF(B852=C852,0,1)</f>
        <v>1</v>
      </c>
    </row>
    <row r="853" customFormat="false" ht="15.75" hidden="false" customHeight="true" outlineLevel="0" collapsed="false">
      <c r="A853" s="139" t="str">
        <f aca="false">Seeds!AB853</f>
        <v>M5-NyO-12a-E-1</v>
      </c>
      <c r="B853" s="139" t="str">
        <f aca="false">Seeds!Z853</f>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C853" s="139" t="str">
        <f aca="false">Seeds!AA853</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139" t="n">
        <f aca="false">IF(B853=C853,0,1)</f>
        <v>1</v>
      </c>
    </row>
    <row r="854" customFormat="false" ht="15.75" hidden="false" customHeight="true" outlineLevel="0" collapsed="false">
      <c r="A854" s="139" t="str">
        <f aca="false">Seeds!AB854</f>
        <v>M5-NyO-12b-I-1</v>
      </c>
      <c r="B854" s="139" t="str">
        <f aca="false">Seeds!Z854</f>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C854" s="139" t="str">
        <f aca="false">Seeds!AA854</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139" t="n">
        <f aca="false">IF(B854=C854,0,1)</f>
        <v>1</v>
      </c>
    </row>
    <row r="855" customFormat="false" ht="15.75" hidden="false" customHeight="true" outlineLevel="0" collapsed="false">
      <c r="A855" s="139" t="str">
        <f aca="false">Seeds!AB855</f>
        <v>M5-NyO-12b-E-1</v>
      </c>
      <c r="B855" s="139" t="str">
        <f aca="false">Seeds!Z855</f>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C855" s="139" t="str">
        <f aca="false">Seeds!AA855</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139" t="n">
        <f aca="false">IF(B855=C855,0,1)</f>
        <v>1</v>
      </c>
    </row>
    <row r="856" customFormat="false" ht="15.75" hidden="false" customHeight="true" outlineLevel="0" collapsed="false">
      <c r="A856" s="139" t="str">
        <f aca="false">Seeds!AB856</f>
        <v>M5-NyO-12b-A-1</v>
      </c>
      <c r="B856" s="139" t="str">
        <f aca="false">Seeds!Z856</f>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C856" s="139" t="str">
        <f aca="false">Seeds!AA856</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139" t="n">
        <f aca="false">IF(B856=C856,0,1)</f>
        <v>1</v>
      </c>
    </row>
    <row r="857" customFormat="false" ht="15.75" hidden="false" customHeight="true" outlineLevel="0" collapsed="false">
      <c r="A857" s="139" t="str">
        <f aca="false">Seeds!AB857</f>
        <v>M5-NyO-12b-A-2</v>
      </c>
      <c r="B857" s="139" t="str">
        <f aca="false">Seeds!Z857</f>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7" s="139" t="str">
        <f aca="false">Seeds!AA857</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139" t="n">
        <f aca="false">IF(B857=C857,0,1)</f>
        <v>1</v>
      </c>
    </row>
    <row r="858" customFormat="false" ht="15.75" hidden="false" customHeight="true" outlineLevel="0" collapsed="false">
      <c r="A858" s="139" t="str">
        <f aca="false">Seeds!AB858</f>
        <v>M5-NyO-12b-A-3</v>
      </c>
      <c r="B858" s="139" t="str">
        <f aca="false">Seeds!Z858</f>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C858" s="139" t="str">
        <f aca="false">Seeds!AA858</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139" t="n">
        <f aca="false">IF(B858=C858,0,1)</f>
        <v>1</v>
      </c>
    </row>
    <row r="859" customFormat="false" ht="15.75" hidden="false" customHeight="true" outlineLevel="0" collapsed="false">
      <c r="A859" s="139" t="str">
        <f aca="false">Seeds!AB859</f>
        <v>M5-NyO-12b-A-4</v>
      </c>
      <c r="B859" s="139" t="str">
        <f aca="false">Seeds!Z859</f>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9" s="139" t="str">
        <f aca="false">Seeds!AA859</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139" t="n">
        <f aca="false">IF(B859=C859,0,1)</f>
        <v>1</v>
      </c>
    </row>
    <row r="860" customFormat="false" ht="15.75" hidden="false" customHeight="true" outlineLevel="0" collapsed="false">
      <c r="A860" s="139" t="str">
        <f aca="false">Seeds!AB860</f>
        <v>M5-NyO-12b-A-5</v>
      </c>
      <c r="B860" s="139" t="str">
        <f aca="false">Seeds!Z860</f>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C860" s="139" t="str">
        <f aca="false">Seeds!AA860</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139" t="n">
        <f aca="false">IF(B860=C860,0,1)</f>
        <v>1</v>
      </c>
    </row>
    <row r="861" customFormat="false" ht="15.75" hidden="false" customHeight="true" outlineLevel="0" collapsed="false">
      <c r="A861" s="139" t="str">
        <f aca="false">Seeds!AB861</f>
        <v>M5-NyO-13a-I-1</v>
      </c>
      <c r="B861" s="139" t="str">
        <f aca="false">Seeds!Z861</f>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C861" s="139" t="str">
        <f aca="false">Seeds!AA861</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139" t="n">
        <f aca="false">IF(B861=C861,0,1)</f>
        <v>1</v>
      </c>
    </row>
    <row r="862" customFormat="false" ht="15.75" hidden="false" customHeight="true" outlineLevel="0" collapsed="false">
      <c r="A862" s="139" t="str">
        <f aca="false">Seeds!AB862</f>
        <v>M5-NyO-13a-I-2</v>
      </c>
      <c r="B862" s="139" t="str">
        <f aca="false">Seeds!Z862</f>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C862" s="139" t="str">
        <f aca="false">Seeds!AA862</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139" t="n">
        <f aca="false">IF(B862=C862,0,1)</f>
        <v>1</v>
      </c>
    </row>
    <row r="863" customFormat="false" ht="15.75" hidden="false" customHeight="true" outlineLevel="0" collapsed="false">
      <c r="A863" s="139" t="str">
        <f aca="false">Seeds!AB863</f>
        <v>M5-NyO-13a-E-1</v>
      </c>
      <c r="B863" s="139" t="str">
        <f aca="false">Seeds!Z863</f>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C863" s="139" t="str">
        <f aca="false">Seeds!AA863</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139" t="n">
        <f aca="false">IF(B863=C863,0,1)</f>
        <v>1</v>
      </c>
    </row>
    <row r="864" customFormat="false" ht="15.75" hidden="false" customHeight="true" outlineLevel="0" collapsed="false">
      <c r="A864" s="139" t="str">
        <f aca="false">Seeds!AB864</f>
        <v>M5-NyO-13a-E-2</v>
      </c>
      <c r="B864" s="139" t="str">
        <f aca="false">Seeds!Z864</f>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C864" s="139" t="str">
        <f aca="false">Seeds!AA864</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139" t="n">
        <f aca="false">IF(B864=C864,0,1)</f>
        <v>1</v>
      </c>
    </row>
    <row r="865" customFormat="false" ht="15.75" hidden="false" customHeight="true" outlineLevel="0" collapsed="false">
      <c r="A865" s="139" t="str">
        <f aca="false">Seeds!AB865</f>
        <v>M5-NyO-14a-I-1</v>
      </c>
      <c r="B865" s="139" t="str">
        <f aca="false">Seeds!Z865</f>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C865" s="139" t="str">
        <f aca="false">Seeds!AA865</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139" t="n">
        <f aca="false">IF(B865=C865,0,1)</f>
        <v>1</v>
      </c>
    </row>
    <row r="866" customFormat="false" ht="15.75" hidden="false" customHeight="true" outlineLevel="0" collapsed="false">
      <c r="A866" s="139" t="str">
        <f aca="false">Seeds!AB866</f>
        <v>M5-NyO-14a-E-1</v>
      </c>
      <c r="B866" s="139" t="str">
        <f aca="false">Seeds!Z866</f>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C866" s="139" t="str">
        <f aca="false">Seeds!AA866</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139" t="n">
        <f aca="false">IF(B866=C866,0,1)</f>
        <v>1</v>
      </c>
    </row>
    <row r="867" customFormat="false" ht="15.75" hidden="false" customHeight="true" outlineLevel="0" collapsed="false">
      <c r="A867" s="139" t="str">
        <f aca="false">Seeds!AB867</f>
        <v>M5-NyO-14b-I-1</v>
      </c>
      <c r="B867" s="139" t="str">
        <f aca="false">Seeds!Z867</f>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C867" s="139" t="str">
        <f aca="false">Seeds!AA867</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139" t="n">
        <f aca="false">IF(B867=C867,0,1)</f>
        <v>1</v>
      </c>
    </row>
    <row r="868" customFormat="false" ht="15.75" hidden="false" customHeight="true" outlineLevel="0" collapsed="false">
      <c r="A868" s="139" t="str">
        <f aca="false">Seeds!AB868</f>
        <v>M5-NyO-14b-E-1</v>
      </c>
      <c r="B868" s="139" t="str">
        <f aca="false">Seeds!Z868</f>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C868" s="139" t="str">
        <f aca="false">Seeds!AA868</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139" t="n">
        <f aca="false">IF(B868=C868,0,1)</f>
        <v>1</v>
      </c>
    </row>
    <row r="869" customFormat="false" ht="15.75" hidden="false" customHeight="true" outlineLevel="0" collapsed="false">
      <c r="A869" s="139" t="str">
        <f aca="false">Seeds!AB869</f>
        <v>M5-NyO-14c-I-1</v>
      </c>
      <c r="B869" s="139" t="str">
        <f aca="false">Seeds!Z869</f>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C869" s="139" t="str">
        <f aca="false">Seeds!AA869</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139" t="n">
        <f aca="false">IF(B869=C869,0,1)</f>
        <v>1</v>
      </c>
    </row>
    <row r="870" customFormat="false" ht="15.75" hidden="false" customHeight="true" outlineLevel="0" collapsed="false">
      <c r="A870" s="139" t="str">
        <f aca="false">Seeds!AB870</f>
        <v>M5-NyO-14c-E-1</v>
      </c>
      <c r="B870" s="139" t="str">
        <f aca="false">Seeds!Z870</f>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C870" s="139" t="str">
        <f aca="false">Seeds!AA870</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139" t="n">
        <f aca="false">IF(B870=C870,0,1)</f>
        <v>1</v>
      </c>
    </row>
    <row r="871" customFormat="false" ht="15.75" hidden="false" customHeight="true" outlineLevel="0" collapsed="false">
      <c r="A871" s="139" t="str">
        <f aca="false">Seeds!AB871</f>
        <v>M5-NyO-14d-I-1</v>
      </c>
      <c r="B871" s="139" t="str">
        <f aca="false">Seeds!Z871</f>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C871" s="139" t="str">
        <f aca="false">Seeds!AA871</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139" t="n">
        <f aca="false">IF(B871=C871,0,1)</f>
        <v>1</v>
      </c>
    </row>
    <row r="872" customFormat="false" ht="15.75" hidden="false" customHeight="true" outlineLevel="0" collapsed="false">
      <c r="A872" s="139" t="str">
        <f aca="false">Seeds!AB872</f>
        <v>M5-NyO-14d-E-1</v>
      </c>
      <c r="B872" s="139" t="str">
        <f aca="false">Seeds!Z872</f>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C872" s="139" t="str">
        <f aca="false">Seeds!AA872</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139" t="n">
        <f aca="false">IF(B872=C872,0,1)</f>
        <v>1</v>
      </c>
    </row>
    <row r="873" customFormat="false" ht="15.75" hidden="false" customHeight="true" outlineLevel="0" collapsed="false">
      <c r="A873" s="139" t="str">
        <f aca="false">Seeds!AB873</f>
        <v>M5-NyO-14e-I-1</v>
      </c>
      <c r="B873" s="139" t="str">
        <f aca="false">Seeds!Z873</f>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C873" s="139" t="str">
        <f aca="false">Seeds!AA873</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139" t="n">
        <f aca="false">IF(B873=C873,0,1)</f>
        <v>1</v>
      </c>
    </row>
    <row r="874" customFormat="false" ht="15.75" hidden="false" customHeight="true" outlineLevel="0" collapsed="false">
      <c r="A874" s="139" t="str">
        <f aca="false">Seeds!AB874</f>
        <v>M5-NyO-14e-E-1</v>
      </c>
      <c r="B874" s="139" t="str">
        <f aca="false">Seeds!Z874</f>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C874" s="139" t="str">
        <f aca="false">Seeds!AA874</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139" t="n">
        <f aca="false">IF(B874=C874,0,1)</f>
        <v>1</v>
      </c>
    </row>
    <row r="875" customFormat="false" ht="15.75" hidden="false" customHeight="true" outlineLevel="0" collapsed="false">
      <c r="A875" s="139" t="str">
        <f aca="false">Seeds!AB875</f>
        <v>M5-NyO-15a-I-1</v>
      </c>
      <c r="B875" s="139" t="str">
        <f aca="false">Seeds!Z875</f>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C875" s="139" t="str">
        <f aca="false">Seeds!AA875</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139" t="n">
        <f aca="false">IF(B875=C875,0,1)</f>
        <v>1</v>
      </c>
    </row>
    <row r="876" customFormat="false" ht="15.75" hidden="false" customHeight="true" outlineLevel="0" collapsed="false">
      <c r="A876" s="139" t="str">
        <f aca="false">Seeds!AB876</f>
        <v>M5-NyO-15a-I-2</v>
      </c>
      <c r="B876" s="139" t="str">
        <f aca="false">Seeds!Z876</f>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C876" s="139" t="str">
        <f aca="false">Seeds!AA876</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139" t="n">
        <f aca="false">IF(B876=C876,0,1)</f>
        <v>1</v>
      </c>
    </row>
    <row r="877" customFormat="false" ht="15.75" hidden="false" customHeight="true" outlineLevel="0" collapsed="false">
      <c r="A877" s="139" t="str">
        <f aca="false">Seeds!AB877</f>
        <v>M5-NyO-15a-E-1</v>
      </c>
      <c r="B877" s="139" t="str">
        <f aca="false">Seeds!Z877</f>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7" s="139" t="str">
        <f aca="false">Seeds!AA877</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139" t="n">
        <f aca="false">IF(B877=C877,0,1)</f>
        <v>1</v>
      </c>
    </row>
    <row r="878" customFormat="false" ht="15.75" hidden="false" customHeight="true" outlineLevel="0" collapsed="false">
      <c r="A878" s="139" t="str">
        <f aca="false">Seeds!AB878</f>
        <v>M5-NyO-15a-E-2</v>
      </c>
      <c r="B878" s="139" t="str">
        <f aca="false">Seeds!Z878</f>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78" s="139" t="str">
        <f aca="false">Seeds!AA878</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139" t="n">
        <f aca="false">IF(B878=C878,0,1)</f>
        <v>1</v>
      </c>
    </row>
    <row r="879" customFormat="false" ht="15.75" hidden="false" customHeight="true" outlineLevel="0" collapsed="false">
      <c r="A879" s="139" t="str">
        <f aca="false">Seeds!AB879</f>
        <v>M5-NyO-15a-A-1</v>
      </c>
      <c r="B879" s="139" t="str">
        <f aca="false">Seeds!Z879</f>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9" s="139" t="str">
        <f aca="false">Seeds!AA879</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139" t="n">
        <f aca="false">IF(B879=C879,0,1)</f>
        <v>1</v>
      </c>
    </row>
    <row r="880" customFormat="false" ht="15.75" hidden="false" customHeight="true" outlineLevel="0" collapsed="false">
      <c r="A880" s="139" t="str">
        <f aca="false">Seeds!AB880</f>
        <v>M5-NyO-15a-A-2</v>
      </c>
      <c r="B880" s="139" t="str">
        <f aca="false">Seeds!Z880</f>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0" s="139" t="str">
        <f aca="false">Seeds!AA880</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139" t="n">
        <f aca="false">IF(B880=C880,0,1)</f>
        <v>1</v>
      </c>
    </row>
    <row r="881" customFormat="false" ht="15.75" hidden="false" customHeight="true" outlineLevel="0" collapsed="false">
      <c r="A881" s="139" t="str">
        <f aca="false">Seeds!AB881</f>
        <v>M5-NyO-15a-A-3</v>
      </c>
      <c r="B881" s="139" t="str">
        <f aca="false">Seeds!Z881</f>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1" s="139" t="str">
        <f aca="false">Seeds!AA881</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139" t="n">
        <f aca="false">IF(B881=C881,0,1)</f>
        <v>1</v>
      </c>
    </row>
    <row r="882" customFormat="false" ht="15.75" hidden="false" customHeight="true" outlineLevel="0" collapsed="false">
      <c r="A882" s="139" t="str">
        <f aca="false">Seeds!AB882</f>
        <v>M5-NyO-15a-A-4</v>
      </c>
      <c r="B882" s="139" t="str">
        <f aca="false">Seeds!Z882</f>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2" s="139" t="str">
        <f aca="false">Seeds!AA882</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139" t="n">
        <f aca="false">IF(B882=C882,0,1)</f>
        <v>1</v>
      </c>
    </row>
    <row r="883" customFormat="false" ht="15.75" hidden="false" customHeight="true" outlineLevel="0" collapsed="false">
      <c r="A883" s="139" t="str">
        <f aca="false">Seeds!AB883</f>
        <v>M5-NyO-15a-A-5</v>
      </c>
      <c r="B883" s="139" t="str">
        <f aca="false">Seeds!Z883</f>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3" s="139" t="str">
        <f aca="false">Seeds!AA883</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139" t="n">
        <f aca="false">IF(B883=C883,0,1)</f>
        <v>1</v>
      </c>
    </row>
    <row r="884" customFormat="false" ht="15.75" hidden="false" customHeight="true" outlineLevel="0" collapsed="false">
      <c r="A884" s="139" t="str">
        <f aca="false">Seeds!AB884</f>
        <v>M5-NyO-16a-I-1</v>
      </c>
      <c r="B884" s="139" t="str">
        <f aca="false">Seeds!Z884</f>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C884" s="139" t="str">
        <f aca="false">Seeds!AA884</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139" t="n">
        <f aca="false">IF(B884=C884,0,1)</f>
        <v>1</v>
      </c>
    </row>
    <row r="885" customFormat="false" ht="15.75" hidden="false" customHeight="true" outlineLevel="0" collapsed="false">
      <c r="A885" s="139" t="str">
        <f aca="false">Seeds!AB885</f>
        <v>M5-NyO-16a-I-2</v>
      </c>
      <c r="B885" s="139" t="str">
        <f aca="false">Seeds!Z885</f>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C885" s="139" t="str">
        <f aca="false">Seeds!AA885</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139" t="n">
        <f aca="false">IF(B885=C885,0,1)</f>
        <v>1</v>
      </c>
    </row>
    <row r="886" customFormat="false" ht="15.75" hidden="false" customHeight="true" outlineLevel="0" collapsed="false">
      <c r="A886" s="139" t="str">
        <f aca="false">Seeds!AB886</f>
        <v>M5-NyO-16a-E-1</v>
      </c>
      <c r="B886" s="139" t="str">
        <f aca="false">Seeds!Z886</f>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6" s="139" t="str">
        <f aca="false">Seeds!AA886</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139" t="n">
        <f aca="false">IF(B886=C886,0,1)</f>
        <v>1</v>
      </c>
    </row>
    <row r="887" customFormat="false" ht="15.75" hidden="false" customHeight="true" outlineLevel="0" collapsed="false">
      <c r="A887" s="139" t="str">
        <f aca="false">Seeds!AB887</f>
        <v>M5-NyO-16a-A-1</v>
      </c>
      <c r="B887" s="139" t="str">
        <f aca="false">Seeds!Z887</f>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7" s="139" t="str">
        <f aca="false">Seeds!AA887</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139" t="n">
        <f aca="false">IF(B887=C887,0,1)</f>
        <v>1</v>
      </c>
    </row>
    <row r="888" customFormat="false" ht="15.75" hidden="false" customHeight="true" outlineLevel="0" collapsed="false">
      <c r="A888" s="139" t="str">
        <f aca="false">Seeds!AB888</f>
        <v>M5-NyO-16a-A-2</v>
      </c>
      <c r="B888" s="139" t="str">
        <f aca="false">Seeds!Z888</f>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8" s="139" t="str">
        <f aca="false">Seeds!AA888</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139" t="n">
        <f aca="false">IF(B888=C888,0,1)</f>
        <v>1</v>
      </c>
    </row>
    <row r="889" customFormat="false" ht="15.75" hidden="false" customHeight="true" outlineLevel="0" collapsed="false">
      <c r="A889" s="139" t="str">
        <f aca="false">Seeds!AB889</f>
        <v>M5-NyO-16a-A-3</v>
      </c>
      <c r="B889" s="139" t="str">
        <f aca="false">Seeds!Z889</f>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9" s="139" t="str">
        <f aca="false">Seeds!AA889</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139" t="n">
        <f aca="false">IF(B889=C889,0,1)</f>
        <v>1</v>
      </c>
    </row>
    <row r="890" customFormat="false" ht="15.75" hidden="false" customHeight="true" outlineLevel="0" collapsed="false">
      <c r="A890" s="139" t="str">
        <f aca="false">Seeds!AB890</f>
        <v>M5-NyO-16a-A-4</v>
      </c>
      <c r="B890" s="139" t="str">
        <f aca="false">Seeds!Z890</f>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90" s="139" t="str">
        <f aca="false">Seeds!AA890</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139" t="n">
        <f aca="false">IF(B890=C890,0,1)</f>
        <v>1</v>
      </c>
    </row>
    <row r="891" customFormat="false" ht="15.75" hidden="false" customHeight="true" outlineLevel="0" collapsed="false">
      <c r="A891" s="139" t="str">
        <f aca="false">Seeds!AB891</f>
        <v>M5-NyO-16a-A-5</v>
      </c>
      <c r="B891" s="139" t="str">
        <f aca="false">Seeds!Z891</f>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C891" s="139" t="str">
        <f aca="false">Seeds!AA891</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139" t="n">
        <f aca="false">IF(B891=C891,0,1)</f>
        <v>1</v>
      </c>
    </row>
    <row r="892" customFormat="false" ht="15.75" hidden="false" customHeight="true" outlineLevel="0" collapsed="false">
      <c r="A892" s="139" t="str">
        <f aca="false">Seeds!AB892</f>
        <v>M5-NyO-17a-I-1</v>
      </c>
      <c r="B892" s="139" t="str">
        <f aca="false">Seeds!Z892</f>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C892" s="139" t="str">
        <f aca="false">Seeds!AA892</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139" t="n">
        <f aca="false">IF(B892=C892,0,1)</f>
        <v>1</v>
      </c>
    </row>
    <row r="893" customFormat="false" ht="15.75" hidden="false" customHeight="true" outlineLevel="0" collapsed="false">
      <c r="A893" s="139" t="str">
        <f aca="false">Seeds!AB893</f>
        <v>M5-NyO-17a-E-1</v>
      </c>
      <c r="B893" s="139" t="str">
        <f aca="false">Seeds!Z893</f>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C893" s="139" t="str">
        <f aca="false">Seeds!AA893</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139" t="n">
        <f aca="false">IF(B893=C893,0,1)</f>
        <v>1</v>
      </c>
    </row>
    <row r="894" customFormat="false" ht="15.75" hidden="false" customHeight="true" outlineLevel="0" collapsed="false">
      <c r="A894" s="139" t="str">
        <f aca="false">Seeds!AB894</f>
        <v>M5-NyO-17a-A-1</v>
      </c>
      <c r="B894" s="139" t="str">
        <f aca="false">Seeds!Z894</f>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C894" s="139" t="str">
        <f aca="false">Seeds!AA894</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139" t="n">
        <f aca="false">IF(B894=C894,0,1)</f>
        <v>1</v>
      </c>
    </row>
    <row r="895" customFormat="false" ht="15.75" hidden="false" customHeight="true" outlineLevel="0" collapsed="false">
      <c r="A895" s="139" t="str">
        <f aca="false">Seeds!AB895</f>
        <v>M5-NyO-17a-A-2</v>
      </c>
      <c r="B895" s="139" t="str">
        <f aca="false">Seeds!Z895</f>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C895" s="139" t="str">
        <f aca="false">Seeds!AA895</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139" t="n">
        <f aca="false">IF(B895=C895,0,1)</f>
        <v>1</v>
      </c>
    </row>
    <row r="896" customFormat="false" ht="15.75" hidden="false" customHeight="true" outlineLevel="0" collapsed="false">
      <c r="A896" s="139" t="str">
        <f aca="false">Seeds!AB896</f>
        <v>M5-NyO-17a-A-3</v>
      </c>
      <c r="B896" s="139" t="str">
        <f aca="false">Seeds!Z896</f>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C896" s="139" t="str">
        <f aca="false">Seeds!AA896</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139" t="n">
        <f aca="false">IF(B896=C896,0,1)</f>
        <v>1</v>
      </c>
    </row>
    <row r="897" customFormat="false" ht="15.75" hidden="false" customHeight="true" outlineLevel="0" collapsed="false">
      <c r="A897" s="139" t="str">
        <f aca="false">Seeds!AB897</f>
        <v>M5-NyO-17a-A-4</v>
      </c>
      <c r="B897" s="139" t="str">
        <f aca="false">Seeds!Z897</f>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C897" s="139" t="str">
        <f aca="false">Seeds!AA897</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139" t="n">
        <f aca="false">IF(B897=C897,0,1)</f>
        <v>1</v>
      </c>
    </row>
    <row r="898" customFormat="false" ht="15.75" hidden="false" customHeight="true" outlineLevel="0" collapsed="false">
      <c r="A898" s="139" t="str">
        <f aca="false">Seeds!AB898</f>
        <v>M5-NyO-17a-A-5</v>
      </c>
      <c r="B898" s="139" t="str">
        <f aca="false">Seeds!Z898</f>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C898" s="139" t="str">
        <f aca="false">Seeds!AA898</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139" t="n">
        <f aca="false">IF(B898=C898,0,1)</f>
        <v>1</v>
      </c>
    </row>
    <row r="899" customFormat="false" ht="15.75" hidden="false" customHeight="true" outlineLevel="0" collapsed="false">
      <c r="A899" s="139" t="str">
        <f aca="false">Seeds!AB899</f>
        <v>M5-NyO-17b-I-1</v>
      </c>
      <c r="B899" s="139" t="str">
        <f aca="false">Seeds!Z899</f>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C899" s="139" t="str">
        <f aca="false">Seeds!AA899</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139" t="n">
        <f aca="false">IF(B899=C899,0,1)</f>
        <v>1</v>
      </c>
    </row>
    <row r="900" customFormat="false" ht="15.75" hidden="false" customHeight="true" outlineLevel="0" collapsed="false">
      <c r="A900" s="139" t="str">
        <f aca="false">Seeds!AB900</f>
        <v>M5-NyO-17b-I-2</v>
      </c>
      <c r="B900" s="139" t="str">
        <f aca="false">Seeds!Z900</f>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C900" s="139" t="str">
        <f aca="false">Seeds!AA900</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139" t="n">
        <f aca="false">IF(B900=C900,0,1)</f>
        <v>1</v>
      </c>
    </row>
    <row r="901" customFormat="false" ht="15.75" hidden="false" customHeight="true" outlineLevel="0" collapsed="false">
      <c r="A901" s="139" t="str">
        <f aca="false">Seeds!AB901</f>
        <v>M5-NyO-17b-E-1</v>
      </c>
      <c r="B901" s="139" t="str">
        <f aca="false">Seeds!Z901</f>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C901" s="139" t="str">
        <f aca="false">Seeds!AA901</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139" t="n">
        <f aca="false">IF(B901=C901,0,1)</f>
        <v>1</v>
      </c>
    </row>
    <row r="902" customFormat="false" ht="15.75" hidden="false" customHeight="true" outlineLevel="0" collapsed="false">
      <c r="A902" s="139" t="str">
        <f aca="false">Seeds!AB902</f>
        <v>M5-NyO-17c-I-1</v>
      </c>
      <c r="B902" s="139" t="str">
        <f aca="false">Seeds!Z902</f>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C902" s="139" t="str">
        <f aca="false">Seeds!AA902</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139" t="n">
        <f aca="false">IF(B902=C902,0,1)</f>
        <v>1</v>
      </c>
    </row>
    <row r="903" customFormat="false" ht="15.75" hidden="false" customHeight="true" outlineLevel="0" collapsed="false">
      <c r="A903" s="139" t="str">
        <f aca="false">Seeds!AB903</f>
        <v>M5-NyO-17c-E-1</v>
      </c>
      <c r="B903" s="139" t="str">
        <f aca="false">Seeds!Z903</f>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C903" s="139" t="str">
        <f aca="false">Seeds!AA903</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139" t="n">
        <f aca="false">IF(B903=C903,0,1)</f>
        <v>1</v>
      </c>
    </row>
    <row r="904" customFormat="false" ht="15.75" hidden="false" customHeight="true" outlineLevel="0" collapsed="false">
      <c r="A904" s="139" t="str">
        <f aca="false">Seeds!AB904</f>
        <v>M5-NyO-17c-A-1</v>
      </c>
      <c r="B904" s="139" t="str">
        <f aca="false">Seeds!Z904</f>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4" s="139" t="str">
        <f aca="false">Seeds!AA904</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139" t="n">
        <f aca="false">IF(B904=C904,0,1)</f>
        <v>1</v>
      </c>
    </row>
    <row r="905" customFormat="false" ht="15.75" hidden="false" customHeight="true" outlineLevel="0" collapsed="false">
      <c r="A905" s="139" t="str">
        <f aca="false">Seeds!AB905</f>
        <v>M5-NyO-17c-A-2</v>
      </c>
      <c r="B905" s="139" t="str">
        <f aca="false">Seeds!Z905</f>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C905" s="139" t="str">
        <f aca="false">Seeds!AA905</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139" t="n">
        <f aca="false">IF(B905=C905,0,1)</f>
        <v>1</v>
      </c>
    </row>
    <row r="906" customFormat="false" ht="15.75" hidden="false" customHeight="true" outlineLevel="0" collapsed="false">
      <c r="A906" s="139" t="str">
        <f aca="false">Seeds!AB906</f>
        <v>M5-NyO-17c-A-3</v>
      </c>
      <c r="B906" s="139" t="str">
        <f aca="false">Seeds!Z906</f>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6" s="139" t="str">
        <f aca="false">Seeds!AA906</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139" t="n">
        <f aca="false">IF(B906=C906,0,1)</f>
        <v>1</v>
      </c>
    </row>
    <row r="907" customFormat="false" ht="15.75" hidden="false" customHeight="true" outlineLevel="0" collapsed="false">
      <c r="A907" s="139" t="str">
        <f aca="false">Seeds!AB907</f>
        <v>M5-NyO-17c-A-4</v>
      </c>
      <c r="B907" s="139" t="str">
        <f aca="false">Seeds!Z907</f>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7" s="139" t="str">
        <f aca="false">Seeds!AA907</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139" t="n">
        <f aca="false">IF(B907=C907,0,1)</f>
        <v>1</v>
      </c>
    </row>
    <row r="908" customFormat="false" ht="15.75" hidden="false" customHeight="true" outlineLevel="0" collapsed="false">
      <c r="A908" s="139" t="str">
        <f aca="false">Seeds!AB908</f>
        <v>M5-NyO-17c-A-5</v>
      </c>
      <c r="B908" s="139" t="str">
        <f aca="false">Seeds!Z908</f>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8" s="139" t="str">
        <f aca="false">Seeds!AA908</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139" t="n">
        <f aca="false">IF(B908=C908,0,1)</f>
        <v>1</v>
      </c>
    </row>
    <row r="909" customFormat="false" ht="15.75" hidden="false" customHeight="true" outlineLevel="0" collapsed="false">
      <c r="A909" s="139" t="str">
        <f aca="false">Seeds!AB909</f>
        <v>M5-NyO-18a-I-1</v>
      </c>
      <c r="B909" s="139" t="str">
        <f aca="false">Seeds!Z909</f>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C909" s="139" t="str">
        <f aca="false">Seeds!AA909</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139" t="n">
        <f aca="false">IF(B909=C909,0,1)</f>
        <v>1</v>
      </c>
    </row>
    <row r="910" customFormat="false" ht="15.75" hidden="false" customHeight="true" outlineLevel="0" collapsed="false">
      <c r="A910" s="139" t="str">
        <f aca="false">Seeds!AB910</f>
        <v>M5-NyO-18a-E-1</v>
      </c>
      <c r="B910" s="139" t="str">
        <f aca="false">Seeds!Z910</f>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C910" s="139" t="str">
        <f aca="false">Seeds!AA910</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139" t="n">
        <f aca="false">IF(B910=C910,0,1)</f>
        <v>1</v>
      </c>
    </row>
    <row r="911" customFormat="false" ht="15.75" hidden="false" customHeight="true" outlineLevel="0" collapsed="false">
      <c r="A911" s="139" t="str">
        <f aca="false">Seeds!AB911</f>
        <v>M5-NyO-18a-A-1</v>
      </c>
      <c r="B911" s="139" t="str">
        <f aca="false">Seeds!Z911</f>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C911" s="139" t="str">
        <f aca="false">Seeds!AA911</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139" t="n">
        <f aca="false">IF(B911=C911,0,1)</f>
        <v>1</v>
      </c>
    </row>
    <row r="912" customFormat="false" ht="15.75" hidden="false" customHeight="true" outlineLevel="0" collapsed="false">
      <c r="A912" s="139" t="str">
        <f aca="false">Seeds!AB912</f>
        <v>M5-NyO-18a-A-2</v>
      </c>
      <c r="B912" s="139" t="str">
        <f aca="false">Seeds!Z912</f>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C912" s="139" t="str">
        <f aca="false">Seeds!AA912</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139" t="n">
        <f aca="false">IF(B912=C912,0,1)</f>
        <v>1</v>
      </c>
    </row>
    <row r="913" customFormat="false" ht="15.75" hidden="false" customHeight="true" outlineLevel="0" collapsed="false">
      <c r="A913" s="139" t="str">
        <f aca="false">Seeds!AB913</f>
        <v>M5-NyO-18a-A-3</v>
      </c>
      <c r="B913" s="139" t="str">
        <f aca="false">Seeds!Z913</f>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C913" s="139" t="str">
        <f aca="false">Seeds!AA913</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139" t="n">
        <f aca="false">IF(B913=C913,0,1)</f>
        <v>1</v>
      </c>
    </row>
    <row r="914" customFormat="false" ht="15.75" hidden="false" customHeight="true" outlineLevel="0" collapsed="false">
      <c r="A914" s="139" t="str">
        <f aca="false">Seeds!AB914</f>
        <v>M5-NyO-18a-A-4</v>
      </c>
      <c r="B914" s="139" t="str">
        <f aca="false">Seeds!Z914</f>
        <v>{
    "id": "M5-NyO-18a-A-4-BR",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C914" s="139" t="str">
        <f aca="false">Seeds!AA914</f>
        <v>{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D914" s="139" t="n">
        <f aca="false">IF(B914=C914,0,1)</f>
        <v>1</v>
      </c>
    </row>
    <row r="915" customFormat="false" ht="15.75" hidden="false" customHeight="true" outlineLevel="0" collapsed="false">
      <c r="A915" s="139" t="str">
        <f aca="false">Seeds!AB915</f>
        <v>M5-NyO-18a-A-5</v>
      </c>
      <c r="B915" s="139" t="str">
        <f aca="false">Seeds!Z915</f>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C915" s="139" t="str">
        <f aca="false">Seeds!AA915</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139" t="n">
        <f aca="false">IF(B915=C915,0,1)</f>
        <v>1</v>
      </c>
    </row>
    <row r="916" customFormat="false" ht="15.75" hidden="false" customHeight="true" outlineLevel="0" collapsed="false">
      <c r="A916" s="139" t="str">
        <f aca="false">Seeds!AB916</f>
        <v>M5-NyO-18b-I-1</v>
      </c>
      <c r="B916" s="139" t="str">
        <f aca="false">Seeds!Z916</f>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C916" s="139" t="str">
        <f aca="false">Seeds!AA916</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139" t="n">
        <f aca="false">IF(B916=C916,0,1)</f>
        <v>1</v>
      </c>
    </row>
    <row r="917" customFormat="false" ht="15.75" hidden="false" customHeight="true" outlineLevel="0" collapsed="false">
      <c r="A917" s="139" t="str">
        <f aca="false">Seeds!AB917</f>
        <v>M5-NyO-18b-E-1</v>
      </c>
      <c r="B917" s="139" t="str">
        <f aca="false">Seeds!Z917</f>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7" s="139" t="str">
        <f aca="false">Seeds!AA917</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139" t="n">
        <f aca="false">IF(B917=C917,0,1)</f>
        <v>1</v>
      </c>
    </row>
    <row r="918" customFormat="false" ht="15.75" hidden="false" customHeight="true" outlineLevel="0" collapsed="false">
      <c r="A918" s="139" t="str">
        <f aca="false">Seeds!AB918</f>
        <v>M5-NyO-18b-A-1</v>
      </c>
      <c r="B918" s="139" t="str">
        <f aca="false">Seeds!Z918</f>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8" s="139" t="str">
        <f aca="false">Seeds!AA918</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139" t="n">
        <f aca="false">IF(B918=C918,0,1)</f>
        <v>1</v>
      </c>
    </row>
    <row r="919" customFormat="false" ht="15.75" hidden="false" customHeight="true" outlineLevel="0" collapsed="false">
      <c r="A919" s="139" t="str">
        <f aca="false">Seeds!AB919</f>
        <v>M5-NyO-18b-A-2</v>
      </c>
      <c r="B919" s="139" t="str">
        <f aca="false">Seeds!Z919</f>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9" s="139" t="str">
        <f aca="false">Seeds!AA919</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139" t="n">
        <f aca="false">IF(B919=C919,0,1)</f>
        <v>1</v>
      </c>
    </row>
    <row r="920" customFormat="false" ht="15.75" hidden="false" customHeight="true" outlineLevel="0" collapsed="false">
      <c r="A920" s="139" t="str">
        <f aca="false">Seeds!AB920</f>
        <v>M5-NyO-18b-A-3</v>
      </c>
      <c r="B920" s="139" t="str">
        <f aca="false">Seeds!Z920</f>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0" s="139" t="str">
        <f aca="false">Seeds!AA920</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139" t="n">
        <f aca="false">IF(B920=C920,0,1)</f>
        <v>1</v>
      </c>
    </row>
    <row r="921" customFormat="false" ht="15.75" hidden="false" customHeight="true" outlineLevel="0" collapsed="false">
      <c r="A921" s="139" t="str">
        <f aca="false">Seeds!AB921</f>
        <v>M5-NyO-18b-A-4</v>
      </c>
      <c r="B921" s="139" t="str">
        <f aca="false">Seeds!Z921</f>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1" s="139" t="str">
        <f aca="false">Seeds!AA921</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139" t="n">
        <f aca="false">IF(B921=C921,0,1)</f>
        <v>1</v>
      </c>
    </row>
    <row r="922" customFormat="false" ht="15.75" hidden="false" customHeight="true" outlineLevel="0" collapsed="false">
      <c r="A922" s="139" t="str">
        <f aca="false">Seeds!AB922</f>
        <v>M5-NyO-18b-A-5</v>
      </c>
      <c r="B922" s="139" t="str">
        <f aca="false">Seeds!Z922</f>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2" s="139" t="str">
        <f aca="false">Seeds!AA922</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139" t="n">
        <f aca="false">IF(B922=C922,0,1)</f>
        <v>1</v>
      </c>
    </row>
    <row r="923" customFormat="false" ht="15.75" hidden="false" customHeight="true" outlineLevel="0" collapsed="false">
      <c r="A923" s="139" t="str">
        <f aca="false">Seeds!AB923</f>
        <v>M5-NyO-19c-I-1</v>
      </c>
      <c r="B923" s="139" t="str">
        <f aca="false">Seeds!Z923</f>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139" t="str">
        <f aca="false">Seeds!AA923</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139" t="n">
        <f aca="false">IF(B923=C923,0,1)</f>
        <v>1</v>
      </c>
    </row>
    <row r="924" customFormat="false" ht="15.75" hidden="false" customHeight="true" outlineLevel="0" collapsed="false">
      <c r="A924" s="139" t="str">
        <f aca="false">Seeds!AB924</f>
        <v>M5-NyO-19c-I-2</v>
      </c>
      <c r="B924" s="139" t="str">
        <f aca="false">Seeds!Z924</f>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139" t="str">
        <f aca="false">Seeds!AA924</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139" t="n">
        <f aca="false">IF(B924=C924,0,1)</f>
        <v>1</v>
      </c>
    </row>
    <row r="925" customFormat="false" ht="15.75" hidden="false" customHeight="true" outlineLevel="0" collapsed="false">
      <c r="A925" s="139" t="str">
        <f aca="false">Seeds!AB925</f>
        <v>M5-NyO-19c-I-3</v>
      </c>
      <c r="B925" s="139" t="str">
        <f aca="false">Seeds!Z925</f>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139" t="str">
        <f aca="false">Seeds!AA925</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139" t="n">
        <f aca="false">IF(B925=C925,0,1)</f>
        <v>1</v>
      </c>
    </row>
    <row r="926" customFormat="false" ht="15.75" hidden="false" customHeight="true" outlineLevel="0" collapsed="false">
      <c r="A926" s="139" t="str">
        <f aca="false">Seeds!AB926</f>
        <v>M5-NyO-19c-I-4</v>
      </c>
      <c r="B926" s="139" t="str">
        <f aca="false">Seeds!Z926</f>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139" t="str">
        <f aca="false">Seeds!AA926</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139" t="n">
        <f aca="false">IF(B926=C926,0,1)</f>
        <v>1</v>
      </c>
    </row>
    <row r="927" customFormat="false" ht="15.75" hidden="false" customHeight="true" outlineLevel="0" collapsed="false">
      <c r="A927" s="139" t="str">
        <f aca="false">Seeds!AB927</f>
        <v>M5-NyO-19c-I-5</v>
      </c>
      <c r="B927" s="139" t="str">
        <f aca="false">Seeds!Z927</f>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139" t="str">
        <f aca="false">Seeds!AA927</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139" t="n">
        <f aca="false">IF(B927=C927,0,1)</f>
        <v>1</v>
      </c>
    </row>
    <row r="928" customFormat="false" ht="15.75" hidden="false" customHeight="true" outlineLevel="0" collapsed="false">
      <c r="A928" s="139" t="str">
        <f aca="false">Seeds!AB928</f>
        <v>M5-NyO-19c-E-1</v>
      </c>
      <c r="B928" s="139" t="str">
        <f aca="false">Seeds!Z928</f>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C928" s="139" t="str">
        <f aca="false">Seeds!AA928</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139" t="n">
        <f aca="false">IF(B928=C928,0,1)</f>
        <v>1</v>
      </c>
    </row>
    <row r="929" customFormat="false" ht="15.75" hidden="false" customHeight="true" outlineLevel="0" collapsed="false">
      <c r="A929" s="139" t="str">
        <f aca="false">Seeds!AB929</f>
        <v>M5-NyO-19c-E-2</v>
      </c>
      <c r="B929" s="139" t="str">
        <f aca="false">Seeds!Z929</f>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C929" s="139" t="str">
        <f aca="false">Seeds!AA929</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139" t="n">
        <f aca="false">IF(B929=C929,0,1)</f>
        <v>1</v>
      </c>
    </row>
    <row r="930" customFormat="false" ht="15.75" hidden="false" customHeight="true" outlineLevel="0" collapsed="false">
      <c r="A930" s="139" t="str">
        <f aca="false">Seeds!AB930</f>
        <v>M5-NyO-19c-E-3</v>
      </c>
      <c r="B930" s="139" t="str">
        <f aca="false">Seeds!Z930</f>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C930" s="140" t="str">
        <f aca="false">Seeds!AA930</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139" t="n">
        <f aca="false">IF(B930=C930,0,1)</f>
        <v>1</v>
      </c>
    </row>
    <row r="931" customFormat="false" ht="15.75" hidden="false" customHeight="true" outlineLevel="0" collapsed="false">
      <c r="A931" s="139" t="str">
        <f aca="false">Seeds!AB931</f>
        <v>M5-NyO-19c-E-4</v>
      </c>
      <c r="B931" s="139" t="str">
        <f aca="false">Seeds!Z931</f>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C931" s="139" t="str">
        <f aca="false">Seeds!AA931</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139" t="n">
        <f aca="false">IF(B931=C931,0,1)</f>
        <v>1</v>
      </c>
    </row>
    <row r="932" customFormat="false" ht="15.75" hidden="false" customHeight="true" outlineLevel="0" collapsed="false">
      <c r="A932" s="139" t="str">
        <f aca="false">Seeds!AB932</f>
        <v>M5-NyO-19c-E-5</v>
      </c>
      <c r="B932" s="139" t="str">
        <f aca="false">Seeds!Z932</f>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C932" s="139" t="str">
        <f aca="false">Seeds!AA932</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139" t="n">
        <f aca="false">IF(B932=C932,0,1)</f>
        <v>1</v>
      </c>
    </row>
    <row r="933" customFormat="false" ht="15.75" hidden="false" customHeight="true" outlineLevel="0" collapsed="false">
      <c r="A933" s="139" t="str">
        <f aca="false">Seeds!AB933</f>
        <v>M5-NyO-19c-A-1</v>
      </c>
      <c r="B933" s="139" t="str">
        <f aca="false">Seeds!Z933</f>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C933" s="139" t="str">
        <f aca="false">Seeds!AA933</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139" t="n">
        <f aca="false">IF(B933=C933,0,1)</f>
        <v>1</v>
      </c>
    </row>
    <row r="934" customFormat="false" ht="15.75" hidden="false" customHeight="true" outlineLevel="0" collapsed="false">
      <c r="A934" s="139" t="str">
        <f aca="false">Seeds!AB934</f>
        <v>M5-NyO-19c-A-2</v>
      </c>
      <c r="B934" s="139" t="str">
        <f aca="false">Seeds!Z934</f>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C934" s="139" t="str">
        <f aca="false">Seeds!AA934</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139" t="n">
        <f aca="false">IF(B934=C934,0,1)</f>
        <v>1</v>
      </c>
    </row>
    <row r="935" customFormat="false" ht="15.75" hidden="false" customHeight="true" outlineLevel="0" collapsed="false">
      <c r="A935" s="139" t="str">
        <f aca="false">Seeds!AB935</f>
        <v>M5-NyO-19c-A-3</v>
      </c>
      <c r="B935" s="139" t="str">
        <f aca="false">Seeds!Z935</f>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C935" s="139" t="str">
        <f aca="false">Seeds!AA935</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139" t="n">
        <f aca="false">IF(B935=C935,0,1)</f>
        <v>1</v>
      </c>
    </row>
    <row r="936" customFormat="false" ht="15.75" hidden="false" customHeight="true" outlineLevel="0" collapsed="false">
      <c r="A936" s="139" t="str">
        <f aca="false">Seeds!AB936</f>
        <v>M5-NyO-19c-A-4</v>
      </c>
      <c r="B936" s="139" t="str">
        <f aca="false">Seeds!Z936</f>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C936" s="139" t="str">
        <f aca="false">Seeds!AA936</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139" t="n">
        <f aca="false">IF(B936=C936,0,1)</f>
        <v>1</v>
      </c>
    </row>
    <row r="937" customFormat="false" ht="15.75" hidden="false" customHeight="true" outlineLevel="0" collapsed="false">
      <c r="A937" s="139" t="str">
        <f aca="false">Seeds!AB937</f>
        <v>M5-NyO-19c-A-5</v>
      </c>
      <c r="B937" s="139" t="str">
        <f aca="false">Seeds!Z937</f>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C937" s="139" t="str">
        <f aca="false">Seeds!AA937</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139" t="n">
        <f aca="false">IF(B937=C937,0,1)</f>
        <v>1</v>
      </c>
    </row>
    <row r="938" customFormat="false" ht="15.75" hidden="false" customHeight="true" outlineLevel="0" collapsed="false">
      <c r="A938" s="139" t="str">
        <f aca="false">Seeds!AB938</f>
        <v>M5-NyO-19d-I-1</v>
      </c>
      <c r="B938" s="139" t="str">
        <f aca="false">Seeds!Z938</f>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C938" s="139" t="str">
        <f aca="false">Seeds!AA938</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139" t="n">
        <f aca="false">IF(B938=C938,0,1)</f>
        <v>1</v>
      </c>
    </row>
    <row r="939" customFormat="false" ht="15.75" hidden="false" customHeight="true" outlineLevel="0" collapsed="false">
      <c r="A939" s="139" t="str">
        <f aca="false">Seeds!AB939</f>
        <v>M5-NyO-19d-E-1</v>
      </c>
      <c r="B939" s="139" t="str">
        <f aca="false">Seeds!Z939</f>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139" t="str">
        <f aca="false">Seeds!AA939</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139" t="n">
        <f aca="false">IF(B939=C939,0,1)</f>
        <v>1</v>
      </c>
    </row>
    <row r="940" customFormat="false" ht="15.75" hidden="false" customHeight="true" outlineLevel="0" collapsed="false">
      <c r="A940" s="139" t="str">
        <f aca="false">Seeds!AB940</f>
        <v>M5-NyO-19d-A-1</v>
      </c>
      <c r="B940" s="139" t="str">
        <f aca="false">Seeds!Z940</f>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139" t="str">
        <f aca="false">Seeds!AA940</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139" t="n">
        <f aca="false">IF(B940=C940,0,1)</f>
        <v>1</v>
      </c>
    </row>
    <row r="941" customFormat="false" ht="15.75" hidden="false" customHeight="true" outlineLevel="0" collapsed="false">
      <c r="A941" s="139" t="str">
        <f aca="false">Seeds!AB941</f>
        <v>M5-NyO-19d-A-2</v>
      </c>
      <c r="B941" s="139" t="str">
        <f aca="false">Seeds!Z941</f>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139" t="str">
        <f aca="false">Seeds!AA941</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139" t="n">
        <f aca="false">IF(B941=C941,0,1)</f>
        <v>1</v>
      </c>
    </row>
    <row r="942" customFormat="false" ht="15.75" hidden="false" customHeight="true" outlineLevel="0" collapsed="false">
      <c r="A942" s="139" t="str">
        <f aca="false">Seeds!AB942</f>
        <v>M5-NyO-19d-A-3</v>
      </c>
      <c r="B942" s="139" t="str">
        <f aca="false">Seeds!Z942</f>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139" t="str">
        <f aca="false">Seeds!AA942</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139" t="n">
        <f aca="false">IF(B942=C942,0,1)</f>
        <v>1</v>
      </c>
    </row>
    <row r="943" customFormat="false" ht="15.75" hidden="false" customHeight="true" outlineLevel="0" collapsed="false">
      <c r="A943" s="139" t="str">
        <f aca="false">Seeds!AB943</f>
        <v>M5-NyO-19d-A-4</v>
      </c>
      <c r="B943" s="139" t="str">
        <f aca="false">Seeds!Z943</f>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139" t="str">
        <f aca="false">Seeds!AA943</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139" t="n">
        <f aca="false">IF(B943=C943,0,1)</f>
        <v>1</v>
      </c>
    </row>
    <row r="944" customFormat="false" ht="15.75" hidden="false" customHeight="true" outlineLevel="0" collapsed="false">
      <c r="A944" s="139" t="str">
        <f aca="false">Seeds!AB944</f>
        <v>M5-NyO-19d-A-5</v>
      </c>
      <c r="B944" s="139" t="str">
        <f aca="false">Seeds!Z944</f>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139" t="str">
        <f aca="false">Seeds!AA944</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139" t="n">
        <f aca="false">IF(B944=C944,0,1)</f>
        <v>1</v>
      </c>
    </row>
    <row r="945" customFormat="false" ht="15.75" hidden="false" customHeight="true" outlineLevel="0" collapsed="false">
      <c r="A945" s="139" t="str">
        <f aca="false">Seeds!AB945</f>
        <v>M5-NyO-54a-I-1</v>
      </c>
      <c r="B945" s="139" t="str">
        <f aca="false">Seeds!Z945</f>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139" t="str">
        <f aca="false">Seeds!AA945</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139" t="n">
        <f aca="false">IF(B945=C945,0,1)</f>
        <v>1</v>
      </c>
    </row>
    <row r="946" customFormat="false" ht="15.75" hidden="false" customHeight="true" outlineLevel="0" collapsed="false">
      <c r="A946" s="139" t="str">
        <f aca="false">Seeds!AB946</f>
        <v>M5-NyO-54a-E-1</v>
      </c>
      <c r="B946" s="139" t="str">
        <f aca="false">Seeds!Z946</f>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C946" s="139" t="str">
        <f aca="false">Seeds!AA946</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139" t="n">
        <f aca="false">IF(B946=C946,0,1)</f>
        <v>1</v>
      </c>
    </row>
    <row r="947" customFormat="false" ht="15.75" hidden="false" customHeight="true" outlineLevel="0" collapsed="false">
      <c r="A947" s="139" t="e">
        <f aca="false">#REF!</f>
        <v>#REF!</v>
      </c>
      <c r="B947" s="139" t="e">
        <f aca="false">#REF!</f>
        <v>#REF!</v>
      </c>
      <c r="C947" s="139" t="e">
        <f aca="false">#REF!</f>
        <v>#REF!</v>
      </c>
      <c r="D947" s="139" t="e">
        <f aca="false">IF(B947=C947,0,1)</f>
        <v>#REF!</v>
      </c>
    </row>
    <row r="948" customFormat="false" ht="15.75" hidden="false" customHeight="true" outlineLevel="0" collapsed="false">
      <c r="A948" s="139" t="e">
        <f aca="false">#REF!</f>
        <v>#REF!</v>
      </c>
      <c r="B948" s="139" t="e">
        <f aca="false">#REF!</f>
        <v>#REF!</v>
      </c>
      <c r="C948" s="139" t="e">
        <f aca="false">#REF!</f>
        <v>#REF!</v>
      </c>
      <c r="D948" s="139" t="e">
        <f aca="false">IF(B948=C948,0,1)</f>
        <v>#REF!</v>
      </c>
    </row>
    <row r="949" customFormat="false" ht="15.75" hidden="false" customHeight="true" outlineLevel="0" collapsed="false">
      <c r="A949" s="139" t="e">
        <f aca="false">#REF!</f>
        <v>#REF!</v>
      </c>
      <c r="B949" s="139" t="e">
        <f aca="false">#REF!</f>
        <v>#REF!</v>
      </c>
      <c r="C949" s="139" t="e">
        <f aca="false">#REF!</f>
        <v>#REF!</v>
      </c>
      <c r="D949" s="139" t="e">
        <f aca="false">IF(B949=C949,0,1)</f>
        <v>#REF!</v>
      </c>
    </row>
    <row r="950" customFormat="false" ht="15.75" hidden="false" customHeight="true" outlineLevel="0" collapsed="false">
      <c r="A950" s="139" t="e">
        <f aca="false">#REF!</f>
        <v>#REF!</v>
      </c>
      <c r="B950" s="139" t="e">
        <f aca="false">#REF!</f>
        <v>#REF!</v>
      </c>
      <c r="C950" s="139" t="e">
        <f aca="false">#REF!</f>
        <v>#REF!</v>
      </c>
      <c r="D950" s="139" t="e">
        <f aca="false">IF(B950=C950,0,1)</f>
        <v>#REF!</v>
      </c>
    </row>
    <row r="951" customFormat="false" ht="15.75" hidden="false" customHeight="true" outlineLevel="0" collapsed="false">
      <c r="A951" s="139" t="e">
        <f aca="false">#REF!</f>
        <v>#REF!</v>
      </c>
      <c r="B951" s="139" t="e">
        <f aca="false">#REF!</f>
        <v>#REF!</v>
      </c>
      <c r="C951" s="139" t="e">
        <f aca="false">#REF!</f>
        <v>#REF!</v>
      </c>
      <c r="D951" s="139" t="e">
        <f aca="false">IF(B951=C951,0,1)</f>
        <v>#REF!</v>
      </c>
    </row>
    <row r="952" customFormat="false" ht="15.75" hidden="false" customHeight="true" outlineLevel="0" collapsed="false">
      <c r="A952" s="139" t="str">
        <f aca="false">Seeds!AB947</f>
        <v>M5-NyO-20a-I-1</v>
      </c>
      <c r="B952" s="139" t="str">
        <f aca="false">Seeds!Z947</f>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C952" s="139" t="str">
        <f aca="false">Seeds!AA947</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139" t="n">
        <f aca="false">IF(B952=C952,0,1)</f>
        <v>1</v>
      </c>
    </row>
    <row r="953" customFormat="false" ht="15.75" hidden="false" customHeight="true" outlineLevel="0" collapsed="false">
      <c r="A953" s="139" t="str">
        <f aca="false">Seeds!AB948</f>
        <v>M5-NyO-20a-E-1</v>
      </c>
      <c r="B953" s="139" t="str">
        <f aca="false">Seeds!Z948</f>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139" t="str">
        <f aca="false">Seeds!AA948</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139" t="n">
        <f aca="false">IF(B953=C953,0,1)</f>
        <v>1</v>
      </c>
    </row>
    <row r="954" customFormat="false" ht="15.75" hidden="false" customHeight="true" outlineLevel="0" collapsed="false">
      <c r="A954" s="139" t="str">
        <f aca="false">Seeds!AB949</f>
        <v>M5-NyO-20a-E-2</v>
      </c>
      <c r="B954" s="139" t="str">
        <f aca="false">Seeds!Z949</f>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139" t="str">
        <f aca="false">Seeds!AA949</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139" t="n">
        <f aca="false">IF(B954=C954,0,1)</f>
        <v>1</v>
      </c>
    </row>
    <row r="955" customFormat="false" ht="15.75" hidden="false" customHeight="true" outlineLevel="0" collapsed="false">
      <c r="A955" s="139" t="str">
        <f aca="false">Seeds!AB950</f>
        <v>M5-NyO-20a-A-1</v>
      </c>
      <c r="B955" s="139" t="str">
        <f aca="false">Seeds!Z950</f>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5" s="139" t="str">
        <f aca="false">Seeds!AA950</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139" t="n">
        <f aca="false">IF(B955=C955,0,1)</f>
        <v>1</v>
      </c>
    </row>
    <row r="956" customFormat="false" ht="15.75" hidden="false" customHeight="true" outlineLevel="0" collapsed="false">
      <c r="A956" s="139" t="str">
        <f aca="false">Seeds!AB951</f>
        <v>M5-NyO-20a-A-2</v>
      </c>
      <c r="B956" s="139" t="str">
        <f aca="false">Seeds!Z951</f>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6" s="139" t="str">
        <f aca="false">Seeds!AA951</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139" t="n">
        <f aca="false">IF(B956=C956,0,1)</f>
        <v>1</v>
      </c>
    </row>
    <row r="957" customFormat="false" ht="15.75" hidden="false" customHeight="true" outlineLevel="0" collapsed="false">
      <c r="A957" s="139" t="str">
        <f aca="false">Seeds!AB952</f>
        <v>M5-NyO-20a-A-3</v>
      </c>
      <c r="B957" s="139" t="str">
        <f aca="false">Seeds!Z952</f>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C957" s="139" t="str">
        <f aca="false">Seeds!AA952</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139" t="n">
        <f aca="false">IF(B957=C957,0,1)</f>
        <v>1</v>
      </c>
    </row>
    <row r="958" customFormat="false" ht="15.75" hidden="false" customHeight="true" outlineLevel="0" collapsed="false">
      <c r="A958" s="139" t="str">
        <f aca="false">Seeds!AB953</f>
        <v>M5-NyO-20a-A-4</v>
      </c>
      <c r="B958" s="139" t="str">
        <f aca="false">Seeds!Z953</f>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8" s="139" t="str">
        <f aca="false">Seeds!AA953</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139" t="n">
        <f aca="false">IF(B958=C958,0,1)</f>
        <v>1</v>
      </c>
    </row>
    <row r="959" customFormat="false" ht="15.75" hidden="false" customHeight="true" outlineLevel="0" collapsed="false">
      <c r="A959" s="139" t="str">
        <f aca="false">Seeds!AB954</f>
        <v>M5-NyO-20a-A-5</v>
      </c>
      <c r="B959" s="139" t="str">
        <f aca="false">Seeds!Z954</f>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9" s="139" t="str">
        <f aca="false">Seeds!AA954</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139" t="n">
        <f aca="false">IF(B959=C959,0,1)</f>
        <v>1</v>
      </c>
    </row>
    <row r="960" customFormat="false" ht="15.75" hidden="false" customHeight="true" outlineLevel="0" collapsed="false">
      <c r="A960" s="139" t="str">
        <f aca="false">Seeds!AB955</f>
        <v>M5-NyO-20b-I-1</v>
      </c>
      <c r="B960" s="139" t="str">
        <f aca="false">Seeds!Z955</f>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C960" s="139" t="str">
        <f aca="false">Seeds!AA955</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139" t="n">
        <f aca="false">IF(B960=C960,0,1)</f>
        <v>1</v>
      </c>
    </row>
    <row r="961" customFormat="false" ht="15.75" hidden="false" customHeight="true" outlineLevel="0" collapsed="false">
      <c r="A961" s="139" t="str">
        <f aca="false">Seeds!AB956</f>
        <v>M5-NyO-20b-E-1</v>
      </c>
      <c r="B961" s="139" t="str">
        <f aca="false">Seeds!Z956</f>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139" t="str">
        <f aca="false">Seeds!AA956</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139" t="n">
        <f aca="false">IF(B961=C961,0,1)</f>
        <v>1</v>
      </c>
    </row>
    <row r="962" customFormat="false" ht="15.75" hidden="false" customHeight="true" outlineLevel="0" collapsed="false">
      <c r="A962" s="139" t="str">
        <f aca="false">Seeds!AB957</f>
        <v>M5-NyO-20b-A-1</v>
      </c>
      <c r="B962" s="139" t="str">
        <f aca="false">Seeds!Z957</f>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139" t="str">
        <f aca="false">Seeds!AA957</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139" t="n">
        <f aca="false">IF(B962=C962,0,1)</f>
        <v>1</v>
      </c>
    </row>
    <row r="963" customFormat="false" ht="15.75" hidden="false" customHeight="true" outlineLevel="0" collapsed="false">
      <c r="A963" s="139" t="str">
        <f aca="false">Seeds!AB958</f>
        <v>M5-NyO-20b-A-2</v>
      </c>
      <c r="B963" s="139" t="str">
        <f aca="false">Seeds!Z958</f>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139" t="str">
        <f aca="false">Seeds!AA958</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139" t="n">
        <f aca="false">IF(B963=C963,0,1)</f>
        <v>1</v>
      </c>
    </row>
    <row r="964" customFormat="false" ht="15.75" hidden="false" customHeight="true" outlineLevel="0" collapsed="false">
      <c r="A964" s="139" t="str">
        <f aca="false">Seeds!AB959</f>
        <v>M5-NyO-20b-A-3</v>
      </c>
      <c r="B964" s="139" t="str">
        <f aca="false">Seeds!Z959</f>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139" t="str">
        <f aca="false">Seeds!AA959</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139" t="n">
        <f aca="false">IF(B964=C964,0,1)</f>
        <v>1</v>
      </c>
    </row>
    <row r="965" customFormat="false" ht="15.75" hidden="false" customHeight="true" outlineLevel="0" collapsed="false">
      <c r="A965" s="139" t="str">
        <f aca="false">Seeds!AB960</f>
        <v>M5-NyO-20b-A-4</v>
      </c>
      <c r="B965" s="139" t="str">
        <f aca="false">Seeds!Z960</f>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139" t="str">
        <f aca="false">Seeds!AA960</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139" t="n">
        <f aca="false">IF(B965=C965,0,1)</f>
        <v>1</v>
      </c>
    </row>
    <row r="966" customFormat="false" ht="15.75" hidden="false" customHeight="true" outlineLevel="0" collapsed="false">
      <c r="A966" s="139" t="str">
        <f aca="false">Seeds!AB961</f>
        <v>M5-NyO-20b-A-5</v>
      </c>
      <c r="B966" s="139" t="str">
        <f aca="false">Seeds!Z961</f>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139" t="str">
        <f aca="false">Seeds!AA961</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139" t="n">
        <f aca="false">IF(B966=C966,0,1)</f>
        <v>1</v>
      </c>
    </row>
    <row r="967" customFormat="false" ht="15.75" hidden="false" customHeight="true" outlineLevel="0" collapsed="false">
      <c r="A967" s="139" t="str">
        <f aca="false">Seeds!AB962</f>
        <v>M5-NyO-21a-I-1</v>
      </c>
      <c r="B967" s="139" t="str">
        <f aca="false">Seeds!Z962</f>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C967" s="139" t="str">
        <f aca="false">Seeds!AA962</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139" t="n">
        <f aca="false">IF(B967=C967,0,1)</f>
        <v>1</v>
      </c>
    </row>
    <row r="968" customFormat="false" ht="15.75" hidden="false" customHeight="true" outlineLevel="0" collapsed="false">
      <c r="A968" s="139" t="str">
        <f aca="false">Seeds!AB963</f>
        <v>M5-NyO-21a-E-1</v>
      </c>
      <c r="B968" s="139" t="str">
        <f aca="false">Seeds!Z963</f>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C968" s="139" t="str">
        <f aca="false">Seeds!AA963</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139" t="n">
        <f aca="false">IF(B968=C968,0,1)</f>
        <v>1</v>
      </c>
    </row>
    <row r="969" customFormat="false" ht="15.75" hidden="false" customHeight="true" outlineLevel="0" collapsed="false">
      <c r="A969" s="139" t="str">
        <f aca="false">Seeds!AB964</f>
        <v>M5-NyO-21a-A-1</v>
      </c>
      <c r="B969" s="139" t="str">
        <f aca="false">Seeds!Z964</f>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C969" s="139" t="str">
        <f aca="false">Seeds!AA964</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139" t="n">
        <f aca="false">IF(B969=C969,0,1)</f>
        <v>1</v>
      </c>
    </row>
    <row r="970" customFormat="false" ht="15.75" hidden="false" customHeight="true" outlineLevel="0" collapsed="false">
      <c r="A970" s="139" t="str">
        <f aca="false">Seeds!AB965</f>
        <v>M5-NyO-21a-A-2</v>
      </c>
      <c r="B970" s="139" t="str">
        <f aca="false">Seeds!Z965</f>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0" s="139" t="str">
        <f aca="false">Seeds!AA965</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139" t="n">
        <f aca="false">IF(B970=C970,0,1)</f>
        <v>1</v>
      </c>
    </row>
    <row r="971" customFormat="false" ht="15.75" hidden="false" customHeight="true" outlineLevel="0" collapsed="false">
      <c r="A971" s="139" t="str">
        <f aca="false">Seeds!AB966</f>
        <v>M5-NyO-21a-A-3</v>
      </c>
      <c r="B971" s="139" t="str">
        <f aca="false">Seeds!Z966</f>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1" s="139" t="str">
        <f aca="false">Seeds!AA966</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139" t="n">
        <f aca="false">IF(B971=C971,0,1)</f>
        <v>1</v>
      </c>
    </row>
    <row r="972" customFormat="false" ht="15.75" hidden="false" customHeight="true" outlineLevel="0" collapsed="false">
      <c r="A972" s="139" t="str">
        <f aca="false">Seeds!AB967</f>
        <v>M5-NyO-21a-A-4</v>
      </c>
      <c r="B972" s="139" t="str">
        <f aca="false">Seeds!Z967</f>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2" s="139" t="str">
        <f aca="false">Seeds!AA967</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139" t="n">
        <f aca="false">IF(B972=C972,0,1)</f>
        <v>1</v>
      </c>
    </row>
    <row r="973" customFormat="false" ht="15.75" hidden="false" customHeight="true" outlineLevel="0" collapsed="false">
      <c r="A973" s="139" t="str">
        <f aca="false">Seeds!AB968</f>
        <v>M5-NyO-21a-A-5</v>
      </c>
      <c r="B973" s="139" t="str">
        <f aca="false">Seeds!Z968</f>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3" s="139" t="str">
        <f aca="false">Seeds!AA968</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139" t="n">
        <f aca="false">IF(B973=C973,0,1)</f>
        <v>1</v>
      </c>
    </row>
    <row r="974" customFormat="false" ht="15.75" hidden="false" customHeight="true" outlineLevel="0" collapsed="false">
      <c r="A974" s="139" t="str">
        <f aca="false">Seeds!AB969</f>
        <v>M5-NyO-21b-I-1</v>
      </c>
      <c r="B974" s="139" t="str">
        <f aca="false">Seeds!Z969</f>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C974" s="139" t="str">
        <f aca="false">Seeds!AA969</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139" t="n">
        <f aca="false">IF(B974=C974,0,1)</f>
        <v>1</v>
      </c>
    </row>
    <row r="975" customFormat="false" ht="15.75" hidden="false" customHeight="true" outlineLevel="0" collapsed="false">
      <c r="A975" s="139" t="str">
        <f aca="false">Seeds!AB970</f>
        <v>M5-NyO-21b-E-1</v>
      </c>
      <c r="B975" s="139" t="str">
        <f aca="false">Seeds!Z970</f>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5" s="139" t="str">
        <f aca="false">Seeds!AA970</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139" t="n">
        <f aca="false">IF(B975=C975,0,1)</f>
        <v>1</v>
      </c>
    </row>
    <row r="976" customFormat="false" ht="15.75" hidden="false" customHeight="true" outlineLevel="0" collapsed="false">
      <c r="A976" s="139" t="str">
        <f aca="false">Seeds!AB971</f>
        <v>M5-NyO-21b-A-1</v>
      </c>
      <c r="B976" s="139" t="str">
        <f aca="false">Seeds!Z971</f>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6" s="139" t="str">
        <f aca="false">Seeds!AA971</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139" t="n">
        <f aca="false">IF(B976=C976,0,1)</f>
        <v>1</v>
      </c>
    </row>
    <row r="977" customFormat="false" ht="15.75" hidden="false" customHeight="true" outlineLevel="0" collapsed="false">
      <c r="A977" s="139" t="str">
        <f aca="false">Seeds!AB972</f>
        <v>M5-NyO-21b-A-2</v>
      </c>
      <c r="B977" s="139" t="str">
        <f aca="false">Seeds!Z972</f>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7" s="139" t="str">
        <f aca="false">Seeds!AA972</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139" t="n">
        <f aca="false">IF(B977=C977,0,1)</f>
        <v>1</v>
      </c>
    </row>
    <row r="978" customFormat="false" ht="15.75" hidden="false" customHeight="true" outlineLevel="0" collapsed="false">
      <c r="A978" s="139" t="str">
        <f aca="false">Seeds!AB973</f>
        <v>M5-NyO-21b-A-3</v>
      </c>
      <c r="B978" s="139" t="str">
        <f aca="false">Seeds!Z973</f>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C978" s="139" t="str">
        <f aca="false">Seeds!AA973</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139" t="n">
        <f aca="false">IF(B978=C978,0,1)</f>
        <v>1</v>
      </c>
    </row>
    <row r="979" customFormat="false" ht="15.75" hidden="false" customHeight="true" outlineLevel="0" collapsed="false">
      <c r="A979" s="139" t="str">
        <f aca="false">Seeds!AB974</f>
        <v>M5-NyO-21b-A-4</v>
      </c>
      <c r="B979" s="139" t="str">
        <f aca="false">Seeds!Z974</f>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9" s="139" t="str">
        <f aca="false">Seeds!AA974</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139" t="n">
        <f aca="false">IF(B979=C979,0,1)</f>
        <v>1</v>
      </c>
    </row>
    <row r="980" customFormat="false" ht="15.75" hidden="false" customHeight="true" outlineLevel="0" collapsed="false">
      <c r="A980" s="139" t="str">
        <f aca="false">Seeds!AB975</f>
        <v>M5-NyO-21b-A-5</v>
      </c>
      <c r="B980" s="139" t="str">
        <f aca="false">Seeds!Z975</f>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80" s="139" t="str">
        <f aca="false">Seeds!AA975</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139" t="n">
        <f aca="false">IF(B980=C980,0,1)</f>
        <v>1</v>
      </c>
    </row>
    <row r="981" customFormat="false" ht="15.75" hidden="false" customHeight="true" outlineLevel="0" collapsed="false">
      <c r="A981" s="139" t="str">
        <f aca="false">Seeds!AB976</f>
        <v>M5-NyO-22a-I-1</v>
      </c>
      <c r="B981" s="139" t="str">
        <f aca="false">Seeds!Z976</f>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139" t="str">
        <f aca="false">Seeds!AA976</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139" t="n">
        <f aca="false">IF(B981=C981,0,1)</f>
        <v>1</v>
      </c>
    </row>
    <row r="982" customFormat="false" ht="15.75" hidden="false" customHeight="true" outlineLevel="0" collapsed="false">
      <c r="A982" s="139" t="str">
        <f aca="false">Seeds!AB977</f>
        <v>M5-NyO-22a-E-1</v>
      </c>
      <c r="B982" s="139" t="str">
        <f aca="false">Seeds!Z977</f>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139" t="str">
        <f aca="false">Seeds!AA977</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139" t="n">
        <f aca="false">IF(B982=C982,0,1)</f>
        <v>1</v>
      </c>
    </row>
    <row r="983" customFormat="false" ht="15.75" hidden="false" customHeight="true" outlineLevel="0" collapsed="false">
      <c r="A983" s="139" t="str">
        <f aca="false">Seeds!AB978</f>
        <v>M5-NyO-22a-E-2</v>
      </c>
      <c r="B983" s="139" t="str">
        <f aca="false">Seeds!Z978</f>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139" t="str">
        <f aca="false">Seeds!AA978</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139" t="n">
        <f aca="false">IF(B983=C983,0,1)</f>
        <v>1</v>
      </c>
    </row>
    <row r="984" customFormat="false" ht="15.75" hidden="false" customHeight="true" outlineLevel="0" collapsed="false">
      <c r="A984" s="139" t="str">
        <f aca="false">Seeds!AB979</f>
        <v>M5-NyO-22a-E-3</v>
      </c>
      <c r="B984" s="139" t="str">
        <f aca="false">Seeds!Z979</f>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139" t="str">
        <f aca="false">Seeds!AA979</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139" t="n">
        <f aca="false">IF(B984=C984,0,1)</f>
        <v>1</v>
      </c>
    </row>
    <row r="985" customFormat="false" ht="15.75" hidden="false" customHeight="true" outlineLevel="0" collapsed="false">
      <c r="A985" s="139" t="str">
        <f aca="false">Seeds!AB980</f>
        <v>M5-NyO-22b-I-1</v>
      </c>
      <c r="B985" s="139" t="str">
        <f aca="false">Seeds!Z980</f>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139" t="str">
        <f aca="false">Seeds!AA980</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139" t="n">
        <f aca="false">IF(B985=C985,0,1)</f>
        <v>1</v>
      </c>
    </row>
    <row r="986" customFormat="false" ht="15.75" hidden="false" customHeight="true" outlineLevel="0" collapsed="false">
      <c r="A986" s="139" t="str">
        <f aca="false">Seeds!AB981</f>
        <v>M5-NyO-22b-E-1</v>
      </c>
      <c r="B986" s="139" t="str">
        <f aca="false">Seeds!Z981</f>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139" t="str">
        <f aca="false">Seeds!AA981</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139" t="n">
        <f aca="false">IF(B986=C986,0,1)</f>
        <v>1</v>
      </c>
    </row>
    <row r="987" customFormat="false" ht="15.75" hidden="false" customHeight="true" outlineLevel="0" collapsed="false">
      <c r="A987" s="139" t="str">
        <f aca="false">Seeds!AB982</f>
        <v>M5-NyO-22b-E-2</v>
      </c>
      <c r="B987" s="139" t="str">
        <f aca="false">Seeds!Z982</f>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139" t="str">
        <f aca="false">Seeds!AA982</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139" t="n">
        <f aca="false">IF(B987=C987,0,1)</f>
        <v>1</v>
      </c>
    </row>
    <row r="988" customFormat="false" ht="15.75" hidden="false" customHeight="true" outlineLevel="0" collapsed="false">
      <c r="A988" s="139" t="str">
        <f aca="false">Seeds!AB983</f>
        <v>M5-NyO-22b-A-1</v>
      </c>
      <c r="B988" s="139" t="str">
        <f aca="false">Seeds!Z983</f>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139" t="str">
        <f aca="false">Seeds!AA983</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139" t="n">
        <f aca="false">IF(B988=C988,0,1)</f>
        <v>1</v>
      </c>
    </row>
    <row r="989" customFormat="false" ht="15.75" hidden="false" customHeight="true" outlineLevel="0" collapsed="false">
      <c r="A989" s="139" t="str">
        <f aca="false">Seeds!AB984</f>
        <v>M5-NyO-22b-A-2</v>
      </c>
      <c r="B989" s="139" t="str">
        <f aca="false">Seeds!Z984</f>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139" t="str">
        <f aca="false">Seeds!AA984</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139" t="n">
        <f aca="false">IF(B989=C989,0,1)</f>
        <v>1</v>
      </c>
    </row>
    <row r="990" customFormat="false" ht="15.75" hidden="false" customHeight="true" outlineLevel="0" collapsed="false">
      <c r="A990" s="139" t="str">
        <f aca="false">Seeds!AB985</f>
        <v>M5-NyO-22b-A-3</v>
      </c>
      <c r="B990" s="139" t="str">
        <f aca="false">Seeds!Z985</f>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139" t="str">
        <f aca="false">Seeds!AA985</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139" t="n">
        <f aca="false">IF(B990=C990,0,1)</f>
        <v>1</v>
      </c>
    </row>
    <row r="991" customFormat="false" ht="15.75" hidden="false" customHeight="true" outlineLevel="0" collapsed="false">
      <c r="A991" s="139" t="str">
        <f aca="false">Seeds!AB986</f>
        <v>M5-NyO-22b-A-4</v>
      </c>
      <c r="B991" s="139" t="str">
        <f aca="false">Seeds!Z986</f>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139" t="str">
        <f aca="false">Seeds!AA986</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139" t="n">
        <f aca="false">IF(B991=C991,0,1)</f>
        <v>1</v>
      </c>
    </row>
    <row r="992" customFormat="false" ht="15.75" hidden="false" customHeight="true" outlineLevel="0" collapsed="false">
      <c r="A992" s="139" t="str">
        <f aca="false">Seeds!AB987</f>
        <v>M5-NyO-22b-A-5</v>
      </c>
      <c r="B992" s="139" t="str">
        <f aca="false">Seeds!Z987</f>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139" t="str">
        <f aca="false">Seeds!AA987</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139" t="n">
        <f aca="false">IF(B992=C992,0,1)</f>
        <v>1</v>
      </c>
    </row>
    <row r="993" customFormat="false" ht="15.75" hidden="false" customHeight="true" outlineLevel="0" collapsed="false">
      <c r="A993" s="139" t="str">
        <f aca="false">Seeds!AB988</f>
        <v>M5-NyO-23a-I-1</v>
      </c>
      <c r="B993" s="139" t="str">
        <f aca="false">Seeds!Z988</f>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139" t="str">
        <f aca="false">Seeds!AA988</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139" t="n">
        <f aca="false">IF(B993=C993,0,1)</f>
        <v>1</v>
      </c>
    </row>
    <row r="994" customFormat="false" ht="15.75" hidden="false" customHeight="true" outlineLevel="0" collapsed="false">
      <c r="A994" s="139" t="str">
        <f aca="false">Seeds!AB989</f>
        <v>M5-NyO-23a-E-1</v>
      </c>
      <c r="B994" s="139" t="str">
        <f aca="false">Seeds!Z989</f>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139" t="str">
        <f aca="false">Seeds!AA989</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139" t="n">
        <f aca="false">IF(B994=C994,0,1)</f>
        <v>1</v>
      </c>
    </row>
    <row r="995" customFormat="false" ht="15.75" hidden="false" customHeight="true" outlineLevel="0" collapsed="false">
      <c r="A995" s="139" t="str">
        <f aca="false">Seeds!AB990</f>
        <v>M5-NyO-23a-E-2</v>
      </c>
      <c r="B995" s="139" t="str">
        <f aca="false">Seeds!Z990</f>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139" t="str">
        <f aca="false">Seeds!AA990</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139" t="n">
        <f aca="false">IF(B995=C995,0,1)</f>
        <v>1</v>
      </c>
    </row>
    <row r="996" customFormat="false" ht="15.75" hidden="false" customHeight="true" outlineLevel="0" collapsed="false">
      <c r="A996" s="139" t="str">
        <f aca="false">Seeds!AB991</f>
        <v>M5-NyO-23a-A-1</v>
      </c>
      <c r="B996" s="139" t="str">
        <f aca="false">Seeds!Z991</f>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139" t="str">
        <f aca="false">Seeds!AA991</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139" t="n">
        <f aca="false">IF(B996=C996,0,1)</f>
        <v>1</v>
      </c>
    </row>
    <row r="997" customFormat="false" ht="15.75" hidden="false" customHeight="true" outlineLevel="0" collapsed="false">
      <c r="A997" s="139" t="str">
        <f aca="false">Seeds!AB992</f>
        <v>M5-NyO-23a-A-2</v>
      </c>
      <c r="B997" s="139" t="str">
        <f aca="false">Seeds!Z992</f>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139" t="str">
        <f aca="false">Seeds!AA992</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139" t="n">
        <f aca="false">IF(B997=C997,0,1)</f>
        <v>1</v>
      </c>
    </row>
    <row r="998" customFormat="false" ht="15.75" hidden="false" customHeight="true" outlineLevel="0" collapsed="false">
      <c r="A998" s="139" t="str">
        <f aca="false">Seeds!AB993</f>
        <v>M5-NyO-23a-A-3</v>
      </c>
      <c r="B998" s="139" t="str">
        <f aca="false">Seeds!Z993</f>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139" t="str">
        <f aca="false">Seeds!AA993</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139" t="n">
        <f aca="false">IF(B998=C998,0,1)</f>
        <v>1</v>
      </c>
    </row>
    <row r="999" customFormat="false" ht="15.75" hidden="false" customHeight="true" outlineLevel="0" collapsed="false">
      <c r="A999" s="139" t="str">
        <f aca="false">Seeds!AB994</f>
        <v>M5-NyO-23a-A-4</v>
      </c>
      <c r="B999" s="139" t="str">
        <f aca="false">Seeds!Z994</f>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139" t="str">
        <f aca="false">Seeds!AA994</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139" t="n">
        <f aca="false">IF(B999=C999,0,1)</f>
        <v>1</v>
      </c>
    </row>
    <row r="1000" customFormat="false" ht="15.75" hidden="false" customHeight="true" outlineLevel="0" collapsed="false">
      <c r="A1000" s="139" t="str">
        <f aca="false">Seeds!AB995</f>
        <v>M5-NyO-23a-A-5</v>
      </c>
      <c r="B1000" s="139" t="str">
        <f aca="false">Seeds!Z995</f>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139" t="str">
        <f aca="false">Seeds!AA995</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139" t="n">
        <f aca="false">IF(B1000=C1000,0,1)</f>
        <v>1</v>
      </c>
    </row>
    <row r="1001" customFormat="false" ht="15.75" hidden="false" customHeight="true" outlineLevel="0" collapsed="false">
      <c r="A1001" s="139" t="str">
        <f aca="false">Seeds!AB996</f>
        <v>M5-NyO-60a-I-1</v>
      </c>
      <c r="B1001" s="139" t="str">
        <f aca="false">Seeds!Z996</f>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139" t="str">
        <f aca="false">Seeds!AA996</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139" t="n">
        <f aca="false">IF(B1001=C1001,0,1)</f>
        <v>1</v>
      </c>
    </row>
    <row r="1002" customFormat="false" ht="15.75" hidden="false" customHeight="true" outlineLevel="0" collapsed="false">
      <c r="A1002" s="139" t="str">
        <f aca="false">Seeds!AB997</f>
        <v>M5-NyO-60a-E-1</v>
      </c>
      <c r="B1002" s="139" t="str">
        <f aca="false">Seeds!Z997</f>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139" t="str">
        <f aca="false">Seeds!AA997</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139" t="n">
        <f aca="false">IF(B1002=C1002,0,1)</f>
        <v>1</v>
      </c>
    </row>
    <row r="1003" customFormat="false" ht="15.75" hidden="false" customHeight="true" outlineLevel="0" collapsed="false">
      <c r="A1003" s="139" t="str">
        <f aca="false">Seeds!AB998</f>
        <v>M5-NyO-60a-E-2</v>
      </c>
      <c r="B1003" s="139" t="str">
        <f aca="false">Seeds!Z998</f>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139" t="str">
        <f aca="false">Seeds!AA998</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139" t="n">
        <f aca="false">IF(B1003=C1003,0,1)</f>
        <v>1</v>
      </c>
    </row>
    <row r="1004" customFormat="false" ht="15.75" hidden="false" customHeight="true" outlineLevel="0" collapsed="false">
      <c r="A1004" s="139" t="str">
        <f aca="false">Seeds!AB999</f>
        <v>M5-NyO-60a-A-1</v>
      </c>
      <c r="B1004" s="139" t="str">
        <f aca="false">Seeds!Z999</f>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139" t="str">
        <f aca="false">Seeds!AA999</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139" t="n">
        <f aca="false">IF(B1004=C1004,0,1)</f>
        <v>1</v>
      </c>
    </row>
    <row r="1005" customFormat="false" ht="15.75" hidden="false" customHeight="true" outlineLevel="0" collapsed="false">
      <c r="A1005" s="139" t="str">
        <f aca="false">Seeds!AB1000</f>
        <v>M5-NyO-60a-A-2</v>
      </c>
      <c r="B1005" s="139" t="str">
        <f aca="false">Seeds!Z1000</f>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139" t="str">
        <f aca="false">Seeds!AA1000</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139" t="n">
        <f aca="false">IF(B1005=C1005,0,1)</f>
        <v>1</v>
      </c>
    </row>
    <row r="1006" customFormat="false" ht="15.75" hidden="false" customHeight="true" outlineLevel="0" collapsed="false">
      <c r="A1006" s="139" t="str">
        <f aca="false">Seeds!AB1001</f>
        <v>M5-NyO-60a-A-3</v>
      </c>
      <c r="B1006" s="139" t="str">
        <f aca="false">Seeds!Z1001</f>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139" t="str">
        <f aca="false">Seeds!AA1001</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139" t="n">
        <f aca="false">IF(B1006=C1006,0,1)</f>
        <v>1</v>
      </c>
    </row>
    <row r="1007" customFormat="false" ht="15.75" hidden="false" customHeight="true" outlineLevel="0" collapsed="false">
      <c r="A1007" s="139" t="str">
        <f aca="false">Seeds!AB1002</f>
        <v>M5-NyO-60a-A-4</v>
      </c>
      <c r="B1007" s="139" t="str">
        <f aca="false">Seeds!Z1002</f>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139" t="str">
        <f aca="false">Seeds!AA1002</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139" t="n">
        <f aca="false">IF(B1007=C1007,0,1)</f>
        <v>1</v>
      </c>
    </row>
    <row r="1008" customFormat="false" ht="15.75" hidden="false" customHeight="true" outlineLevel="0" collapsed="false">
      <c r="A1008" s="139" t="str">
        <f aca="false">Seeds!AB1003</f>
        <v>M5-NyO-60a-A-5</v>
      </c>
      <c r="B1008" s="139" t="str">
        <f aca="false">Seeds!Z1003</f>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139" t="str">
        <f aca="false">Seeds!AA1003</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139" t="n">
        <f aca="false">IF(B1008=C1008,0,1)</f>
        <v>1</v>
      </c>
    </row>
    <row r="1009" customFormat="false" ht="15.75" hidden="false" customHeight="true" outlineLevel="0" collapsed="false">
      <c r="A1009" s="139" t="str">
        <f aca="false">Seeds!AB1004</f>
        <v>M5-NyO-24b-I-1</v>
      </c>
      <c r="B1009" s="139" t="str">
        <f aca="false">Seeds!Z1004</f>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139" t="str">
        <f aca="false">Seeds!AA1004</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139" t="n">
        <f aca="false">IF(B1009=C1009,0,1)</f>
        <v>1</v>
      </c>
    </row>
    <row r="1010" customFormat="false" ht="15.75" hidden="false" customHeight="true" outlineLevel="0" collapsed="false">
      <c r="A1010" s="139" t="str">
        <f aca="false">Seeds!AB1005</f>
        <v>M5-NyO-24b-E-1</v>
      </c>
      <c r="B1010" s="139" t="str">
        <f aca="false">Seeds!Z1005</f>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139" t="str">
        <f aca="false">Seeds!AA1005</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139" t="n">
        <f aca="false">IF(B1010=C1010,0,1)</f>
        <v>1</v>
      </c>
    </row>
    <row r="1011" customFormat="false" ht="15.75" hidden="false" customHeight="true" outlineLevel="0" collapsed="false">
      <c r="A1011" s="139" t="str">
        <f aca="false">Seeds!AB1006</f>
        <v>M5-NyO-24b-A-1</v>
      </c>
      <c r="B1011" s="139" t="str">
        <f aca="false">Seeds!Z1006</f>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139" t="str">
        <f aca="false">Seeds!AA1006</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139" t="n">
        <f aca="false">IF(B1011=C1011,0,1)</f>
        <v>1</v>
      </c>
    </row>
    <row r="1012" customFormat="false" ht="15.75" hidden="false" customHeight="true" outlineLevel="0" collapsed="false">
      <c r="A1012" s="139" t="str">
        <f aca="false">Seeds!AB1007</f>
        <v>M5-NyO-24b-A-2</v>
      </c>
      <c r="B1012" s="139" t="str">
        <f aca="false">Seeds!Z1007</f>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139" t="str">
        <f aca="false">Seeds!AA1007</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139" t="n">
        <f aca="false">IF(B1012=C1012,0,1)</f>
        <v>1</v>
      </c>
    </row>
    <row r="1013" customFormat="false" ht="15.75" hidden="false" customHeight="true" outlineLevel="0" collapsed="false">
      <c r="A1013" s="139" t="str">
        <f aca="false">Seeds!AB1008</f>
        <v>M5-NyO-24b-A-3</v>
      </c>
      <c r="B1013" s="139" t="str">
        <f aca="false">Seeds!Z1008</f>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139" t="str">
        <f aca="false">Seeds!AA1008</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139" t="n">
        <f aca="false">IF(B1013=C1013,0,1)</f>
        <v>1</v>
      </c>
    </row>
    <row r="1014" customFormat="false" ht="15.75" hidden="false" customHeight="true" outlineLevel="0" collapsed="false">
      <c r="A1014" s="139" t="str">
        <f aca="false">Seeds!AB1009</f>
        <v>M5-NyO-24b-A-4</v>
      </c>
      <c r="B1014" s="139" t="str">
        <f aca="false">Seeds!Z1009</f>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C1014" s="139" t="str">
        <f aca="false">Seeds!AA1009</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139" t="n">
        <f aca="false">IF(B1014=C1014,0,1)</f>
        <v>1</v>
      </c>
    </row>
    <row r="1015" customFormat="false" ht="15.75" hidden="false" customHeight="true" outlineLevel="0" collapsed="false">
      <c r="A1015" s="139" t="str">
        <f aca="false">Seeds!AB1010</f>
        <v>M5-NyO-24b-A-5</v>
      </c>
      <c r="B1015" s="139" t="str">
        <f aca="false">Seeds!Z1010</f>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139" t="str">
        <f aca="false">Seeds!AA1010</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139" t="n">
        <f aca="false">IF(B1015=C1015,0,1)</f>
        <v>1</v>
      </c>
    </row>
    <row r="1016" customFormat="false" ht="15.75" hidden="false" customHeight="true" outlineLevel="0" collapsed="false">
      <c r="A1016" s="139" t="str">
        <f aca="false">Seeds!AB1011</f>
        <v>M5-NyO-25a-I-1</v>
      </c>
      <c r="B1016" s="139" t="str">
        <f aca="false">Seeds!Z1011</f>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139" t="str">
        <f aca="false">Seeds!AA1011</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139" t="n">
        <f aca="false">IF(B1016=C1016,0,1)</f>
        <v>1</v>
      </c>
    </row>
    <row r="1017" customFormat="false" ht="15.75" hidden="false" customHeight="true" outlineLevel="0" collapsed="false">
      <c r="A1017" s="139" t="str">
        <f aca="false">Seeds!AB1012</f>
        <v>M5-NyO-25a-E-1</v>
      </c>
      <c r="B1017" s="139" t="str">
        <f aca="false">Seeds!Z1012</f>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7" s="139" t="str">
        <f aca="false">Seeds!AA1012</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139" t="n">
        <f aca="false">IF(B1017=C1017,0,1)</f>
        <v>1</v>
      </c>
    </row>
    <row r="1018" customFormat="false" ht="15.75" hidden="false" customHeight="true" outlineLevel="0" collapsed="false">
      <c r="A1018" s="139" t="str">
        <f aca="false">Seeds!AB1013</f>
        <v>M5-NyO-25a-A-1</v>
      </c>
      <c r="B1018" s="139" t="str">
        <f aca="false">Seeds!Z1013</f>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8" s="139" t="str">
        <f aca="false">Seeds!AA1013</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139" t="n">
        <f aca="false">IF(B1018=C1018,0,1)</f>
        <v>1</v>
      </c>
    </row>
    <row r="1019" customFormat="false" ht="15.75" hidden="false" customHeight="true" outlineLevel="0" collapsed="false">
      <c r="A1019" s="139" t="str">
        <f aca="false">Seeds!AB1014</f>
        <v>M5-NyO-25a-A-2</v>
      </c>
      <c r="B1019" s="139" t="str">
        <f aca="false">Seeds!Z1014</f>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9" s="139" t="str">
        <f aca="false">Seeds!AA1014</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139" t="n">
        <f aca="false">IF(B1019=C1019,0,1)</f>
        <v>1</v>
      </c>
    </row>
    <row r="1020" customFormat="false" ht="15.75" hidden="false" customHeight="true" outlineLevel="0" collapsed="false">
      <c r="A1020" s="139" t="str">
        <f aca="false">Seeds!AB1015</f>
        <v>M5-NyO-25a-A-3</v>
      </c>
      <c r="B1020" s="139" t="str">
        <f aca="false">Seeds!Z1015</f>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0" s="139" t="str">
        <f aca="false">Seeds!AA1015</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139" t="n">
        <f aca="false">IF(B1020=C1020,0,1)</f>
        <v>1</v>
      </c>
    </row>
    <row r="1021" customFormat="false" ht="15.75" hidden="false" customHeight="true" outlineLevel="0" collapsed="false">
      <c r="A1021" s="139" t="str">
        <f aca="false">Seeds!AB1016</f>
        <v>M5-NyO-25a-A-4</v>
      </c>
      <c r="B1021" s="139" t="str">
        <f aca="false">Seeds!Z1016</f>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1" s="139" t="str">
        <f aca="false">Seeds!AA1016</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139" t="n">
        <f aca="false">IF(B1021=C1021,0,1)</f>
        <v>1</v>
      </c>
    </row>
    <row r="1022" customFormat="false" ht="15.75" hidden="false" customHeight="true" outlineLevel="0" collapsed="false">
      <c r="A1022" s="139" t="str">
        <f aca="false">Seeds!AB1017</f>
        <v>M5-NyO-25a-A-5</v>
      </c>
      <c r="B1022" s="139" t="str">
        <f aca="false">Seeds!Z1017</f>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2" s="139" t="str">
        <f aca="false">Seeds!AA1017</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139" t="n">
        <f aca="false">IF(B1022=C1022,0,1)</f>
        <v>1</v>
      </c>
    </row>
    <row r="1023" customFormat="false" ht="15.75" hidden="false" customHeight="true" outlineLevel="0" collapsed="false">
      <c r="A1023" s="139" t="str">
        <f aca="false">Seeds!AB1018</f>
        <v>M5-NyO-25b-I-1</v>
      </c>
      <c r="B1023" s="139" t="str">
        <f aca="false">Seeds!Z1018</f>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C1023" s="139" t="str">
        <f aca="false">Seeds!AA1018</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139" t="n">
        <f aca="false">IF(B1023=C1023,0,1)</f>
        <v>1</v>
      </c>
    </row>
    <row r="1024" customFormat="false" ht="15.75" hidden="false" customHeight="true" outlineLevel="0" collapsed="false">
      <c r="A1024" s="139" t="str">
        <f aca="false">Seeds!AB1019</f>
        <v>M5-NyO-25b-E-1</v>
      </c>
      <c r="B1024" s="139" t="str">
        <f aca="false">Seeds!Z1019</f>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4" s="139" t="str">
        <f aca="false">Seeds!AA1019</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139" t="n">
        <f aca="false">IF(B1024=C1024,0,1)</f>
        <v>1</v>
      </c>
    </row>
    <row r="1025" customFormat="false" ht="15.75" hidden="false" customHeight="true" outlineLevel="0" collapsed="false">
      <c r="A1025" s="139" t="str">
        <f aca="false">Seeds!AB1020</f>
        <v>M5-NyO-25b-E-2</v>
      </c>
      <c r="B1025" s="139" t="str">
        <f aca="false">Seeds!Z1020</f>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5" s="139" t="str">
        <f aca="false">Seeds!AA1020</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139" t="n">
        <f aca="false">IF(B1025=C1025,0,1)</f>
        <v>1</v>
      </c>
    </row>
    <row r="1026" customFormat="false" ht="15.75" hidden="false" customHeight="true" outlineLevel="0" collapsed="false">
      <c r="A1026" s="139" t="str">
        <f aca="false">Seeds!AB1021</f>
        <v>M5-NyO-25b-A-1</v>
      </c>
      <c r="B1026" s="139" t="str">
        <f aca="false">Seeds!Z1021</f>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6" s="139" t="str">
        <f aca="false">Seeds!AA1021</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139" t="n">
        <f aca="false">IF(B1026=C1026,0,1)</f>
        <v>1</v>
      </c>
    </row>
    <row r="1027" customFormat="false" ht="15.75" hidden="false" customHeight="true" outlineLevel="0" collapsed="false">
      <c r="A1027" s="139" t="str">
        <f aca="false">Seeds!AB1022</f>
        <v>M5-NyO-25b-A-2</v>
      </c>
      <c r="B1027" s="139" t="str">
        <f aca="false">Seeds!Z1022</f>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7" s="139" t="str">
        <f aca="false">Seeds!AA1022</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139" t="n">
        <f aca="false">IF(B1027=C1027,0,1)</f>
        <v>1</v>
      </c>
    </row>
    <row r="1028" customFormat="false" ht="15.75" hidden="false" customHeight="true" outlineLevel="0" collapsed="false">
      <c r="A1028" s="139" t="str">
        <f aca="false">Seeds!AB1023</f>
        <v>M5-NyO-25b-A-3</v>
      </c>
      <c r="B1028" s="139" t="str">
        <f aca="false">Seeds!Z1023</f>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8" s="139" t="str">
        <f aca="false">Seeds!AA1023</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139" t="n">
        <f aca="false">IF(B1028=C1028,0,1)</f>
        <v>1</v>
      </c>
    </row>
    <row r="1029" customFormat="false" ht="15.75" hidden="false" customHeight="true" outlineLevel="0" collapsed="false">
      <c r="A1029" s="139" t="str">
        <f aca="false">Seeds!AB1024</f>
        <v>M5-NyO-25b-A-4</v>
      </c>
      <c r="B1029" s="139" t="str">
        <f aca="false">Seeds!Z1024</f>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9" s="139" t="str">
        <f aca="false">Seeds!AA1024</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139" t="n">
        <f aca="false">IF(B1029=C1029,0,1)</f>
        <v>1</v>
      </c>
    </row>
    <row r="1030" customFormat="false" ht="15.75" hidden="false" customHeight="true" outlineLevel="0" collapsed="false">
      <c r="A1030" s="139" t="str">
        <f aca="false">Seeds!AB1025</f>
        <v>M5-NyO-25b-A-5</v>
      </c>
      <c r="B1030" s="139" t="str">
        <f aca="false">Seeds!Z1025</f>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30" s="139" t="str">
        <f aca="false">Seeds!AA1025</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139" t="n">
        <f aca="false">IF(B1030=C1030,0,1)</f>
        <v>1</v>
      </c>
    </row>
    <row r="1031" customFormat="false" ht="15.75" hidden="false" customHeight="true" outlineLevel="0" collapsed="false">
      <c r="A1031" s="139" t="str">
        <f aca="false">Seeds!AB1026</f>
        <v>M5-NyO-25c-I-1</v>
      </c>
      <c r="B1031" s="139" t="str">
        <f aca="false">Seeds!Z1026</f>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C1031" s="139" t="str">
        <f aca="false">Seeds!AA1026</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139" t="n">
        <f aca="false">IF(B1031=C1031,0,1)</f>
        <v>1</v>
      </c>
    </row>
    <row r="1032" customFormat="false" ht="15.75" hidden="false" customHeight="true" outlineLevel="0" collapsed="false">
      <c r="A1032" s="139" t="str">
        <f aca="false">Seeds!AB1027</f>
        <v>M5-NyO-25c-I-2</v>
      </c>
      <c r="B1032" s="139" t="str">
        <f aca="false">Seeds!Z1027</f>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C1032" s="139" t="str">
        <f aca="false">Seeds!AA1027</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139" t="n">
        <f aca="false">IF(B1032=C1032,0,1)</f>
        <v>1</v>
      </c>
    </row>
    <row r="1033" customFormat="false" ht="15.75" hidden="false" customHeight="true" outlineLevel="0" collapsed="false">
      <c r="A1033" s="139" t="str">
        <f aca="false">Seeds!AB1028</f>
        <v>M5-NyO-25c-E-1</v>
      </c>
      <c r="B1033" s="139" t="str">
        <f aca="false">Seeds!Z1028</f>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C1033" s="139" t="str">
        <f aca="false">Seeds!AA1028</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139" t="n">
        <f aca="false">IF(B1033=C1033,0,1)</f>
        <v>1</v>
      </c>
    </row>
    <row r="1034" customFormat="false" ht="15.75" hidden="false" customHeight="true" outlineLevel="0" collapsed="false">
      <c r="A1034" s="139" t="str">
        <f aca="false">Seeds!AB1029</f>
        <v>M5-NyO-25c-E-2</v>
      </c>
      <c r="B1034" s="139" t="str">
        <f aca="false">Seeds!Z1029</f>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C1034" s="139" t="str">
        <f aca="false">Seeds!AA1029</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139" t="n">
        <f aca="false">IF(B1034=C1034,0,1)</f>
        <v>1</v>
      </c>
    </row>
    <row r="1035" customFormat="false" ht="15.75" hidden="false" customHeight="true" outlineLevel="0" collapsed="false">
      <c r="A1035" s="139" t="str">
        <f aca="false">Seeds!AB1030</f>
        <v>M5-NyO-25c-A-1</v>
      </c>
      <c r="B1035" s="139" t="str">
        <f aca="false">Seeds!Z1030</f>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5" s="139" t="str">
        <f aca="false">Seeds!AA1030</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139" t="n">
        <f aca="false">IF(B1035=C1035,0,1)</f>
        <v>1</v>
      </c>
    </row>
    <row r="1036" customFormat="false" ht="15.75" hidden="false" customHeight="true" outlineLevel="0" collapsed="false">
      <c r="A1036" s="139" t="str">
        <f aca="false">Seeds!AB1031</f>
        <v>M5-NyO-25c-A-2</v>
      </c>
      <c r="B1036" s="139" t="str">
        <f aca="false">Seeds!Z1031</f>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6" s="139" t="str">
        <f aca="false">Seeds!AA1031</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139" t="n">
        <f aca="false">IF(B1036=C1036,0,1)</f>
        <v>1</v>
      </c>
    </row>
    <row r="1037" customFormat="false" ht="15.75" hidden="false" customHeight="true" outlineLevel="0" collapsed="false">
      <c r="A1037" s="139" t="str">
        <f aca="false">Seeds!AB1032</f>
        <v>M5-NyO-25c-A-3</v>
      </c>
      <c r="B1037" s="139" t="str">
        <f aca="false">Seeds!Z1032</f>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7" s="139" t="str">
        <f aca="false">Seeds!AA1032</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139" t="n">
        <f aca="false">IF(B1037=C1037,0,1)</f>
        <v>1</v>
      </c>
    </row>
    <row r="1038" customFormat="false" ht="15.75" hidden="false" customHeight="true" outlineLevel="0" collapsed="false">
      <c r="A1038" s="139" t="str">
        <f aca="false">Seeds!AB1033</f>
        <v>M5-NyO-25c-A-4</v>
      </c>
      <c r="B1038" s="139" t="str">
        <f aca="false">Seeds!Z1033</f>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8" s="139" t="str">
        <f aca="false">Seeds!AA1033</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139" t="n">
        <f aca="false">IF(B1038=C1038,0,1)</f>
        <v>1</v>
      </c>
    </row>
    <row r="1039" customFormat="false" ht="15.75" hidden="false" customHeight="true" outlineLevel="0" collapsed="false">
      <c r="A1039" s="139" t="str">
        <f aca="false">Seeds!AB1034</f>
        <v>M5-NyO-25c-A-5</v>
      </c>
      <c r="B1039" s="139" t="str">
        <f aca="false">Seeds!Z1034</f>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9" s="139" t="str">
        <f aca="false">Seeds!AA1034</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139" t="n">
        <f aca="false">IF(B1039=C1039,0,1)</f>
        <v>1</v>
      </c>
    </row>
    <row r="1040" customFormat="false" ht="15.75" hidden="false" customHeight="true" outlineLevel="0" collapsed="false">
      <c r="A1040" s="139" t="str">
        <f aca="false">Seeds!AB1035</f>
        <v>M5-NyO-35a-I-1</v>
      </c>
      <c r="B1040" s="139" t="str">
        <f aca="false">Seeds!Z1035</f>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C1040" s="139" t="str">
        <f aca="false">Seeds!AA1035</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139" t="n">
        <f aca="false">IF(B1040=C1040,0,1)</f>
        <v>1</v>
      </c>
    </row>
    <row r="1041" customFormat="false" ht="15.75" hidden="false" customHeight="true" outlineLevel="0" collapsed="false">
      <c r="A1041" s="139" t="str">
        <f aca="false">Seeds!AB1036</f>
        <v>M5-NyO-35a-I-2</v>
      </c>
      <c r="B1041" s="139" t="str">
        <f aca="false">Seeds!Z1036</f>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C1041" s="139" t="str">
        <f aca="false">Seeds!AA1036</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139" t="n">
        <f aca="false">IF(B1041=C1041,0,1)</f>
        <v>1</v>
      </c>
    </row>
    <row r="1042" customFormat="false" ht="15.75" hidden="false" customHeight="true" outlineLevel="0" collapsed="false">
      <c r="A1042" s="139" t="str">
        <f aca="false">Seeds!AB1037</f>
        <v>M5-NyO-35a-E-1</v>
      </c>
      <c r="B1042" s="139" t="str">
        <f aca="false">Seeds!Z1037</f>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C1042" s="139" t="str">
        <f aca="false">Seeds!AA1037</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139" t="n">
        <f aca="false">IF(B1042=C1042,0,1)</f>
        <v>1</v>
      </c>
    </row>
    <row r="1043" customFormat="false" ht="15.75" hidden="false" customHeight="true" outlineLevel="0" collapsed="false">
      <c r="A1043" s="139" t="str">
        <f aca="false">Seeds!AB1038</f>
        <v>M5-NyO-35a-E-2</v>
      </c>
      <c r="B1043" s="139" t="str">
        <f aca="false">Seeds!Z1038</f>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C1043" s="139" t="str">
        <f aca="false">Seeds!AA1038</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139" t="n">
        <f aca="false">IF(B1043=C1043,0,1)</f>
        <v>1</v>
      </c>
    </row>
    <row r="1044" customFormat="false" ht="15.75" hidden="false" customHeight="true" outlineLevel="0" collapsed="false">
      <c r="A1044" s="139" t="str">
        <f aca="false">Seeds!AB1039</f>
        <v>M5-NyO-53a-I-1</v>
      </c>
      <c r="B1044" s="139" t="str">
        <f aca="false">Seeds!Z1039</f>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4" s="139" t="str">
        <f aca="false">Seeds!AA1039</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139" t="n">
        <f aca="false">IF(B1044=C1044,0,1)</f>
        <v>1</v>
      </c>
    </row>
    <row r="1045" customFormat="false" ht="15.75" hidden="false" customHeight="true" outlineLevel="0" collapsed="false">
      <c r="A1045" s="139" t="str">
        <f aca="false">Seeds!AB1040</f>
        <v>M5-NyO-53a-I-2</v>
      </c>
      <c r="B1045" s="139" t="str">
        <f aca="false">Seeds!Z1040</f>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5" s="139" t="str">
        <f aca="false">Seeds!AA1040</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139" t="n">
        <f aca="false">IF(B1045=C1045,0,1)</f>
        <v>1</v>
      </c>
    </row>
    <row r="1046" customFormat="false" ht="15.75" hidden="false" customHeight="true" outlineLevel="0" collapsed="false">
      <c r="A1046" s="139" t="str">
        <f aca="false">Seeds!AB1041</f>
        <v>M5-NyO-53a-I-3</v>
      </c>
      <c r="B1046" s="139" t="str">
        <f aca="false">Seeds!Z1041</f>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6" s="139" t="str">
        <f aca="false">Seeds!AA1041</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139" t="n">
        <f aca="false">IF(B1046=C1046,0,1)</f>
        <v>1</v>
      </c>
    </row>
    <row r="1047" customFormat="false" ht="15.75" hidden="false" customHeight="true" outlineLevel="0" collapsed="false">
      <c r="A1047" s="139" t="str">
        <f aca="false">Seeds!AB1042</f>
        <v>M5-NyO-53a-I-4</v>
      </c>
      <c r="B1047" s="139" t="str">
        <f aca="false">Seeds!Z1042</f>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7" s="139" t="str">
        <f aca="false">Seeds!AA1042</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139" t="n">
        <f aca="false">IF(B1047=C1047,0,1)</f>
        <v>1</v>
      </c>
    </row>
    <row r="1048" customFormat="false" ht="15.75" hidden="false" customHeight="true" outlineLevel="0" collapsed="false">
      <c r="A1048" s="139" t="str">
        <f aca="false">Seeds!AB1043</f>
        <v>M5-NyO-53a-I-5</v>
      </c>
      <c r="B1048" s="139" t="str">
        <f aca="false">Seeds!Z1043</f>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8" s="139" t="str">
        <f aca="false">Seeds!AA1043</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139" t="n">
        <f aca="false">IF(B1048=C1048,0,1)</f>
        <v>1</v>
      </c>
    </row>
    <row r="1049" customFormat="false" ht="15.75" hidden="false" customHeight="true" outlineLevel="0" collapsed="false">
      <c r="A1049" s="139" t="str">
        <f aca="false">Seeds!AB1044</f>
        <v>M5-NyO-53a-I-6</v>
      </c>
      <c r="B1049" s="139" t="str">
        <f aca="false">Seeds!Z1044</f>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49" s="139" t="str">
        <f aca="false">Seeds!AA1044</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139" t="n">
        <f aca="false">IF(B1049=C1049,0,1)</f>
        <v>1</v>
      </c>
    </row>
    <row r="1050" customFormat="false" ht="15.75" hidden="false" customHeight="true" outlineLevel="0" collapsed="false">
      <c r="A1050" s="139" t="str">
        <f aca="false">Seeds!AB1045</f>
        <v>M5-NyO-53a-I-7</v>
      </c>
      <c r="B1050" s="139" t="str">
        <f aca="false">Seeds!Z1045</f>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0" s="139" t="str">
        <f aca="false">Seeds!AA1045</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139" t="n">
        <f aca="false">IF(B1050=C1050,0,1)</f>
        <v>1</v>
      </c>
    </row>
    <row r="1051" customFormat="false" ht="15.75" hidden="false" customHeight="true" outlineLevel="0" collapsed="false">
      <c r="A1051" s="139" t="str">
        <f aca="false">Seeds!AB1046</f>
        <v>M5-NyO-53a-I-8</v>
      </c>
      <c r="B1051" s="139" t="str">
        <f aca="false">Seeds!Z1046</f>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1" s="139" t="str">
        <f aca="false">Seeds!AA1046</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139" t="n">
        <f aca="false">IF(B1051=C1051,0,1)</f>
        <v>1</v>
      </c>
    </row>
    <row r="1052" customFormat="false" ht="15.75" hidden="false" customHeight="true" outlineLevel="0" collapsed="false">
      <c r="A1052" s="139" t="str">
        <f aca="false">Seeds!AB1047</f>
        <v>M5-NyO-53a-I-9</v>
      </c>
      <c r="B1052" s="139" t="str">
        <f aca="false">Seeds!Z1047</f>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2" s="139" t="str">
        <f aca="false">Seeds!AA1047</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139" t="n">
        <f aca="false">IF(B1052=C1052,0,1)</f>
        <v>1</v>
      </c>
    </row>
    <row r="1053" customFormat="false" ht="15.75" hidden="false" customHeight="true" outlineLevel="0" collapsed="false">
      <c r="A1053" s="139" t="str">
        <f aca="false">Seeds!AB1048</f>
        <v>M5-NyO-53a-I-10</v>
      </c>
      <c r="B1053" s="139" t="str">
        <f aca="false">Seeds!Z1048</f>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3" s="139" t="str">
        <f aca="false">Seeds!AA1048</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139" t="n">
        <f aca="false">IF(B1053=C1053,0,1)</f>
        <v>1</v>
      </c>
    </row>
    <row r="1054" customFormat="false" ht="15.75" hidden="false" customHeight="true" outlineLevel="0" collapsed="false">
      <c r="A1054" s="139" t="str">
        <f aca="false">Seeds!AB1049</f>
        <v>M5-NyO-35b-I-1</v>
      </c>
      <c r="B1054" s="139" t="str">
        <f aca="false">Seeds!Z1049</f>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C1054" s="139" t="str">
        <f aca="false">Seeds!AA1049</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139" t="n">
        <f aca="false">IF(B1054=C1054,0,1)</f>
        <v>1</v>
      </c>
    </row>
    <row r="1055" customFormat="false" ht="15.75" hidden="false" customHeight="true" outlineLevel="0" collapsed="false">
      <c r="A1055" s="139" t="str">
        <f aca="false">Seeds!AB1050</f>
        <v>M5-NyO-35b-I-2</v>
      </c>
      <c r="B1055" s="139" t="str">
        <f aca="false">Seeds!Z1050</f>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C1055" s="139" t="str">
        <f aca="false">Seeds!AA1050</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139" t="n">
        <f aca="false">IF(B1055=C1055,0,1)</f>
        <v>1</v>
      </c>
    </row>
    <row r="1056" customFormat="false" ht="15.75" hidden="false" customHeight="true" outlineLevel="0" collapsed="false">
      <c r="A1056" s="139" t="str">
        <f aca="false">Seeds!AB1051</f>
        <v>M5-NyO-35b-E-1</v>
      </c>
      <c r="B1056" s="139" t="str">
        <f aca="false">Seeds!Z1051</f>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6" s="139" t="str">
        <f aca="false">Seeds!AA1051</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139" t="n">
        <f aca="false">IF(B1056=C1056,0,1)</f>
        <v>1</v>
      </c>
    </row>
    <row r="1057" customFormat="false" ht="15.75" hidden="false" customHeight="true" outlineLevel="0" collapsed="false">
      <c r="A1057" s="139" t="str">
        <f aca="false">Seeds!AB1052</f>
        <v>M5-NyO-35b-E-2</v>
      </c>
      <c r="B1057" s="139" t="str">
        <f aca="false">Seeds!Z1052</f>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7" s="139" t="str">
        <f aca="false">Seeds!AA1052</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139" t="n">
        <f aca="false">IF(B1057=C1057,0,1)</f>
        <v>1</v>
      </c>
    </row>
    <row r="1058" customFormat="false" ht="15.75" hidden="false" customHeight="true" outlineLevel="0" collapsed="false">
      <c r="A1058" s="139" t="str">
        <f aca="false">Seeds!AB1053</f>
        <v>M5-NyO-36a-I-1</v>
      </c>
      <c r="B1058" s="139" t="str">
        <f aca="false">Seeds!Z1053</f>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C1058" s="139" t="str">
        <f aca="false">Seeds!AA1053</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139" t="n">
        <f aca="false">IF(B1058=C1058,0,1)</f>
        <v>1</v>
      </c>
    </row>
    <row r="1059" customFormat="false" ht="15.75" hidden="false" customHeight="true" outlineLevel="0" collapsed="false">
      <c r="A1059" s="139" t="str">
        <f aca="false">Seeds!AB1054</f>
        <v>M5-NyO-36a-E-1</v>
      </c>
      <c r="B1059" s="139" t="str">
        <f aca="false">Seeds!Z1054</f>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59" s="139" t="str">
        <f aca="false">Seeds!AA1054</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139" t="n">
        <f aca="false">IF(B1059=C1059,0,1)</f>
        <v>1</v>
      </c>
    </row>
    <row r="1060" customFormat="false" ht="15.75" hidden="false" customHeight="true" outlineLevel="0" collapsed="false">
      <c r="A1060" s="139" t="str">
        <f aca="false">Seeds!AB1055</f>
        <v>M5-NyO-56a-I-1</v>
      </c>
      <c r="B1060" s="139" t="str">
        <f aca="false">Seeds!Z1055</f>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0" s="139" t="str">
        <f aca="false">Seeds!AA1055</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139" t="n">
        <f aca="false">IF(B1060=C1060,0,1)</f>
        <v>1</v>
      </c>
    </row>
    <row r="1061" customFormat="false" ht="15.75" hidden="false" customHeight="true" outlineLevel="0" collapsed="false">
      <c r="A1061" s="139" t="str">
        <f aca="false">Seeds!AB1056</f>
        <v>M5-NyO-56a-I-2</v>
      </c>
      <c r="B1061" s="139" t="str">
        <f aca="false">Seeds!Z1056</f>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1" s="139" t="str">
        <f aca="false">Seeds!AA1056</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139" t="n">
        <f aca="false">IF(B1061=C1061,0,1)</f>
        <v>1</v>
      </c>
    </row>
    <row r="1062" customFormat="false" ht="15.75" hidden="false" customHeight="true" outlineLevel="0" collapsed="false">
      <c r="A1062" s="139" t="str">
        <f aca="false">Seeds!AB1057</f>
        <v>M5-NyO-56a-I-3</v>
      </c>
      <c r="B1062" s="139" t="str">
        <f aca="false">Seeds!Z1057</f>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2" s="139" t="str">
        <f aca="false">Seeds!AA1057</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139" t="n">
        <f aca="false">IF(B1062=C1062,0,1)</f>
        <v>1</v>
      </c>
    </row>
    <row r="1063" customFormat="false" ht="15.75" hidden="false" customHeight="true" outlineLevel="0" collapsed="false">
      <c r="A1063" s="139" t="str">
        <f aca="false">Seeds!AB1058</f>
        <v>M5-NyO-56a-I-4</v>
      </c>
      <c r="B1063" s="139" t="str">
        <f aca="false">Seeds!Z1058</f>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3" s="139" t="str">
        <f aca="false">Seeds!AA1058</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139" t="n">
        <f aca="false">IF(B1063=C1063,0,1)</f>
        <v>1</v>
      </c>
    </row>
    <row r="1064" customFormat="false" ht="15.75" hidden="false" customHeight="true" outlineLevel="0" collapsed="false">
      <c r="A1064" s="139" t="str">
        <f aca="false">Seeds!AB1059</f>
        <v>M5-NyO-56a-I-5</v>
      </c>
      <c r="B1064" s="139" t="str">
        <f aca="false">Seeds!Z1059</f>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4" s="139" t="str">
        <f aca="false">Seeds!AA1059</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139" t="n">
        <f aca="false">IF(B1064=C1064,0,1)</f>
        <v>1</v>
      </c>
    </row>
    <row r="1065" customFormat="false" ht="15.75" hidden="false" customHeight="true" outlineLevel="0" collapsed="false">
      <c r="A1065" s="139" t="str">
        <f aca="false">Seeds!AB1060</f>
        <v>M5-NyO-56a-I-6</v>
      </c>
      <c r="B1065" s="139" t="str">
        <f aca="false">Seeds!Z1060</f>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5" s="139" t="str">
        <f aca="false">Seeds!AA1060</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139" t="n">
        <f aca="false">IF(B1065=C1065,0,1)</f>
        <v>1</v>
      </c>
    </row>
    <row r="1066" customFormat="false" ht="15.75" hidden="false" customHeight="true" outlineLevel="0" collapsed="false">
      <c r="A1066" s="139" t="str">
        <f aca="false">Seeds!AB1061</f>
        <v>M5-NyO-56a-I-7</v>
      </c>
      <c r="B1066" s="139" t="str">
        <f aca="false">Seeds!Z1061</f>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C1066" s="139" t="str">
        <f aca="false">Seeds!AA1061</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139" t="n">
        <f aca="false">IF(B1066=C1066,0,1)</f>
        <v>1</v>
      </c>
    </row>
    <row r="1067" customFormat="false" ht="15.75" hidden="false" customHeight="true" outlineLevel="0" collapsed="false">
      <c r="A1067" s="139" t="str">
        <f aca="false">Seeds!AB1062</f>
        <v>M5-NyO-56a-I-8</v>
      </c>
      <c r="B1067" s="139" t="str">
        <f aca="false">Seeds!Z1062</f>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C1067" s="139" t="str">
        <f aca="false">Seeds!AA1062</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139" t="n">
        <f aca="false">IF(B1067=C1067,0,1)</f>
        <v>1</v>
      </c>
    </row>
    <row r="1068" customFormat="false" ht="15.75" hidden="false" customHeight="true" outlineLevel="0" collapsed="false">
      <c r="A1068" s="139" t="str">
        <f aca="false">Seeds!AB1063</f>
        <v>M5-NyO-56a-I-9</v>
      </c>
      <c r="B1068" s="139" t="str">
        <f aca="false">Seeds!Z1063</f>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8" s="139" t="str">
        <f aca="false">Seeds!AA1063</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139" t="n">
        <f aca="false">IF(B1068=C1068,0,1)</f>
        <v>1</v>
      </c>
    </row>
    <row r="1069" customFormat="false" ht="15.75" hidden="false" customHeight="true" outlineLevel="0" collapsed="false">
      <c r="A1069" s="139" t="str">
        <f aca="false">Seeds!AB1064</f>
        <v>M5-NyO-56a-I-10</v>
      </c>
      <c r="B1069" s="139" t="str">
        <f aca="false">Seeds!Z1064</f>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9" s="139" t="str">
        <f aca="false">Seeds!AA1064</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139" t="n">
        <f aca="false">IF(B1069=C1069,0,1)</f>
        <v>1</v>
      </c>
    </row>
    <row r="1070" customFormat="false" ht="15.75" hidden="false" customHeight="true" outlineLevel="0" collapsed="false">
      <c r="A1070" s="139" t="str">
        <f aca="false">Seeds!AB1065</f>
        <v>M5-NyO-36b-I-1</v>
      </c>
      <c r="B1070" s="139" t="str">
        <f aca="false">Seeds!Z1065</f>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C1070" s="139" t="str">
        <f aca="false">Seeds!AA1065</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139" t="n">
        <f aca="false">IF(B1070=C1070,0,1)</f>
        <v>1</v>
      </c>
    </row>
    <row r="1071" customFormat="false" ht="15.75" hidden="false" customHeight="true" outlineLevel="0" collapsed="false">
      <c r="A1071" s="139" t="str">
        <f aca="false">Seeds!AB1066</f>
        <v>M5-NyO-36b-E-1</v>
      </c>
      <c r="B1071" s="139" t="str">
        <f aca="false">Seeds!Z1066</f>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71" s="139" t="str">
        <f aca="false">Seeds!AA1066</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139" t="n">
        <f aca="false">IF(B1071=C1071,0,1)</f>
        <v>1</v>
      </c>
    </row>
    <row r="1072" customFormat="false" ht="15.75" hidden="false" customHeight="true" outlineLevel="0" collapsed="false">
      <c r="A1072" s="139" t="str">
        <f aca="false">Seeds!AB1067</f>
        <v>M5-NyO-36c-I-1</v>
      </c>
      <c r="B1072" s="139" t="str">
        <f aca="false">Seeds!Z1067</f>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C1072" s="139" t="str">
        <f aca="false">Seeds!AA1067</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139" t="n">
        <f aca="false">IF(B1072=C1072,0,1)</f>
        <v>1</v>
      </c>
    </row>
    <row r="1073" customFormat="false" ht="15.75" hidden="false" customHeight="true" outlineLevel="0" collapsed="false">
      <c r="A1073" s="139" t="str">
        <f aca="false">Seeds!AB1068</f>
        <v>M5-NyO-36c-E-1</v>
      </c>
      <c r="B1073" s="139" t="str">
        <f aca="false">Seeds!Z1068</f>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C1073" s="139" t="str">
        <f aca="false">Seeds!AA1068</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139" t="n">
        <f aca="false">IF(B1073=C1073,0,1)</f>
        <v>1</v>
      </c>
    </row>
    <row r="1074" customFormat="false" ht="15.75" hidden="false" customHeight="true" outlineLevel="0" collapsed="false">
      <c r="A1074" s="139" t="str">
        <f aca="false">Seeds!AB1069</f>
        <v>M5-NyO-36c-A-1</v>
      </c>
      <c r="B1074" s="139" t="str">
        <f aca="false">Seeds!Z1069</f>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4" s="139" t="str">
        <f aca="false">Seeds!AA1069</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139" t="n">
        <f aca="false">IF(B1074=C1074,0,1)</f>
        <v>1</v>
      </c>
    </row>
    <row r="1075" customFormat="false" ht="15.75" hidden="false" customHeight="true" outlineLevel="0" collapsed="false">
      <c r="A1075" s="139" t="str">
        <f aca="false">Seeds!AB1070</f>
        <v>M5-NyO-36c-A-2</v>
      </c>
      <c r="B1075" s="139" t="str">
        <f aca="false">Seeds!Z1070</f>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5" s="139" t="str">
        <f aca="false">Seeds!AA1070</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139" t="n">
        <f aca="false">IF(B1075=C1075,0,1)</f>
        <v>1</v>
      </c>
    </row>
    <row r="1076" customFormat="false" ht="15.75" hidden="false" customHeight="true" outlineLevel="0" collapsed="false">
      <c r="A1076" s="139" t="str">
        <f aca="false">Seeds!AB1071</f>
        <v>M5-NyO-36c-A-3</v>
      </c>
      <c r="B1076" s="139" t="str">
        <f aca="false">Seeds!Z1071</f>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6" s="139" t="str">
        <f aca="false">Seeds!AA1071</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139" t="n">
        <f aca="false">IF(B1076=C1076,0,1)</f>
        <v>1</v>
      </c>
    </row>
    <row r="1077" customFormat="false" ht="15.75" hidden="false" customHeight="true" outlineLevel="0" collapsed="false">
      <c r="A1077" s="139" t="str">
        <f aca="false">Seeds!AB1072</f>
        <v>M5-NyO-36c-A-4</v>
      </c>
      <c r="B1077" s="139" t="str">
        <f aca="false">Seeds!Z1072</f>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7" s="139" t="str">
        <f aca="false">Seeds!AA1072</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139" t="n">
        <f aca="false">IF(B1077=C1077,0,1)</f>
        <v>1</v>
      </c>
    </row>
    <row r="1078" customFormat="false" ht="15.75" hidden="false" customHeight="true" outlineLevel="0" collapsed="false">
      <c r="A1078" s="139" t="str">
        <f aca="false">Seeds!AB1073</f>
        <v>M5-NyO-36c-A-5</v>
      </c>
      <c r="B1078" s="139" t="str">
        <f aca="false">Seeds!Z1073</f>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8" s="139" t="str">
        <f aca="false">Seeds!AA1073</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139" t="n">
        <f aca="false">IF(B1078=C1078,0,1)</f>
        <v>1</v>
      </c>
    </row>
    <row r="1079" customFormat="false" ht="15.75" hidden="false" customHeight="true" outlineLevel="0" collapsed="false">
      <c r="A1079" s="139" t="str">
        <f aca="false">Seeds!AB1074</f>
        <v>M5-NyO-55a-I-1</v>
      </c>
      <c r="B1079" s="139" t="str">
        <f aca="false">Seeds!Z1074</f>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C1079" s="139" t="str">
        <f aca="false">Seeds!AA1074</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139" t="n">
        <f aca="false">IF(B1079=C1079,0,1)</f>
        <v>1</v>
      </c>
    </row>
    <row r="1080" customFormat="false" ht="15.75" hidden="false" customHeight="true" outlineLevel="0" collapsed="false">
      <c r="A1080" s="139" t="str">
        <f aca="false">Seeds!AB1075</f>
        <v>M5-NyO-55a-I-2</v>
      </c>
      <c r="B1080" s="139" t="str">
        <f aca="false">Seeds!Z1075</f>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C1080" s="139" t="str">
        <f aca="false">Seeds!AA1075</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139" t="n">
        <f aca="false">IF(B1080=C1080,0,1)</f>
        <v>1</v>
      </c>
    </row>
    <row r="1081" customFormat="false" ht="15.75" hidden="false" customHeight="true" outlineLevel="0" collapsed="false">
      <c r="A1081" s="139" t="str">
        <f aca="false">Seeds!AB1076</f>
        <v>M5-NyO-55a-I-3</v>
      </c>
      <c r="B1081" s="139" t="str">
        <f aca="false">Seeds!Z1076</f>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C1081" s="139" t="str">
        <f aca="false">Seeds!AA1076</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139" t="n">
        <f aca="false">IF(B1081=C1081,0,1)</f>
        <v>1</v>
      </c>
    </row>
    <row r="1082" customFormat="false" ht="15.75" hidden="false" customHeight="true" outlineLevel="0" collapsed="false">
      <c r="A1082" s="139" t="str">
        <f aca="false">Seeds!AB1077</f>
        <v>M5-NyO-37a-I-1</v>
      </c>
      <c r="B1082" s="139" t="str">
        <f aca="false">Seeds!Z1077</f>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C1082" s="139" t="str">
        <f aca="false">Seeds!AA1077</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139" t="n">
        <f aca="false">IF(B1082=C1082,0,1)</f>
        <v>1</v>
      </c>
    </row>
    <row r="1083" customFormat="false" ht="15.75" hidden="false" customHeight="true" outlineLevel="0" collapsed="false">
      <c r="A1083" s="139" t="str">
        <f aca="false">Seeds!AB1078</f>
        <v>M5-NyO-37a-E-1</v>
      </c>
      <c r="B1083" s="139" t="str">
        <f aca="false">Seeds!Z1078</f>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C1083" s="139" t="str">
        <f aca="false">Seeds!AA1078</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139" t="n">
        <f aca="false">IF(B1083=C1083,0,1)</f>
        <v>1</v>
      </c>
    </row>
    <row r="1084" customFormat="false" ht="15.75" hidden="false" customHeight="true" outlineLevel="0" collapsed="false">
      <c r="A1084" s="139" t="str">
        <f aca="false">Seeds!AB1079</f>
        <v>M5-NyO-37a-A-1</v>
      </c>
      <c r="B1084" s="139" t="str">
        <f aca="false">Seeds!Z1079</f>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4" s="139" t="str">
        <f aca="false">Seeds!AA1079</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139" t="n">
        <f aca="false">IF(B1084=C1084,0,1)</f>
        <v>1</v>
      </c>
    </row>
    <row r="1085" customFormat="false" ht="15.75" hidden="false" customHeight="true" outlineLevel="0" collapsed="false">
      <c r="A1085" s="139" t="str">
        <f aca="false">Seeds!AB1080</f>
        <v>M5-NyO-37a-A-2</v>
      </c>
      <c r="B1085" s="139" t="str">
        <f aca="false">Seeds!Z1080</f>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5" s="139" t="str">
        <f aca="false">Seeds!AA1080</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139" t="n">
        <f aca="false">IF(B1085=C1085,0,1)</f>
        <v>1</v>
      </c>
    </row>
    <row r="1086" customFormat="false" ht="15.75" hidden="false" customHeight="true" outlineLevel="0" collapsed="false">
      <c r="A1086" s="139" t="str">
        <f aca="false">Seeds!AB1081</f>
        <v>M5-NyO-37a-A-3</v>
      </c>
      <c r="B1086" s="139" t="str">
        <f aca="false">Seeds!Z1081</f>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6" s="139" t="str">
        <f aca="false">Seeds!AA1081</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139" t="n">
        <f aca="false">IF(B1086=C1086,0,1)</f>
        <v>1</v>
      </c>
    </row>
    <row r="1087" customFormat="false" ht="15.75" hidden="false" customHeight="true" outlineLevel="0" collapsed="false">
      <c r="A1087" s="139" t="str">
        <f aca="false">Seeds!AB1082</f>
        <v>M5-NyO-37a-A-4</v>
      </c>
      <c r="B1087" s="139" t="str">
        <f aca="false">Seeds!Z1082</f>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7" s="139" t="str">
        <f aca="false">Seeds!AA1082</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139" t="n">
        <f aca="false">IF(B1087=C1087,0,1)</f>
        <v>1</v>
      </c>
    </row>
    <row r="1088" customFormat="false" ht="15.75" hidden="false" customHeight="true" outlineLevel="0" collapsed="false">
      <c r="A1088" s="139" t="str">
        <f aca="false">Seeds!AB1083</f>
        <v>M5-NyO-37a-A-5</v>
      </c>
      <c r="B1088" s="139" t="str">
        <f aca="false">Seeds!Z1083</f>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8" s="139" t="str">
        <f aca="false">Seeds!AA1083</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139" t="n">
        <f aca="false">IF(B1088=C1088,0,1)</f>
        <v>1</v>
      </c>
    </row>
    <row r="1089" customFormat="false" ht="15.75" hidden="false" customHeight="true" outlineLevel="0" collapsed="false">
      <c r="A1089" s="139" t="str">
        <f aca="false">Seeds!AB1084</f>
        <v>M5-NyO-37b-I-1</v>
      </c>
      <c r="B1089" s="139" t="str">
        <f aca="false">Seeds!Z1084</f>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C1089" s="139" t="str">
        <f aca="false">Seeds!AA1084</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139" t="n">
        <f aca="false">IF(B1089=C1089,0,1)</f>
        <v>1</v>
      </c>
    </row>
    <row r="1090" customFormat="false" ht="15.75" hidden="false" customHeight="true" outlineLevel="0" collapsed="false">
      <c r="A1090" s="139" t="str">
        <f aca="false">Seeds!AB1085</f>
        <v>M5-NyO-37b-E-1</v>
      </c>
      <c r="B1090" s="139" t="str">
        <f aca="false">Seeds!Z1085</f>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0" s="139" t="str">
        <f aca="false">Seeds!AA1085</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139" t="n">
        <f aca="false">IF(B1090=C1090,0,1)</f>
        <v>1</v>
      </c>
    </row>
    <row r="1091" customFormat="false" ht="15.75" hidden="false" customHeight="true" outlineLevel="0" collapsed="false">
      <c r="A1091" s="139" t="str">
        <f aca="false">Seeds!AB1086</f>
        <v>M5-NyO-37b-A-1</v>
      </c>
      <c r="B1091" s="139" t="str">
        <f aca="false">Seeds!Z1086</f>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1" s="139" t="str">
        <f aca="false">Seeds!AA1086</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139" t="n">
        <f aca="false">IF(B1091=C1091,0,1)</f>
        <v>1</v>
      </c>
    </row>
    <row r="1092" customFormat="false" ht="15.75" hidden="false" customHeight="true" outlineLevel="0" collapsed="false">
      <c r="A1092" s="139" t="str">
        <f aca="false">Seeds!AB1087</f>
        <v>M5-NyO-37b-A-2</v>
      </c>
      <c r="B1092" s="139" t="str">
        <f aca="false">Seeds!Z1087</f>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2" s="139" t="str">
        <f aca="false">Seeds!AA1087</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139" t="n">
        <f aca="false">IF(B1092=C1092,0,1)</f>
        <v>1</v>
      </c>
    </row>
    <row r="1093" customFormat="false" ht="15.75" hidden="false" customHeight="true" outlineLevel="0" collapsed="false">
      <c r="A1093" s="139" t="str">
        <f aca="false">Seeds!AB1088</f>
        <v>M5-NyO-37b-A-3</v>
      </c>
      <c r="B1093" s="139" t="str">
        <f aca="false">Seeds!Z1088</f>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3" s="139" t="str">
        <f aca="false">Seeds!AA1088</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139" t="n">
        <f aca="false">IF(B1093=C1093,0,1)</f>
        <v>1</v>
      </c>
    </row>
    <row r="1094" customFormat="false" ht="15.75" hidden="false" customHeight="true" outlineLevel="0" collapsed="false">
      <c r="A1094" s="139" t="str">
        <f aca="false">Seeds!AB1089</f>
        <v>M5-NyO-37b-A-4</v>
      </c>
      <c r="B1094" s="139" t="str">
        <f aca="false">Seeds!Z1089</f>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4" s="139" t="str">
        <f aca="false">Seeds!AA1089</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139" t="n">
        <f aca="false">IF(B1094=C1094,0,1)</f>
        <v>1</v>
      </c>
    </row>
    <row r="1095" customFormat="false" ht="15.75" hidden="false" customHeight="true" outlineLevel="0" collapsed="false">
      <c r="A1095" s="139" t="str">
        <f aca="false">Seeds!AB1090</f>
        <v>M5-NyO-37b-A-5</v>
      </c>
      <c r="B1095" s="139" t="str">
        <f aca="false">Seeds!Z1090</f>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5" s="139" t="str">
        <f aca="false">Seeds!AA1090</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139" t="n">
        <f aca="false">IF(B1095=C1095,0,1)</f>
        <v>1</v>
      </c>
    </row>
    <row r="1096" customFormat="false" ht="15.75" hidden="false" customHeight="true" outlineLevel="0" collapsed="false">
      <c r="A1096" s="139" t="str">
        <f aca="false">Seeds!AB1091</f>
        <v>M5-NyO-38a-I-1</v>
      </c>
      <c r="B1096" s="139" t="str">
        <f aca="false">Seeds!Z1091</f>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139" t="str">
        <f aca="false">Seeds!AA1091</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139" t="n">
        <f aca="false">IF(B1096=C1096,0,1)</f>
        <v>1</v>
      </c>
    </row>
    <row r="1097" customFormat="false" ht="15.75" hidden="false" customHeight="true" outlineLevel="0" collapsed="false">
      <c r="A1097" s="139" t="str">
        <f aca="false">Seeds!AB1092</f>
        <v>M5-NyO-38a-I-2</v>
      </c>
      <c r="B1097" s="139" t="str">
        <f aca="false">Seeds!Z1092</f>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139" t="str">
        <f aca="false">Seeds!AA1092</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139" t="n">
        <f aca="false">IF(B1097=C1097,0,1)</f>
        <v>1</v>
      </c>
    </row>
    <row r="1098" customFormat="false" ht="15.75" hidden="false" customHeight="true" outlineLevel="0" collapsed="false">
      <c r="A1098" s="139" t="str">
        <f aca="false">Seeds!AB1093</f>
        <v>M5-NyO-38a-E-1</v>
      </c>
      <c r="B1098" s="139" t="str">
        <f aca="false">Seeds!Z1093</f>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C1098" s="139" t="str">
        <f aca="false">Seeds!AA1093</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139" t="n">
        <f aca="false">IF(B1098=C1098,0,1)</f>
        <v>1</v>
      </c>
    </row>
    <row r="1099" customFormat="false" ht="15.75" hidden="false" customHeight="true" outlineLevel="0" collapsed="false">
      <c r="A1099" s="139" t="str">
        <f aca="false">Seeds!AB1094</f>
        <v>M5-NyO-38a-E-2</v>
      </c>
      <c r="B1099" s="139" t="str">
        <f aca="false">Seeds!Z1094</f>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C1099" s="139" t="str">
        <f aca="false">Seeds!AA1094</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139" t="n">
        <f aca="false">IF(B1099=C1099,0,1)</f>
        <v>1</v>
      </c>
    </row>
    <row r="1100" customFormat="false" ht="15.75" hidden="false" customHeight="true" outlineLevel="0" collapsed="false">
      <c r="A1100" s="139" t="str">
        <f aca="false">Seeds!AB1095</f>
        <v>M5-NyO-39a-I-1</v>
      </c>
      <c r="B1100" s="139" t="str">
        <f aca="false">Seeds!Z1095</f>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139" t="str">
        <f aca="false">Seeds!AA1095</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139" t="n">
        <f aca="false">IF(B1100=C1100,0,1)</f>
        <v>1</v>
      </c>
    </row>
    <row r="1101" customFormat="false" ht="15.75" hidden="false" customHeight="true" outlineLevel="0" collapsed="false">
      <c r="A1101" s="139" t="str">
        <f aca="false">Seeds!AB1096</f>
        <v>M5-NyO-39a-I-2</v>
      </c>
      <c r="B1101" s="139" t="str">
        <f aca="false">Seeds!Z1096</f>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139" t="str">
        <f aca="false">Seeds!AA1096</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139" t="n">
        <f aca="false">IF(B1101=C1101,0,1)</f>
        <v>1</v>
      </c>
    </row>
    <row r="1102" customFormat="false" ht="15.75" hidden="false" customHeight="true" outlineLevel="0" collapsed="false">
      <c r="A1102" s="139" t="str">
        <f aca="false">Seeds!AB1097</f>
        <v>M5-NyO-39a-I-3</v>
      </c>
      <c r="B1102" s="139" t="str">
        <f aca="false">Seeds!Z1097</f>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139" t="str">
        <f aca="false">Seeds!AA1097</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139" t="n">
        <f aca="false">IF(B1102=C1102,0,1)</f>
        <v>1</v>
      </c>
    </row>
    <row r="1103" customFormat="false" ht="15.75" hidden="false" customHeight="true" outlineLevel="0" collapsed="false">
      <c r="A1103" s="139" t="str">
        <f aca="false">Seeds!AB1098</f>
        <v>M5-NyO-39a-E-1</v>
      </c>
      <c r="B1103" s="139" t="str">
        <f aca="false">Seeds!Z1098</f>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139" t="str">
        <f aca="false">Seeds!AA1098</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139" t="n">
        <f aca="false">IF(B1103=C1103,0,1)</f>
        <v>1</v>
      </c>
    </row>
    <row r="1104" customFormat="false" ht="15.75" hidden="false" customHeight="true" outlineLevel="0" collapsed="false">
      <c r="A1104" s="139" t="str">
        <f aca="false">Seeds!AB1099</f>
        <v>M5-NyO-39a-E-2</v>
      </c>
      <c r="B1104" s="139" t="str">
        <f aca="false">Seeds!Z1099</f>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C1104" s="139" t="str">
        <f aca="false">Seeds!AA1099</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139" t="n">
        <f aca="false">IF(B1104=C1104,0,1)</f>
        <v>1</v>
      </c>
    </row>
    <row r="1105" customFormat="false" ht="15.75" hidden="false" customHeight="true" outlineLevel="0" collapsed="false">
      <c r="A1105" s="139" t="str">
        <f aca="false">Seeds!AB1100</f>
        <v>M5-NyO-39a-E-3</v>
      </c>
      <c r="B1105" s="139" t="str">
        <f aca="false">Seeds!Z1100</f>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139" t="str">
        <f aca="false">Seeds!AA1100</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139" t="n">
        <f aca="false">IF(B1105=C1105,0,1)</f>
        <v>1</v>
      </c>
    </row>
    <row r="1106" customFormat="false" ht="15.75" hidden="false" customHeight="true" outlineLevel="0" collapsed="false">
      <c r="A1106" s="139" t="str">
        <f aca="false">Seeds!AB1101</f>
        <v>M5-NyO-42a-I-1</v>
      </c>
      <c r="B1106" s="139" t="str">
        <f aca="false">Seeds!Z1101</f>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C1106" s="139" t="str">
        <f aca="false">Seeds!AA1101</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139" t="n">
        <f aca="false">IF(B1106=C1106,0,1)</f>
        <v>1</v>
      </c>
    </row>
    <row r="1107" customFormat="false" ht="15.75" hidden="false" customHeight="true" outlineLevel="0" collapsed="false">
      <c r="A1107" s="139" t="str">
        <f aca="false">Seeds!AB1102</f>
        <v>M5-NyO-42a-I-2</v>
      </c>
      <c r="B1107" s="139" t="str">
        <f aca="false">Seeds!Z1102</f>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C1107" s="139" t="str">
        <f aca="false">Seeds!AA1102</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139" t="n">
        <f aca="false">IF(B1107=C1107,0,1)</f>
        <v>1</v>
      </c>
    </row>
    <row r="1108" customFormat="false" ht="15.75" hidden="false" customHeight="true" outlineLevel="0" collapsed="false">
      <c r="A1108" s="139" t="str">
        <f aca="false">Seeds!AB1103</f>
        <v>M5-NyO-42a-I-3</v>
      </c>
      <c r="B1108" s="139" t="str">
        <f aca="false">Seeds!Z1103</f>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C1108" s="139" t="str">
        <f aca="false">Seeds!AA1103</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139" t="n">
        <f aca="false">IF(B1108=C1108,0,1)</f>
        <v>1</v>
      </c>
    </row>
    <row r="1109" customFormat="false" ht="15.75" hidden="false" customHeight="true" outlineLevel="0" collapsed="false">
      <c r="A1109" s="139" t="str">
        <f aca="false">Seeds!AB1104</f>
        <v>M5-NyO-42a-I-4</v>
      </c>
      <c r="B1109" s="139" t="str">
        <f aca="false">Seeds!Z1104</f>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C1109" s="139" t="str">
        <f aca="false">Seeds!AA1104</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139" t="n">
        <f aca="false">IF(B1109=C1109,0,1)</f>
        <v>1</v>
      </c>
    </row>
    <row r="1110" customFormat="false" ht="15.75" hidden="false" customHeight="true" outlineLevel="0" collapsed="false">
      <c r="A1110" s="139" t="str">
        <f aca="false">Seeds!AB1105</f>
        <v>M5-NyO-42a-E-1</v>
      </c>
      <c r="B1110" s="139" t="str">
        <f aca="false">Seeds!Z1105</f>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C1110" s="139" t="str">
        <f aca="false">Seeds!AA1105</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139" t="n">
        <f aca="false">IF(B1110=C1110,0,1)</f>
        <v>1</v>
      </c>
    </row>
    <row r="1111" customFormat="false" ht="15.75" hidden="false" customHeight="true" outlineLevel="0" collapsed="false">
      <c r="A1111" s="139" t="str">
        <f aca="false">Seeds!AB1106</f>
        <v>M5-NyO-42a-E-2</v>
      </c>
      <c r="B1111" s="139" t="str">
        <f aca="false">Seeds!Z1106</f>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C1111" s="139" t="str">
        <f aca="false">Seeds!AA1106</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139" t="n">
        <f aca="false">IF(B1111=C1111,0,1)</f>
        <v>1</v>
      </c>
    </row>
    <row r="1112" customFormat="false" ht="15.75" hidden="false" customHeight="true" outlineLevel="0" collapsed="false">
      <c r="A1112" s="139" t="str">
        <f aca="false">Seeds!AB1107</f>
        <v>M5-NyO-42a-E-3</v>
      </c>
      <c r="B1112" s="139" t="str">
        <f aca="false">Seeds!Z1107</f>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C1112" s="139" t="str">
        <f aca="false">Seeds!AA1107</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139" t="n">
        <f aca="false">IF(B1112=C1112,0,1)</f>
        <v>1</v>
      </c>
    </row>
    <row r="1113" customFormat="false" ht="15.75" hidden="false" customHeight="true" outlineLevel="0" collapsed="false">
      <c r="A1113" s="139" t="str">
        <f aca="false">Seeds!AB1108</f>
        <v>M5-NyO-42a-E-4</v>
      </c>
      <c r="B1113" s="139" t="str">
        <f aca="false">Seeds!Z1108</f>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C1113" s="139" t="str">
        <f aca="false">Seeds!AA1108</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139" t="n">
        <f aca="false">IF(B1113=C1113,0,1)</f>
        <v>1</v>
      </c>
    </row>
    <row r="1114" customFormat="false" ht="15.75" hidden="false" customHeight="true" outlineLevel="0" collapsed="false">
      <c r="A1114" s="139" t="str">
        <f aca="false">Seeds!AB1109</f>
        <v>M5-NyO-43a-I-1</v>
      </c>
      <c r="B1114" s="139" t="str">
        <f aca="false">Seeds!Z1109</f>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139" t="str">
        <f aca="false">Seeds!AA1109</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139" t="n">
        <f aca="false">IF(B1114=C1114,0,1)</f>
        <v>1</v>
      </c>
    </row>
    <row r="1115" customFormat="false" ht="15.75" hidden="false" customHeight="true" outlineLevel="0" collapsed="false">
      <c r="A1115" s="139" t="str">
        <f aca="false">Seeds!AB1110</f>
        <v>M5-NyO-43a-I-2</v>
      </c>
      <c r="B1115" s="139" t="str">
        <f aca="false">Seeds!Z1110</f>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139" t="str">
        <f aca="false">Seeds!AA1110</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139" t="n">
        <f aca="false">IF(B1115=C1115,0,1)</f>
        <v>1</v>
      </c>
    </row>
    <row r="1116" customFormat="false" ht="15.75" hidden="false" customHeight="true" outlineLevel="0" collapsed="false">
      <c r="A1116" s="139" t="str">
        <f aca="false">Seeds!AB1111</f>
        <v>M5-NyO-43a-E-1</v>
      </c>
      <c r="B1116" s="139" t="str">
        <f aca="false">Seeds!Z1111</f>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C1116" s="139" t="str">
        <f aca="false">Seeds!AA1111</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139" t="n">
        <f aca="false">IF(B1116=C1116,0,1)</f>
        <v>1</v>
      </c>
    </row>
    <row r="1117" customFormat="false" ht="15.75" hidden="false" customHeight="true" outlineLevel="0" collapsed="false">
      <c r="A1117" s="139" t="str">
        <f aca="false">Seeds!AB1112</f>
        <v>M5-NyO-43a-E-2</v>
      </c>
      <c r="B1117" s="139" t="str">
        <f aca="false">Seeds!Z1112</f>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C1117" s="139" t="str">
        <f aca="false">Seeds!AA1112</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139" t="n">
        <f aca="false">IF(B1117=C1117,0,1)</f>
        <v>1</v>
      </c>
    </row>
    <row r="1118" customFormat="false" ht="15.75" hidden="false" customHeight="true" outlineLevel="0" collapsed="false">
      <c r="A1118" s="139" t="str">
        <f aca="false">Seeds!AB1113</f>
        <v>M5-NyO-44a-I-1</v>
      </c>
      <c r="B1118" s="139" t="str">
        <f aca="false">Seeds!Z1113</f>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139" t="str">
        <f aca="false">Seeds!AA1113</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139" t="n">
        <f aca="false">IF(B1118=C1118,0,1)</f>
        <v>1</v>
      </c>
    </row>
    <row r="1119" customFormat="false" ht="15.75" hidden="false" customHeight="true" outlineLevel="0" collapsed="false">
      <c r="A1119" s="139" t="str">
        <f aca="false">Seeds!AB1114</f>
        <v>M5-NyO-44a-E-1</v>
      </c>
      <c r="B1119" s="139" t="str">
        <f aca="false">Seeds!Z1114</f>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139" t="str">
        <f aca="false">Seeds!AA1114</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139" t="n">
        <f aca="false">IF(B1119=C1119,0,1)</f>
        <v>1</v>
      </c>
    </row>
    <row r="1120" customFormat="false" ht="15.75" hidden="false" customHeight="true" outlineLevel="0" collapsed="false">
      <c r="A1120" s="139" t="str">
        <f aca="false">Seeds!AB1115</f>
        <v>M5-NyO-44a-A-1</v>
      </c>
      <c r="B1120" s="139" t="str">
        <f aca="false">Seeds!Z1115</f>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C1120" s="139" t="str">
        <f aca="false">Seeds!AA1115</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139" t="n">
        <f aca="false">IF(B1120=C1120,0,1)</f>
        <v>1</v>
      </c>
    </row>
    <row r="1121" customFormat="false" ht="15.75" hidden="false" customHeight="true" outlineLevel="0" collapsed="false">
      <c r="A1121" s="139" t="str">
        <f aca="false">Seeds!AB1116</f>
        <v>M5-NyO-44a-A-2</v>
      </c>
      <c r="B1121" s="139" t="str">
        <f aca="false">Seeds!Z1116</f>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139" t="str">
        <f aca="false">Seeds!AA1116</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139" t="n">
        <f aca="false">IF(B1121=C1121,0,1)</f>
        <v>1</v>
      </c>
    </row>
    <row r="1122" customFormat="false" ht="15.75" hidden="false" customHeight="true" outlineLevel="0" collapsed="false">
      <c r="A1122" s="139" t="str">
        <f aca="false">Seeds!AB1117</f>
        <v>M5-NyO-44a-A-3</v>
      </c>
      <c r="B1122" s="139" t="str">
        <f aca="false">Seeds!Z1117</f>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139" t="str">
        <f aca="false">Seeds!AA1117</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139" t="n">
        <f aca="false">IF(B1122=C1122,0,1)</f>
        <v>1</v>
      </c>
    </row>
    <row r="1123" customFormat="false" ht="15.75" hidden="false" customHeight="true" outlineLevel="0" collapsed="false">
      <c r="A1123" s="139" t="str">
        <f aca="false">Seeds!AB1118</f>
        <v>M5-NyO-44a-A-4</v>
      </c>
      <c r="B1123" s="139" t="str">
        <f aca="false">Seeds!Z1118</f>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C1123" s="139" t="str">
        <f aca="false">Seeds!AA1118</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139" t="n">
        <f aca="false">IF(B1123=C1123,0,1)</f>
        <v>1</v>
      </c>
    </row>
    <row r="1124" customFormat="false" ht="15.75" hidden="false" customHeight="true" outlineLevel="0" collapsed="false">
      <c r="A1124" s="139" t="str">
        <f aca="false">Seeds!AB1119</f>
        <v>M5-NyO-44a-A-5</v>
      </c>
      <c r="B1124" s="139" t="str">
        <f aca="false">Seeds!Z1119</f>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139" t="str">
        <f aca="false">Seeds!AA1119</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139" t="n">
        <f aca="false">IF(B1124=C1124,0,1)</f>
        <v>1</v>
      </c>
    </row>
    <row r="1125" customFormat="false" ht="15.75" hidden="false" customHeight="true" outlineLevel="0" collapsed="false">
      <c r="A1125" s="139" t="str">
        <f aca="false">Seeds!AB1120</f>
        <v>M5-NyO-26a-I-1</v>
      </c>
      <c r="B1125" s="139" t="str">
        <f aca="false">Seeds!Z1120</f>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C1125" s="139" t="str">
        <f aca="false">Seeds!AA1120</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139" t="n">
        <f aca="false">IF(B1125=C1125,0,1)</f>
        <v>1</v>
      </c>
    </row>
    <row r="1126" customFormat="false" ht="15.75" hidden="false" customHeight="true" outlineLevel="0" collapsed="false">
      <c r="A1126" s="139" t="str">
        <f aca="false">Seeds!AB1121</f>
        <v>M5-NyO-26a-I-2</v>
      </c>
      <c r="B1126" s="139" t="str">
        <f aca="false">Seeds!Z1121</f>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C1126" s="139" t="str">
        <f aca="false">Seeds!AA1121</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139" t="n">
        <f aca="false">IF(B1126=C1126,0,1)</f>
        <v>1</v>
      </c>
    </row>
    <row r="1127" customFormat="false" ht="15.75" hidden="false" customHeight="true" outlineLevel="0" collapsed="false">
      <c r="A1127" s="139" t="str">
        <f aca="false">Seeds!AB1122</f>
        <v>M5-NyO-26a-I-3</v>
      </c>
      <c r="B1127" s="139" t="str">
        <f aca="false">Seeds!Z1122</f>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C1127" s="139" t="str">
        <f aca="false">Seeds!AA1122</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139" t="n">
        <f aca="false">IF(B1127=C1127,0,1)</f>
        <v>1</v>
      </c>
    </row>
    <row r="1128" customFormat="false" ht="15.75" hidden="false" customHeight="true" outlineLevel="0" collapsed="false">
      <c r="A1128" s="139" t="str">
        <f aca="false">Seeds!AB1123</f>
        <v>M5-NyO-26a-E-1</v>
      </c>
      <c r="B1128" s="139" t="str">
        <f aca="false">Seeds!Z1123</f>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C1128" s="139" t="str">
        <f aca="false">Seeds!AA1123</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139" t="n">
        <f aca="false">IF(B1128=C1128,0,1)</f>
        <v>1</v>
      </c>
    </row>
    <row r="1129" customFormat="false" ht="15.75" hidden="false" customHeight="true" outlineLevel="0" collapsed="false">
      <c r="A1129" s="139" t="str">
        <f aca="false">Seeds!AB1124</f>
        <v>M5-NyO-26a-E-2</v>
      </c>
      <c r="B1129" s="139" t="str">
        <f aca="false">Seeds!Z1124</f>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C1129" s="139" t="str">
        <f aca="false">Seeds!AA1124</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139" t="n">
        <f aca="false">IF(B1129=C1129,0,1)</f>
        <v>1</v>
      </c>
    </row>
    <row r="1130" customFormat="false" ht="15.75" hidden="false" customHeight="true" outlineLevel="0" collapsed="false">
      <c r="A1130" s="139" t="str">
        <f aca="false">Seeds!AB1125</f>
        <v>M5-NyO-26a-E-3</v>
      </c>
      <c r="B1130" s="139" t="str">
        <f aca="false">Seeds!Z1125</f>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C1130" s="139" t="str">
        <f aca="false">Seeds!AA1125</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139" t="n">
        <f aca="false">IF(B1130=C1130,0,1)</f>
        <v>1</v>
      </c>
    </row>
    <row r="1131" customFormat="false" ht="15.75" hidden="false" customHeight="true" outlineLevel="0" collapsed="false">
      <c r="A1131" s="139" t="str">
        <f aca="false">Seeds!AB1126</f>
        <v>M5-NyO-26b-I-1</v>
      </c>
      <c r="B1131" s="139" t="str">
        <f aca="false">Seeds!Z1126</f>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C1131" s="139" t="str">
        <f aca="false">Seeds!AA1126</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139" t="n">
        <f aca="false">IF(B1131=C1131,0,1)</f>
        <v>1</v>
      </c>
    </row>
    <row r="1132" customFormat="false" ht="15.75" hidden="false" customHeight="true" outlineLevel="0" collapsed="false">
      <c r="A1132" s="139" t="str">
        <f aca="false">Seeds!AB1127</f>
        <v>M5-NyO-26b-E-1</v>
      </c>
      <c r="B1132" s="139" t="str">
        <f aca="false">Seeds!Z1127</f>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C1132" s="139" t="str">
        <f aca="false">Seeds!AA1127</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139" t="n">
        <f aca="false">IF(B1132=C1132,0,1)</f>
        <v>1</v>
      </c>
    </row>
    <row r="1133" customFormat="false" ht="15.75" hidden="false" customHeight="true" outlineLevel="0" collapsed="false">
      <c r="A1133" s="139" t="str">
        <f aca="false">Seeds!AB1128</f>
        <v>M5-NyO-26b-E-2</v>
      </c>
      <c r="B1133" s="139" t="str">
        <f aca="false">Seeds!Z1128</f>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C1133" s="139" t="str">
        <f aca="false">Seeds!AA1128</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139" t="n">
        <f aca="false">IF(B1133=C1133,0,1)</f>
        <v>1</v>
      </c>
    </row>
    <row r="1134" customFormat="false" ht="15.75" hidden="false" customHeight="true" outlineLevel="0" collapsed="false">
      <c r="A1134" s="139" t="str">
        <f aca="false">Seeds!AB1129</f>
        <v>M5-NyO-26b-E-3</v>
      </c>
      <c r="B1134" s="139" t="str">
        <f aca="false">Seeds!Z1129</f>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C1134" s="139" t="str">
        <f aca="false">Seeds!AA1129</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139" t="n">
        <f aca="false">IF(B1134=C1134,0,1)</f>
        <v>1</v>
      </c>
    </row>
    <row r="1135" customFormat="false" ht="15.75" hidden="false" customHeight="true" outlineLevel="0" collapsed="false">
      <c r="A1135" s="139" t="str">
        <f aca="false">Seeds!AB1130</f>
        <v>M5-NyO-26b-A-1</v>
      </c>
      <c r="B1135" s="139" t="str">
        <f aca="false">Seeds!Z1130</f>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C1135" s="139" t="str">
        <f aca="false">Seeds!AA1130</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139" t="n">
        <f aca="false">IF(B1135=C1135,0,1)</f>
        <v>1</v>
      </c>
    </row>
    <row r="1136" customFormat="false" ht="15.75" hidden="false" customHeight="true" outlineLevel="0" collapsed="false">
      <c r="A1136" s="139" t="str">
        <f aca="false">Seeds!AB1131</f>
        <v>M5-NyO-26b-A-2</v>
      </c>
      <c r="B1136" s="139" t="str">
        <f aca="false">Seeds!Z1131</f>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C1136" s="139" t="str">
        <f aca="false">Seeds!AA1131</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139" t="n">
        <f aca="false">IF(B1136=C1136,0,1)</f>
        <v>1</v>
      </c>
    </row>
    <row r="1137" customFormat="false" ht="15.75" hidden="false" customHeight="true" outlineLevel="0" collapsed="false">
      <c r="A1137" s="139" t="str">
        <f aca="false">Seeds!AB1132</f>
        <v>M5-NyO-26b-A-3</v>
      </c>
      <c r="B1137" s="139" t="str">
        <f aca="false">Seeds!Z1132</f>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C1137" s="139" t="str">
        <f aca="false">Seeds!AA1132</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139" t="n">
        <f aca="false">IF(B1137=C1137,0,1)</f>
        <v>1</v>
      </c>
    </row>
    <row r="1138" customFormat="false" ht="15.75" hidden="false" customHeight="true" outlineLevel="0" collapsed="false">
      <c r="A1138" s="139" t="str">
        <f aca="false">Seeds!AB1133</f>
        <v>M5-NyO-26b-A-4</v>
      </c>
      <c r="B1138" s="139" t="str">
        <f aca="false">Seeds!Z1133</f>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C1138" s="139" t="str">
        <f aca="false">Seeds!AA1133</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139" t="n">
        <f aca="false">IF(B1138=C1138,0,1)</f>
        <v>1</v>
      </c>
    </row>
    <row r="1139" customFormat="false" ht="15.75" hidden="false" customHeight="true" outlineLevel="0" collapsed="false">
      <c r="A1139" s="139" t="str">
        <f aca="false">Seeds!AB1134</f>
        <v>M5-NyO-26b-A-5</v>
      </c>
      <c r="B1139" s="139" t="str">
        <f aca="false">Seeds!Z1134</f>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C1139" s="139" t="str">
        <f aca="false">Seeds!AA1134</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139" t="n">
        <f aca="false">IF(B1139=C1139,0,1)</f>
        <v>1</v>
      </c>
    </row>
    <row r="1140" customFormat="false" ht="15.75" hidden="false" customHeight="true" outlineLevel="0" collapsed="false">
      <c r="A1140" s="139" t="str">
        <f aca="false">Seeds!AB1135</f>
        <v>M5-NyO-26c-I-1</v>
      </c>
      <c r="B1140" s="139" t="str">
        <f aca="false">Seeds!Z1135</f>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139" t="str">
        <f aca="false">Seeds!AA1135</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139" t="n">
        <f aca="false">IF(B1140=C1140,0,1)</f>
        <v>1</v>
      </c>
    </row>
    <row r="1141" customFormat="false" ht="15.75" hidden="false" customHeight="true" outlineLevel="0" collapsed="false">
      <c r="A1141" s="139" t="str">
        <f aca="false">Seeds!AB1136</f>
        <v>M5-NyO-26c-I-2</v>
      </c>
      <c r="B1141" s="139" t="str">
        <f aca="false">Seeds!Z1136</f>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C1141" s="139" t="str">
        <f aca="false">Seeds!AA1136</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139" t="n">
        <f aca="false">IF(B1141=C1141,0,1)</f>
        <v>1</v>
      </c>
    </row>
    <row r="1142" customFormat="false" ht="15.75" hidden="false" customHeight="true" outlineLevel="0" collapsed="false">
      <c r="A1142" s="139" t="str">
        <f aca="false">Seeds!AB1137</f>
        <v>M5-NyO-26c-E-1</v>
      </c>
      <c r="B1142" s="139" t="str">
        <f aca="false">Seeds!Z1137</f>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139" t="str">
        <f aca="false">Seeds!AA1137</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139" t="n">
        <f aca="false">IF(B1142=C1142,0,1)</f>
        <v>1</v>
      </c>
    </row>
    <row r="1143" customFormat="false" ht="15.75" hidden="false" customHeight="true" outlineLevel="0" collapsed="false">
      <c r="A1143" s="139" t="str">
        <f aca="false">Seeds!AB1138</f>
        <v>M5-NyO-26c-E-2</v>
      </c>
      <c r="B1143" s="139" t="str">
        <f aca="false">Seeds!Z1138</f>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139" t="str">
        <f aca="false">Seeds!AA1138</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139" t="n">
        <f aca="false">IF(B1143=C1143,0,1)</f>
        <v>1</v>
      </c>
    </row>
    <row r="1144" customFormat="false" ht="15.75" hidden="false" customHeight="true" outlineLevel="0" collapsed="false">
      <c r="A1144" s="139" t="str">
        <f aca="false">Seeds!AB1139</f>
        <v>M5-NyO-26c-A-1</v>
      </c>
      <c r="B1144" s="139" t="str">
        <f aca="false">Seeds!Z1139</f>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C1144" s="139" t="str">
        <f aca="false">Seeds!AA1139</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139" t="n">
        <f aca="false">IF(B1144=C1144,0,1)</f>
        <v>1</v>
      </c>
    </row>
    <row r="1145" customFormat="false" ht="15.75" hidden="false" customHeight="true" outlineLevel="0" collapsed="false">
      <c r="A1145" s="139" t="str">
        <f aca="false">Seeds!AB1140</f>
        <v>M5-NyO-26c-A-2</v>
      </c>
      <c r="B1145" s="139" t="str">
        <f aca="false">Seeds!Z1140</f>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C1145" s="139" t="str">
        <f aca="false">Seeds!AA1140</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139" t="n">
        <f aca="false">IF(B1145=C1145,0,1)</f>
        <v>1</v>
      </c>
    </row>
    <row r="1146" customFormat="false" ht="15.75" hidden="false" customHeight="true" outlineLevel="0" collapsed="false">
      <c r="A1146" s="139" t="str">
        <f aca="false">Seeds!AB1141</f>
        <v>M5-NyO-26c-A-3</v>
      </c>
      <c r="B1146" s="139" t="str">
        <f aca="false">Seeds!Z1141</f>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C1146" s="139" t="str">
        <f aca="false">Seeds!AA1141</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139" t="n">
        <f aca="false">IF(B1146=C1146,0,1)</f>
        <v>1</v>
      </c>
    </row>
    <row r="1147" customFormat="false" ht="15.75" hidden="false" customHeight="true" outlineLevel="0" collapsed="false">
      <c r="A1147" s="139" t="str">
        <f aca="false">Seeds!AB1142</f>
        <v>M5-NyO-26c-A-4</v>
      </c>
      <c r="B1147" s="139" t="str">
        <f aca="false">Seeds!Z1142</f>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C1147" s="139" t="str">
        <f aca="false">Seeds!AA1142</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139" t="n">
        <f aca="false">IF(B1147=C1147,0,1)</f>
        <v>1</v>
      </c>
    </row>
    <row r="1148" customFormat="false" ht="15.75" hidden="false" customHeight="true" outlineLevel="0" collapsed="false">
      <c r="A1148" s="139" t="str">
        <f aca="false">Seeds!AB1143</f>
        <v>M5-NyO-26c-A-5</v>
      </c>
      <c r="B1148" s="139" t="str">
        <f aca="false">Seeds!Z1143</f>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C1148" s="139" t="str">
        <f aca="false">Seeds!AA1143</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139" t="n">
        <f aca="false">IF(B1148=C1148,0,1)</f>
        <v>1</v>
      </c>
    </row>
    <row r="1149" customFormat="false" ht="15.75" hidden="false" customHeight="true" outlineLevel="0" collapsed="false">
      <c r="A1149" s="139" t="str">
        <f aca="false">Seeds!AB1144</f>
        <v>M5-NyO-41a-I-1</v>
      </c>
      <c r="B1149" s="139" t="str">
        <f aca="false">Seeds!Z1144</f>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C1149" s="139" t="str">
        <f aca="false">Seeds!AA1144</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139" t="n">
        <f aca="false">IF(B1149=C1149,0,1)</f>
        <v>1</v>
      </c>
    </row>
    <row r="1150" customFormat="false" ht="15.75" hidden="false" customHeight="true" outlineLevel="0" collapsed="false">
      <c r="A1150" s="139" t="str">
        <f aca="false">Seeds!AB1145</f>
        <v>M5-NyO-41a-E-1</v>
      </c>
      <c r="B1150" s="139" t="str">
        <f aca="false">Seeds!Z1145</f>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C1150" s="139" t="str">
        <f aca="false">Seeds!AA1145</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139" t="n">
        <f aca="false">IF(B1150=C1150,0,1)</f>
        <v>1</v>
      </c>
    </row>
    <row r="1151" customFormat="false" ht="15.75" hidden="false" customHeight="true" outlineLevel="0" collapsed="false">
      <c r="A1151" s="139" t="str">
        <f aca="false">Seeds!AB1146</f>
        <v>M5-NyO-41a-E-2</v>
      </c>
      <c r="B1151" s="139" t="str">
        <f aca="false">Seeds!Z1146</f>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139" t="str">
        <f aca="false">Seeds!AA1146</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139" t="n">
        <f aca="false">IF(B1151=C1151,0,1)</f>
        <v>1</v>
      </c>
    </row>
    <row r="1152" customFormat="false" ht="15.75" hidden="false" customHeight="true" outlineLevel="0" collapsed="false">
      <c r="A1152" s="139" t="str">
        <f aca="false">Seeds!AB1147</f>
        <v>M5-NyO-27a-I-1</v>
      </c>
      <c r="B1152" s="139" t="str">
        <f aca="false">Seeds!Z1147</f>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C1152" s="139" t="str">
        <f aca="false">Seeds!AA1147</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139" t="n">
        <f aca="false">IF(B1152=C1152,0,1)</f>
        <v>1</v>
      </c>
    </row>
    <row r="1153" customFormat="false" ht="15.75" hidden="false" customHeight="true" outlineLevel="0" collapsed="false">
      <c r="A1153" s="139" t="str">
        <f aca="false">Seeds!AB1148</f>
        <v>M5-NyO-27a-E-1</v>
      </c>
      <c r="B1153" s="139" t="str">
        <f aca="false">Seeds!Z1148</f>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139" t="str">
        <f aca="false">Seeds!AA1148</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139" t="n">
        <f aca="false">IF(B1153=C1153,0,1)</f>
        <v>1</v>
      </c>
    </row>
    <row r="1154" customFormat="false" ht="15.75" hidden="false" customHeight="true" outlineLevel="0" collapsed="false">
      <c r="A1154" s="139" t="str">
        <f aca="false">Seeds!AB1149</f>
        <v>M5-NyO-27a-E-2</v>
      </c>
      <c r="B1154" s="139" t="str">
        <f aca="false">Seeds!Z1149</f>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139" t="str">
        <f aca="false">Seeds!AA1149</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139" t="n">
        <f aca="false">IF(B1154=C1154,0,1)</f>
        <v>1</v>
      </c>
    </row>
    <row r="1155" customFormat="false" ht="15.75" hidden="false" customHeight="true" outlineLevel="0" collapsed="false">
      <c r="A1155" s="139" t="str">
        <f aca="false">Seeds!AB1150</f>
        <v>M5-NyO-27a-A-1</v>
      </c>
      <c r="B1155" s="139" t="str">
        <f aca="false">Seeds!Z1150</f>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C1155" s="139" t="str">
        <f aca="false">Seeds!AA1150</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139" t="n">
        <f aca="false">IF(B1155=C1155,0,1)</f>
        <v>1</v>
      </c>
    </row>
    <row r="1156" customFormat="false" ht="15.75" hidden="false" customHeight="true" outlineLevel="0" collapsed="false">
      <c r="A1156" s="139" t="str">
        <f aca="false">Seeds!AB1151</f>
        <v>M5-NyO-27a-A-2</v>
      </c>
      <c r="B1156" s="139" t="str">
        <f aca="false">Seeds!Z1151</f>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C1156" s="139" t="str">
        <f aca="false">Seeds!AA1151</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139" t="n">
        <f aca="false">IF(B1156=C1156,0,1)</f>
        <v>1</v>
      </c>
    </row>
    <row r="1157" customFormat="false" ht="15.75" hidden="false" customHeight="true" outlineLevel="0" collapsed="false">
      <c r="A1157" s="139" t="str">
        <f aca="false">Seeds!AB1152</f>
        <v>M5-NyO-27a-A-3</v>
      </c>
      <c r="B1157" s="139" t="str">
        <f aca="false">Seeds!Z1152</f>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C1157" s="139" t="str">
        <f aca="false">Seeds!AA1152</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139" t="n">
        <f aca="false">IF(B1157=C1157,0,1)</f>
        <v>1</v>
      </c>
    </row>
    <row r="1158" customFormat="false" ht="15.75" hidden="false" customHeight="true" outlineLevel="0" collapsed="false">
      <c r="A1158" s="139" t="str">
        <f aca="false">Seeds!AB1153</f>
        <v>M5-NyO-27a-A-4</v>
      </c>
      <c r="B1158" s="139" t="str">
        <f aca="false">Seeds!Z1153</f>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C1158" s="139" t="str">
        <f aca="false">Seeds!AA1153</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139" t="n">
        <f aca="false">IF(B1158=C1158,0,1)</f>
        <v>1</v>
      </c>
    </row>
    <row r="1159" customFormat="false" ht="15.75" hidden="false" customHeight="true" outlineLevel="0" collapsed="false">
      <c r="A1159" s="139" t="str">
        <f aca="false">Seeds!AB1154</f>
        <v>M5-NyO-27a-A-5</v>
      </c>
      <c r="B1159" s="139" t="str">
        <f aca="false">Seeds!Z1154</f>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139" t="str">
        <f aca="false">Seeds!AA1154</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139" t="n">
        <f aca="false">IF(B1159=C1159,0,1)</f>
        <v>1</v>
      </c>
    </row>
    <row r="1160" customFormat="false" ht="15.75" hidden="false" customHeight="true" outlineLevel="0" collapsed="false">
      <c r="A1160" s="139" t="e">
        <f aca="false">#REF!</f>
        <v>#REF!</v>
      </c>
      <c r="B1160" s="139" t="e">
        <f aca="false">#REF!</f>
        <v>#REF!</v>
      </c>
      <c r="C1160" s="139" t="e">
        <f aca="false">#REF!</f>
        <v>#REF!</v>
      </c>
      <c r="D1160" s="139" t="e">
        <f aca="false">IF(B1160=C1160,0,1)</f>
        <v>#REF!</v>
      </c>
    </row>
    <row r="1161" customFormat="false" ht="15.75" hidden="false" customHeight="true" outlineLevel="0" collapsed="false">
      <c r="A1161" s="139" t="e">
        <f aca="false">#REF!</f>
        <v>#REF!</v>
      </c>
      <c r="B1161" s="139" t="e">
        <f aca="false">#REF!</f>
        <v>#REF!</v>
      </c>
      <c r="C1161" s="139" t="e">
        <f aca="false">#REF!</f>
        <v>#REF!</v>
      </c>
      <c r="D1161" s="139" t="e">
        <f aca="false">IF(B1161=C1161,0,1)</f>
        <v>#REF!</v>
      </c>
    </row>
    <row r="1162" customFormat="false" ht="15.75" hidden="false" customHeight="true" outlineLevel="0" collapsed="false">
      <c r="A1162" s="139" t="e">
        <f aca="false">#REF!</f>
        <v>#REF!</v>
      </c>
      <c r="B1162" s="139" t="e">
        <f aca="false">#REF!</f>
        <v>#REF!</v>
      </c>
      <c r="C1162" s="139" t="e">
        <f aca="false">#REF!</f>
        <v>#REF!</v>
      </c>
      <c r="D1162" s="139" t="e">
        <f aca="false">IF(B1162=C1162,0,1)</f>
        <v>#REF!</v>
      </c>
    </row>
    <row r="1163" customFormat="false" ht="15.75" hidden="false" customHeight="true" outlineLevel="0" collapsed="false">
      <c r="A1163" s="139" t="e">
        <f aca="false">#REF!</f>
        <v>#REF!</v>
      </c>
      <c r="B1163" s="139" t="e">
        <f aca="false">#REF!</f>
        <v>#REF!</v>
      </c>
      <c r="C1163" s="139" t="e">
        <f aca="false">#REF!</f>
        <v>#REF!</v>
      </c>
      <c r="D1163" s="139" t="e">
        <f aca="false">IF(B1163=C1163,0,1)</f>
        <v>#REF!</v>
      </c>
    </row>
    <row r="1164" customFormat="false" ht="15.75" hidden="false" customHeight="true" outlineLevel="0" collapsed="false">
      <c r="A1164" s="139" t="e">
        <f aca="false">#REF!</f>
        <v>#REF!</v>
      </c>
      <c r="B1164" s="139" t="e">
        <f aca="false">#REF!</f>
        <v>#REF!</v>
      </c>
      <c r="C1164" s="139" t="e">
        <f aca="false">#REF!</f>
        <v>#REF!</v>
      </c>
      <c r="D1164" s="139" t="e">
        <f aca="false">IF(B1164=C1164,0,1)</f>
        <v>#REF!</v>
      </c>
    </row>
    <row r="1165" customFormat="false" ht="15.75" hidden="false" customHeight="true" outlineLevel="0" collapsed="false">
      <c r="A1165" s="139" t="e">
        <f aca="false">#REF!</f>
        <v>#REF!</v>
      </c>
      <c r="B1165" s="139" t="e">
        <f aca="false">#REF!</f>
        <v>#REF!</v>
      </c>
      <c r="C1165" s="139" t="e">
        <f aca="false">#REF!</f>
        <v>#REF!</v>
      </c>
      <c r="D1165" s="139" t="e">
        <f aca="false">IF(B1165=C1165,0,1)</f>
        <v>#REF!</v>
      </c>
    </row>
    <row r="1166" customFormat="false" ht="15.75" hidden="false" customHeight="true" outlineLevel="0" collapsed="false">
      <c r="A1166" s="139" t="e">
        <f aca="false">#REF!</f>
        <v>#REF!</v>
      </c>
      <c r="B1166" s="139" t="e">
        <f aca="false">#REF!</f>
        <v>#REF!</v>
      </c>
      <c r="C1166" s="139" t="e">
        <f aca="false">#REF!</f>
        <v>#REF!</v>
      </c>
      <c r="D1166" s="139" t="e">
        <f aca="false">IF(B1166=C1166,0,1)</f>
        <v>#REF!</v>
      </c>
    </row>
    <row r="1167" customFormat="false" ht="15.75" hidden="false" customHeight="true" outlineLevel="0" collapsed="false">
      <c r="A1167" s="139" t="e">
        <f aca="false">#REF!</f>
        <v>#REF!</v>
      </c>
      <c r="B1167" s="139" t="e">
        <f aca="false">#REF!</f>
        <v>#REF!</v>
      </c>
      <c r="C1167" s="139" t="e">
        <f aca="false">#REF!</f>
        <v>#REF!</v>
      </c>
      <c r="D1167" s="139" t="e">
        <f aca="false">IF(B1167=C1167,0,1)</f>
        <v>#REF!</v>
      </c>
    </row>
    <row r="1168" customFormat="false" ht="15.75" hidden="false" customHeight="true" outlineLevel="0" collapsed="false">
      <c r="A1168" s="139" t="e">
        <f aca="false">#REF!</f>
        <v>#REF!</v>
      </c>
      <c r="B1168" s="139" t="e">
        <f aca="false">#REF!</f>
        <v>#REF!</v>
      </c>
      <c r="C1168" s="139" t="e">
        <f aca="false">#REF!</f>
        <v>#REF!</v>
      </c>
      <c r="D1168" s="139" t="e">
        <f aca="false">IF(B1168=C1168,0,1)</f>
        <v>#REF!</v>
      </c>
    </row>
    <row r="1169" customFormat="false" ht="15.75" hidden="false" customHeight="true" outlineLevel="0" collapsed="false">
      <c r="A1169" s="139" t="e">
        <f aca="false">#REF!</f>
        <v>#REF!</v>
      </c>
      <c r="B1169" s="139" t="e">
        <f aca="false">#REF!</f>
        <v>#REF!</v>
      </c>
      <c r="C1169" s="139" t="e">
        <f aca="false">#REF!</f>
        <v>#REF!</v>
      </c>
      <c r="D1169" s="139" t="e">
        <f aca="false">IF(B1169=C1169,0,1)</f>
        <v>#REF!</v>
      </c>
    </row>
    <row r="1170" customFormat="false" ht="15.75" hidden="false" customHeight="true" outlineLevel="0" collapsed="false">
      <c r="A1170" s="139" t="e">
        <f aca="false">#REF!</f>
        <v>#REF!</v>
      </c>
      <c r="B1170" s="139" t="e">
        <f aca="false">#REF!</f>
        <v>#REF!</v>
      </c>
      <c r="C1170" s="139" t="e">
        <f aca="false">#REF!</f>
        <v>#REF!</v>
      </c>
      <c r="D1170" s="139" t="e">
        <f aca="false">IF(B1170=C1170,0,1)</f>
        <v>#REF!</v>
      </c>
    </row>
    <row r="1171" customFormat="false" ht="15.75" hidden="false" customHeight="true" outlineLevel="0" collapsed="false">
      <c r="A1171" s="139" t="e">
        <f aca="false">#REF!</f>
        <v>#REF!</v>
      </c>
      <c r="B1171" s="139" t="e">
        <f aca="false">#REF!</f>
        <v>#REF!</v>
      </c>
      <c r="C1171" s="139" t="e">
        <f aca="false">#REF!</f>
        <v>#REF!</v>
      </c>
      <c r="D1171" s="139" t="e">
        <f aca="false">IF(B1171=C1171,0,1)</f>
        <v>#REF!</v>
      </c>
    </row>
    <row r="1172" customFormat="false" ht="15.75" hidden="false" customHeight="true" outlineLevel="0" collapsed="false">
      <c r="A1172" s="139" t="e">
        <f aca="false">#REF!</f>
        <v>#REF!</v>
      </c>
      <c r="B1172" s="139" t="e">
        <f aca="false">#REF!</f>
        <v>#REF!</v>
      </c>
      <c r="C1172" s="139" t="e">
        <f aca="false">#REF!</f>
        <v>#REF!</v>
      </c>
      <c r="D1172" s="139" t="e">
        <f aca="false">IF(B1172=C1172,0,1)</f>
        <v>#REF!</v>
      </c>
    </row>
    <row r="1173" customFormat="false" ht="15.75" hidden="false" customHeight="true" outlineLevel="0" collapsed="false">
      <c r="A1173" s="139" t="e">
        <f aca="false">#REF!</f>
        <v>#REF!</v>
      </c>
      <c r="B1173" s="139" t="e">
        <f aca="false">#REF!</f>
        <v>#REF!</v>
      </c>
      <c r="C1173" s="139" t="e">
        <f aca="false">#REF!</f>
        <v>#REF!</v>
      </c>
      <c r="D1173" s="139" t="e">
        <f aca="false">IF(B1173=C1173,0,1)</f>
        <v>#REF!</v>
      </c>
    </row>
    <row r="1174" customFormat="false" ht="15.75" hidden="false" customHeight="true" outlineLevel="0" collapsed="false">
      <c r="A1174" s="139" t="e">
        <f aca="false">#REF!</f>
        <v>#REF!</v>
      </c>
      <c r="B1174" s="139" t="e">
        <f aca="false">#REF!</f>
        <v>#REF!</v>
      </c>
      <c r="C1174" s="139" t="e">
        <f aca="false">#REF!</f>
        <v>#REF!</v>
      </c>
      <c r="D1174" s="139" t="e">
        <f aca="false">IF(B1174=C1174,0,1)</f>
        <v>#REF!</v>
      </c>
    </row>
    <row r="1175" customFormat="false" ht="15.75" hidden="false" customHeight="true" outlineLevel="0" collapsed="false">
      <c r="A1175" s="139" t="str">
        <f aca="false">Seeds!AB1155</f>
        <v>M5-NyO-28a-I-1</v>
      </c>
      <c r="B1175" s="139" t="str">
        <f aca="false">Seeds!Z1155</f>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C1175" s="139" t="str">
        <f aca="false">Seeds!AA1155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139" t="n">
        <f aca="false">IF(B1175=C1175,0,1)</f>
        <v>1</v>
      </c>
    </row>
    <row r="1176" customFormat="false" ht="15.75" hidden="false" customHeight="true" outlineLevel="0" collapsed="false">
      <c r="A1176" s="139" t="str">
        <f aca="false">Seeds!AB1156</f>
        <v>M5-NyO-28a-I-2</v>
      </c>
      <c r="B1176" s="139" t="str">
        <f aca="false">Seeds!Z1156</f>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C1176" s="139" t="str">
        <f aca="false">Seeds!AA1156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139" t="n">
        <f aca="false">IF(B1176=C1176,0,1)</f>
        <v>1</v>
      </c>
    </row>
    <row r="1177" customFormat="false" ht="15.75" hidden="false" customHeight="true" outlineLevel="0" collapsed="false">
      <c r="A1177" s="139" t="str">
        <f aca="false">Seeds!AB1157</f>
        <v>M5-NyO-28a-E-1</v>
      </c>
      <c r="B1177" s="139" t="str">
        <f aca="false">Seeds!Z1157</f>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C1177" s="139" t="str">
        <f aca="false">Seeds!AA1157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139" t="n">
        <f aca="false">IF(B1177=C1177,0,1)</f>
        <v>1</v>
      </c>
    </row>
    <row r="1178" customFormat="false" ht="15.75" hidden="false" customHeight="true" outlineLevel="0" collapsed="false">
      <c r="A1178" s="139" t="str">
        <f aca="false">Seeds!AB1158</f>
        <v>M5-NyO-28a-E-2</v>
      </c>
      <c r="B1178" s="139" t="str">
        <f aca="false">Seeds!Z1158</f>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C1178" s="139" t="str">
        <f aca="false">Seeds!AA1158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139" t="n">
        <f aca="false">IF(B1178=C1178,0,1)</f>
        <v>1</v>
      </c>
    </row>
    <row r="1179" customFormat="false" ht="15.75" hidden="false" customHeight="true" outlineLevel="0" collapsed="false">
      <c r="A1179" s="139" t="str">
        <f aca="false">Seeds!AB1159</f>
        <v>M5-NyO-28a-A-1</v>
      </c>
      <c r="B1179" s="139" t="str">
        <f aca="false">Seeds!Z1159</f>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79" s="139" t="str">
        <f aca="false">Seeds!AA1159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139" t="n">
        <f aca="false">IF(B1179=C1179,0,1)</f>
        <v>1</v>
      </c>
    </row>
    <row r="1180" customFormat="false" ht="15.75" hidden="false" customHeight="true" outlineLevel="0" collapsed="false">
      <c r="A1180" s="139" t="str">
        <f aca="false">Seeds!AB1160</f>
        <v>M5-NyO-28a-A-2</v>
      </c>
      <c r="B1180" s="139" t="str">
        <f aca="false">Seeds!Z1160</f>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0" s="139" t="str">
        <f aca="false">Seeds!AA1160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139" t="n">
        <f aca="false">IF(B1180=C1180,0,1)</f>
        <v>1</v>
      </c>
    </row>
    <row r="1181" customFormat="false" ht="15.75" hidden="false" customHeight="true" outlineLevel="0" collapsed="false">
      <c r="A1181" s="139" t="str">
        <f aca="false">Seeds!AB1161</f>
        <v>M5-NyO-28a-A-3</v>
      </c>
      <c r="B1181" s="139" t="str">
        <f aca="false">Seeds!Z1161</f>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1" s="139" t="str">
        <f aca="false">Seeds!AA1161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139" t="n">
        <f aca="false">IF(B1181=C1181,0,1)</f>
        <v>1</v>
      </c>
    </row>
    <row r="1182" customFormat="false" ht="15.75" hidden="false" customHeight="true" outlineLevel="0" collapsed="false">
      <c r="A1182" s="139" t="str">
        <f aca="false">Seeds!AB1162</f>
        <v>M5-NyO-28a-A-4</v>
      </c>
      <c r="B1182" s="139" t="str">
        <f aca="false">Seeds!Z1162</f>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82" s="139" t="str">
        <f aca="false">Seeds!AA1162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139" t="n">
        <f aca="false">IF(B1182=C1182,0,1)</f>
        <v>1</v>
      </c>
    </row>
    <row r="1183" customFormat="false" ht="15.75" hidden="false" customHeight="true" outlineLevel="0" collapsed="false">
      <c r="A1183" s="139" t="str">
        <f aca="false">Seeds!AB1163</f>
        <v>M5-NyO-28a-A-5</v>
      </c>
      <c r="B1183" s="139" t="str">
        <f aca="false">Seeds!Z1163</f>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3" s="139" t="str">
        <f aca="false">Seeds!AA1163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139" t="n">
        <f aca="false">IF(B1183=C1183,0,1)</f>
        <v>1</v>
      </c>
    </row>
    <row r="1184" customFormat="false" ht="15.75" hidden="false" customHeight="true" outlineLevel="0" collapsed="false">
      <c r="A1184" s="139" t="str">
        <f aca="false">Seeds!AB1164</f>
        <v>M5-NyO-29a-I-1</v>
      </c>
      <c r="B1184" s="139" t="str">
        <f aca="false">Seeds!Z1164</f>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139" t="str">
        <f aca="false">Seeds!AA1164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139" t="n">
        <f aca="false">IF(B1184=C1184,0,1)</f>
        <v>1</v>
      </c>
    </row>
    <row r="1185" customFormat="false" ht="15.75" hidden="false" customHeight="true" outlineLevel="0" collapsed="false">
      <c r="A1185" s="139" t="str">
        <f aca="false">Seeds!AB1165</f>
        <v>M5-NyO-29a-I-2</v>
      </c>
      <c r="B1185" s="139" t="str">
        <f aca="false">Seeds!Z1165</f>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C1185" s="139" t="str">
        <f aca="false">Seeds!AA1165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139" t="n">
        <f aca="false">IF(B1185=C1185,0,1)</f>
        <v>1</v>
      </c>
    </row>
    <row r="1186" customFormat="false" ht="15.75" hidden="false" customHeight="true" outlineLevel="0" collapsed="false">
      <c r="A1186" s="139" t="str">
        <f aca="false">Seeds!AB1166</f>
        <v>M5-NyO-29a-E-1</v>
      </c>
      <c r="B1186" s="139" t="str">
        <f aca="false">Seeds!Z1166</f>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139" t="str">
        <f aca="false">Seeds!AA1166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139" t="n">
        <f aca="false">IF(B1186=C1186,0,1)</f>
        <v>1</v>
      </c>
    </row>
    <row r="1187" customFormat="false" ht="15.75" hidden="false" customHeight="true" outlineLevel="0" collapsed="false">
      <c r="A1187" s="139" t="str">
        <f aca="false">Seeds!AB1167</f>
        <v>M5-NyO-29a-E-2</v>
      </c>
      <c r="B1187" s="139" t="str">
        <f aca="false">Seeds!Z1167</f>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139" t="str">
        <f aca="false">Seeds!AA1167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139" t="n">
        <f aca="false">IF(B1187=C1187,0,1)</f>
        <v>1</v>
      </c>
    </row>
    <row r="1188" customFormat="false" ht="15.75" hidden="false" customHeight="true" outlineLevel="0" collapsed="false">
      <c r="A1188" s="139" t="str">
        <f aca="false">Seeds!AB1168</f>
        <v>M5-NyO-29a-A-1</v>
      </c>
      <c r="B1188" s="139" t="str">
        <f aca="false">Seeds!Z1168</f>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139" t="str">
        <f aca="false">Seeds!AA1168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139" t="n">
        <f aca="false">IF(B1188=C1188,0,1)</f>
        <v>1</v>
      </c>
    </row>
    <row r="1189" customFormat="false" ht="15.75" hidden="false" customHeight="true" outlineLevel="0" collapsed="false">
      <c r="A1189" s="139" t="str">
        <f aca="false">Seeds!AB1169</f>
        <v>M5-NyO-29a-A-2</v>
      </c>
      <c r="B1189" s="139" t="str">
        <f aca="false">Seeds!Z1169</f>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139" t="str">
        <f aca="false">Seeds!AA1169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139" t="n">
        <f aca="false">IF(B1189=C1189,0,1)</f>
        <v>1</v>
      </c>
    </row>
    <row r="1190" customFormat="false" ht="15.75" hidden="false" customHeight="true" outlineLevel="0" collapsed="false">
      <c r="A1190" s="139" t="str">
        <f aca="false">Seeds!AB1170</f>
        <v>M5-NyO-29a-A-3</v>
      </c>
      <c r="B1190" s="139" t="str">
        <f aca="false">Seeds!Z1170</f>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139" t="str">
        <f aca="false">Seeds!AA1170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139" t="n">
        <f aca="false">IF(B1190=C1190,0,1)</f>
        <v>1</v>
      </c>
    </row>
    <row r="1191" customFormat="false" ht="15.75" hidden="false" customHeight="true" outlineLevel="0" collapsed="false">
      <c r="A1191" s="139" t="str">
        <f aca="false">Seeds!AB1171</f>
        <v>M5-NyO-29a-A-4</v>
      </c>
      <c r="B1191" s="139" t="str">
        <f aca="false">Seeds!Z1171</f>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139" t="str">
        <f aca="false">Seeds!AA1171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139" t="n">
        <f aca="false">IF(B1191=C1191,0,1)</f>
        <v>1</v>
      </c>
    </row>
    <row r="1192" customFormat="false" ht="15.75" hidden="false" customHeight="true" outlineLevel="0" collapsed="false">
      <c r="A1192" s="139" t="str">
        <f aca="false">Seeds!AB1172</f>
        <v>M5-NyO-29a-A-5</v>
      </c>
      <c r="B1192" s="139" t="str">
        <f aca="false">Seeds!Z1172</f>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139" t="str">
        <f aca="false">Seeds!AA1172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139" t="n">
        <f aca="false">IF(B1192=C1192,0,1)</f>
        <v>1</v>
      </c>
    </row>
    <row r="1193" customFormat="false" ht="15.75" hidden="false" customHeight="true" outlineLevel="0" collapsed="false">
      <c r="A1193" s="139" t="str">
        <f aca="false">Seeds!AB1173</f>
        <v>M5-NyO-30a-I-1</v>
      </c>
      <c r="B1193" s="139" t="str">
        <f aca="false">Seeds!Z1173</f>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139" t="str">
        <f aca="false">Seeds!AA1173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139" t="n">
        <f aca="false">IF(B1193=C1193,0,1)</f>
        <v>1</v>
      </c>
    </row>
    <row r="1194" customFormat="false" ht="15.75" hidden="false" customHeight="true" outlineLevel="0" collapsed="false">
      <c r="A1194" s="139" t="str">
        <f aca="false">Seeds!AB1174</f>
        <v>M5-NyO-30a-E-1</v>
      </c>
      <c r="B1194" s="139" t="str">
        <f aca="false">Seeds!Z1174</f>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139" t="str">
        <f aca="false">Seeds!AA1174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139" t="n">
        <f aca="false">IF(B1194=C1194,0,1)</f>
        <v>1</v>
      </c>
    </row>
    <row r="1195" customFormat="false" ht="15.75" hidden="false" customHeight="true" outlineLevel="0" collapsed="false">
      <c r="A1195" s="139" t="str">
        <f aca="false">Seeds!AB1175</f>
        <v>M5-NyO-30a-A-1</v>
      </c>
      <c r="B1195" s="139" t="str">
        <f aca="false">Seeds!Z1175</f>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139" t="str">
        <f aca="false">Seeds!AA1175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139" t="n">
        <f aca="false">IF(B1195=C1195,0,1)</f>
        <v>1</v>
      </c>
    </row>
    <row r="1196" customFormat="false" ht="15.75" hidden="false" customHeight="true" outlineLevel="0" collapsed="false">
      <c r="A1196" s="139" t="str">
        <f aca="false">Seeds!AB1176</f>
        <v>M5-NyO-30a-A-2</v>
      </c>
      <c r="B1196" s="139" t="str">
        <f aca="false">Seeds!Z1176</f>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139" t="str">
        <f aca="false">Seeds!AA1176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139" t="n">
        <f aca="false">IF(B1196=C1196,0,1)</f>
        <v>1</v>
      </c>
    </row>
    <row r="1197" customFormat="false" ht="15.75" hidden="false" customHeight="true" outlineLevel="0" collapsed="false">
      <c r="A1197" s="139" t="str">
        <f aca="false">Seeds!AB1177</f>
        <v>M5-NyO-30a-A-3</v>
      </c>
      <c r="B1197" s="139" t="str">
        <f aca="false">Seeds!Z1177</f>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139" t="str">
        <f aca="false">Seeds!AA1177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139" t="n">
        <f aca="false">IF(B1197=C1197,0,1)</f>
        <v>1</v>
      </c>
    </row>
    <row r="1198" customFormat="false" ht="15.75" hidden="false" customHeight="true" outlineLevel="0" collapsed="false">
      <c r="A1198" s="139" t="str">
        <f aca="false">Seeds!AB1178</f>
        <v>M5-NyO-30a-A-4</v>
      </c>
      <c r="B1198" s="139" t="str">
        <f aca="false">Seeds!Z1178</f>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139" t="str">
        <f aca="false">Seeds!AA1178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139" t="n">
        <f aca="false">IF(B1198=C1198,0,1)</f>
        <v>1</v>
      </c>
    </row>
    <row r="1199" customFormat="false" ht="15.75" hidden="false" customHeight="true" outlineLevel="0" collapsed="false">
      <c r="A1199" s="139" t="str">
        <f aca="false">Seeds!AB1179</f>
        <v>M5-NyO-30a-A-5</v>
      </c>
      <c r="B1199" s="139" t="str">
        <f aca="false">Seeds!Z1179</f>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139" t="str">
        <f aca="false">Seeds!AA1179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139" t="n">
        <f aca="false">IF(B1199=C1199,0,1)</f>
        <v>1</v>
      </c>
    </row>
    <row r="1200" customFormat="false" ht="15.75" hidden="false" customHeight="true" outlineLevel="0" collapsed="false">
      <c r="A1200" s="139" t="str">
        <f aca="false">Seeds!AB1180</f>
        <v>M5-NyO-31a-I-1</v>
      </c>
      <c r="B1200" s="139" t="str">
        <f aca="false">Seeds!Z1180</f>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139" t="str">
        <f aca="false">Seeds!AA1180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139" t="n">
        <f aca="false">IF(B1200=C1200,0,1)</f>
        <v>1</v>
      </c>
    </row>
    <row r="1201" customFormat="false" ht="15.75" hidden="false" customHeight="true" outlineLevel="0" collapsed="false">
      <c r="A1201" s="139" t="str">
        <f aca="false">Seeds!AB1181</f>
        <v>M5-NyO-31a-E-1</v>
      </c>
      <c r="B1201" s="139" t="str">
        <f aca="false">Seeds!Z1181</f>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139" t="str">
        <f aca="false">Seeds!AA1181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139" t="n">
        <f aca="false">IF(B1201=C1201,0,1)</f>
        <v>1</v>
      </c>
    </row>
    <row r="1202" customFormat="false" ht="15.75" hidden="false" customHeight="true" outlineLevel="0" collapsed="false">
      <c r="A1202" s="139" t="str">
        <f aca="false">Seeds!AB1182</f>
        <v>M5-NyO-31a-A-1</v>
      </c>
      <c r="B1202" s="139" t="str">
        <f aca="false">Seeds!Z1182</f>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139" t="str">
        <f aca="false">Seeds!AA1182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139" t="n">
        <f aca="false">IF(B1202=C1202,0,1)</f>
        <v>1</v>
      </c>
    </row>
    <row r="1203" customFormat="false" ht="15.75" hidden="false" customHeight="true" outlineLevel="0" collapsed="false">
      <c r="A1203" s="139" t="str">
        <f aca="false">Seeds!AB1183</f>
        <v>M5-NyO-31a-A-2</v>
      </c>
      <c r="B1203" s="139" t="str">
        <f aca="false">Seeds!Z1183</f>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139" t="str">
        <f aca="false">Seeds!AA1183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139" t="n">
        <f aca="false">IF(B1203=C1203,0,1)</f>
        <v>1</v>
      </c>
    </row>
    <row r="1204" customFormat="false" ht="15.75" hidden="false" customHeight="true" outlineLevel="0" collapsed="false">
      <c r="A1204" s="139" t="str">
        <f aca="false">Seeds!AB1184</f>
        <v>M5-NyO-31a-A-3</v>
      </c>
      <c r="B1204" s="139" t="str">
        <f aca="false">Seeds!Z1184</f>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139" t="str">
        <f aca="false">Seeds!AA1184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139" t="n">
        <f aca="false">IF(B1204=C1204,0,1)</f>
        <v>1</v>
      </c>
    </row>
    <row r="1205" customFormat="false" ht="15.75" hidden="false" customHeight="true" outlineLevel="0" collapsed="false">
      <c r="A1205" s="139" t="str">
        <f aca="false">Seeds!AB1185</f>
        <v>M5-NyO-31a-A-4</v>
      </c>
      <c r="B1205" s="139" t="str">
        <f aca="false">Seeds!Z1185</f>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139" t="str">
        <f aca="false">Seeds!AA1185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139" t="n">
        <f aca="false">IF(B1205=C1205,0,1)</f>
        <v>1</v>
      </c>
    </row>
    <row r="1206" customFormat="false" ht="15.75" hidden="false" customHeight="true" outlineLevel="0" collapsed="false">
      <c r="A1206" s="139" t="str">
        <f aca="false">Seeds!AB1186</f>
        <v>M5-NyO-31a-A-5</v>
      </c>
      <c r="B1206" s="139" t="str">
        <f aca="false">Seeds!Z1186</f>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139" t="str">
        <f aca="false">Seeds!AA1186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139" t="n">
        <f aca="false">IF(B1206=C1206,0,1)</f>
        <v>1</v>
      </c>
    </row>
    <row r="1207" customFormat="false" ht="15.75" hidden="false" customHeight="true" outlineLevel="0" collapsed="false">
      <c r="A1207" s="139" t="str">
        <f aca="false">Seeds!AB1187</f>
        <v>M5-NyO-31b-I-1</v>
      </c>
      <c r="B1207" s="139" t="str">
        <f aca="false">Seeds!Z1187</f>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139" t="str">
        <f aca="false">Seeds!AA1187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139" t="n">
        <f aca="false">IF(B1207=C1207,0,1)</f>
        <v>1</v>
      </c>
    </row>
    <row r="1208" customFormat="false" ht="15.75" hidden="false" customHeight="true" outlineLevel="0" collapsed="false">
      <c r="A1208" s="139" t="str">
        <f aca="false">Seeds!AB1188</f>
        <v>M5-NyO-31b-E-1</v>
      </c>
      <c r="B1208" s="139" t="str">
        <f aca="false">Seeds!Z1188</f>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C1208" s="139" t="str">
        <f aca="false">Seeds!AA1188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139" t="n">
        <f aca="false">IF(B1208=C1208,0,1)</f>
        <v>1</v>
      </c>
    </row>
    <row r="1209" customFormat="false" ht="15.75" hidden="false" customHeight="true" outlineLevel="0" collapsed="false">
      <c r="A1209" s="139" t="str">
        <f aca="false">Seeds!AB1189</f>
        <v>M5-NyO-31b-A-1</v>
      </c>
      <c r="B1209" s="139" t="str">
        <f aca="false">Seeds!Z1189</f>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139" t="str">
        <f aca="false">Seeds!AA1189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139" t="n">
        <f aca="false">IF(B1209=C1209,0,1)</f>
        <v>1</v>
      </c>
    </row>
    <row r="1210" customFormat="false" ht="15.75" hidden="false" customHeight="true" outlineLevel="0" collapsed="false">
      <c r="A1210" s="139" t="str">
        <f aca="false">Seeds!AB1190</f>
        <v>M5-NyO-31b-A-2</v>
      </c>
      <c r="B1210" s="139" t="str">
        <f aca="false">Seeds!Z1190</f>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C1210" s="139" t="str">
        <f aca="false">Seeds!AA1190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139" t="n">
        <f aca="false">IF(B1210=C1210,0,1)</f>
        <v>1</v>
      </c>
    </row>
    <row r="1211" customFormat="false" ht="15.75" hidden="false" customHeight="true" outlineLevel="0" collapsed="false">
      <c r="A1211" s="139" t="str">
        <f aca="false">Seeds!AB1191</f>
        <v>M5-NyO-31b-A-3</v>
      </c>
      <c r="B1211" s="139" t="str">
        <f aca="false">Seeds!Z1191</f>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139" t="str">
        <f aca="false">Seeds!AA1191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139" t="n">
        <f aca="false">IF(B1211=C1211,0,1)</f>
        <v>1</v>
      </c>
    </row>
    <row r="1212" customFormat="false" ht="15.75" hidden="false" customHeight="true" outlineLevel="0" collapsed="false">
      <c r="A1212" s="139" t="str">
        <f aca="false">Seeds!AB1192</f>
        <v>M5-NyO-31b-A-4</v>
      </c>
      <c r="B1212" s="139" t="str">
        <f aca="false">Seeds!Z1192</f>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C1212" s="139" t="str">
        <f aca="false">Seeds!AA1192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139" t="n">
        <f aca="false">IF(B1212=C1212,0,1)</f>
        <v>1</v>
      </c>
    </row>
    <row r="1213" customFormat="false" ht="15.75" hidden="false" customHeight="true" outlineLevel="0" collapsed="false">
      <c r="A1213" s="139" t="str">
        <f aca="false">Seeds!AB1193</f>
        <v>M5-NyO-31b-A-5</v>
      </c>
      <c r="B1213" s="139" t="str">
        <f aca="false">Seeds!Z1193</f>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C1213" s="139" t="str">
        <f aca="false">Seeds!AA1193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139" t="n">
        <f aca="false">IF(B1213=C1213,0,1)</f>
        <v>1</v>
      </c>
    </row>
    <row r="1214" customFormat="false" ht="15.75" hidden="false" customHeight="true" outlineLevel="0" collapsed="false">
      <c r="A1214" s="139" t="str">
        <f aca="false">Seeds!AB1194</f>
        <v>M5-NyO-32a-I-1</v>
      </c>
      <c r="B1214" s="139" t="str">
        <f aca="false">Seeds!Z1194</f>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139" t="str">
        <f aca="false">Seeds!AA1194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139" t="n">
        <f aca="false">IF(B1214=C1214,0,1)</f>
        <v>1</v>
      </c>
    </row>
    <row r="1215" customFormat="false" ht="15.75" hidden="false" customHeight="true" outlineLevel="0" collapsed="false">
      <c r="A1215" s="139" t="str">
        <f aca="false">Seeds!AB1195</f>
        <v>M5-NyO-32a-E-1</v>
      </c>
      <c r="B1215" s="139" t="str">
        <f aca="false">Seeds!Z1195</f>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139" t="str">
        <f aca="false">Seeds!AA1195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139" t="n">
        <f aca="false">IF(B1215=C1215,0,1)</f>
        <v>1</v>
      </c>
    </row>
    <row r="1216" customFormat="false" ht="15.75" hidden="false" customHeight="true" outlineLevel="0" collapsed="false">
      <c r="A1216" s="139" t="str">
        <f aca="false">Seeds!AB1196</f>
        <v>M5-NyO-32a-A-1</v>
      </c>
      <c r="B1216" s="139" t="str">
        <f aca="false">Seeds!Z1196</f>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C1216" s="139" t="str">
        <f aca="false">Seeds!AA1196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139" t="n">
        <f aca="false">IF(B1216=C1216,0,1)</f>
        <v>1</v>
      </c>
    </row>
    <row r="1217" customFormat="false" ht="15.75" hidden="false" customHeight="true" outlineLevel="0" collapsed="false">
      <c r="A1217" s="139" t="str">
        <f aca="false">Seeds!AB1197</f>
        <v>M5-NyO-32a-A-2</v>
      </c>
      <c r="B1217" s="139" t="str">
        <f aca="false">Seeds!Z1197</f>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C1217" s="139" t="str">
        <f aca="false">Seeds!AA1197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139" t="n">
        <f aca="false">IF(B1217=C1217,0,1)</f>
        <v>1</v>
      </c>
    </row>
    <row r="1218" customFormat="false" ht="15.75" hidden="false" customHeight="true" outlineLevel="0" collapsed="false">
      <c r="A1218" s="139" t="str">
        <f aca="false">Seeds!AB1198</f>
        <v>M5-NyO-32a-A-3</v>
      </c>
      <c r="B1218" s="139" t="str">
        <f aca="false">Seeds!Z1198</f>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C1218" s="139" t="str">
        <f aca="false">Seeds!AA1198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139" t="n">
        <f aca="false">IF(B1218=C1218,0,1)</f>
        <v>1</v>
      </c>
    </row>
    <row r="1219" customFormat="false" ht="15.75" hidden="false" customHeight="true" outlineLevel="0" collapsed="false">
      <c r="A1219" s="139" t="str">
        <f aca="false">Seeds!AB1199</f>
        <v>M5-NyO-32a-A-4</v>
      </c>
      <c r="B1219" s="139" t="str">
        <f aca="false">Seeds!Z1199</f>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C1219" s="139" t="str">
        <f aca="false">Seeds!AA1199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139" t="n">
        <f aca="false">IF(B1219=C1219,0,1)</f>
        <v>1</v>
      </c>
    </row>
    <row r="1220" customFormat="false" ht="15.75" hidden="false" customHeight="true" outlineLevel="0" collapsed="false">
      <c r="A1220" s="139" t="str">
        <f aca="false">Seeds!AB1200</f>
        <v>M5-NyO-32a-A-5</v>
      </c>
      <c r="B1220" s="139" t="str">
        <f aca="false">Seeds!Z1200</f>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C1220" s="139" t="str">
        <f aca="false">Seeds!AA1200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139" t="n">
        <f aca="false">IF(B1220=C1220,0,1)</f>
        <v>1</v>
      </c>
    </row>
    <row r="1221" customFormat="false" ht="15.75" hidden="false" customHeight="true" outlineLevel="0" collapsed="false">
      <c r="A1221" s="139" t="str">
        <f aca="false">Seeds!AB1201</f>
        <v>M5-NyO-33a-I-1</v>
      </c>
      <c r="B1221" s="139" t="str">
        <f aca="false">Seeds!Z1201</f>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139" t="str">
        <f aca="false">Seeds!AA1201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139" t="n">
        <f aca="false">IF(B1221=C1221,0,1)</f>
        <v>1</v>
      </c>
    </row>
    <row r="1222" customFormat="false" ht="15.75" hidden="false" customHeight="true" outlineLevel="0" collapsed="false">
      <c r="A1222" s="139" t="str">
        <f aca="false">Seeds!AB1202</f>
        <v>M5-NyO-33a-E-1</v>
      </c>
      <c r="B1222" s="139" t="str">
        <f aca="false">Seeds!Z1202</f>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139" t="str">
        <f aca="false">Seeds!AA1202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139" t="n">
        <f aca="false">IF(B1222=C1222,0,1)</f>
        <v>1</v>
      </c>
    </row>
    <row r="1223" customFormat="false" ht="15.75" hidden="false" customHeight="true" outlineLevel="0" collapsed="false">
      <c r="A1223" s="139" t="str">
        <f aca="false">Seeds!AB1203</f>
        <v>M5-NyO-33a-A-1</v>
      </c>
      <c r="B1223" s="139" t="str">
        <f aca="false">Seeds!Z1203</f>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C1223" s="139" t="str">
        <f aca="false">Seeds!AA1203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139" t="n">
        <f aca="false">IF(B1223=C1223,0,1)</f>
        <v>1</v>
      </c>
    </row>
    <row r="1224" customFormat="false" ht="15.75" hidden="false" customHeight="true" outlineLevel="0" collapsed="false">
      <c r="A1224" s="139" t="str">
        <f aca="false">Seeds!AB1204</f>
        <v>M5-NyO-33a-A-2</v>
      </c>
      <c r="B1224" s="139" t="str">
        <f aca="false">Seeds!Z1204</f>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C1224" s="139" t="str">
        <f aca="false">Seeds!AA1204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139" t="n">
        <f aca="false">IF(B1224=C1224,0,1)</f>
        <v>1</v>
      </c>
    </row>
    <row r="1225" customFormat="false" ht="15.75" hidden="false" customHeight="true" outlineLevel="0" collapsed="false">
      <c r="A1225" s="139" t="str">
        <f aca="false">Seeds!AB1205</f>
        <v>M5-NyO-33a-A-3</v>
      </c>
      <c r="B1225" s="139" t="str">
        <f aca="false">Seeds!Z1205</f>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C1225" s="139" t="str">
        <f aca="false">Seeds!AA1205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139" t="n">
        <f aca="false">IF(B1225=C1225,0,1)</f>
        <v>1</v>
      </c>
    </row>
    <row r="1226" customFormat="false" ht="15.75" hidden="false" customHeight="true" outlineLevel="0" collapsed="false">
      <c r="A1226" s="139" t="str">
        <f aca="false">Seeds!AB1206</f>
        <v>M5-NyO-33a-A-4</v>
      </c>
      <c r="B1226" s="139" t="str">
        <f aca="false">Seeds!Z1206</f>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26" s="139" t="str">
        <f aca="false">Seeds!AA1206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139" t="n">
        <f aca="false">IF(B1226=C1226,0,1)</f>
        <v>1</v>
      </c>
    </row>
    <row r="1227" customFormat="false" ht="15.75" hidden="false" customHeight="true" outlineLevel="0" collapsed="false">
      <c r="A1227" s="139" t="str">
        <f aca="false">Seeds!AB1207</f>
        <v>M5-NyO-33a-A-5</v>
      </c>
      <c r="B1227" s="139" t="str">
        <f aca="false">Seeds!Z1207</f>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C1227" s="139" t="str">
        <f aca="false">Seeds!AA1207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139" t="n">
        <f aca="false">IF(B1227=C1227,0,1)</f>
        <v>1</v>
      </c>
    </row>
    <row r="1228" customFormat="false" ht="15.75" hidden="false" customHeight="true" outlineLevel="0" collapsed="false">
      <c r="A1228" s="139" t="str">
        <f aca="false">Seeds!AB1208</f>
        <v>M5-NyO-33b-I-1</v>
      </c>
      <c r="B1228" s="139" t="str">
        <f aca="false">Seeds!Z1208</f>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139" t="str">
        <f aca="false">Seeds!AA1208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139" t="n">
        <f aca="false">IF(B1228=C1228,0,1)</f>
        <v>1</v>
      </c>
    </row>
    <row r="1229" customFormat="false" ht="15.75" hidden="false" customHeight="true" outlineLevel="0" collapsed="false">
      <c r="A1229" s="139" t="str">
        <f aca="false">Seeds!AB1209</f>
        <v>M5-NyO-33b-E-1</v>
      </c>
      <c r="B1229" s="139" t="str">
        <f aca="false">Seeds!Z1209</f>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C1229" s="139" t="str">
        <f aca="false">Seeds!AA1209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139" t="n">
        <f aca="false">IF(B1229=C1229,0,1)</f>
        <v>1</v>
      </c>
    </row>
    <row r="1230" customFormat="false" ht="15.75" hidden="false" customHeight="true" outlineLevel="0" collapsed="false">
      <c r="A1230" s="139" t="str">
        <f aca="false">Seeds!AB1210</f>
        <v>M5-NyO-33b-A-1</v>
      </c>
      <c r="B1230" s="139" t="str">
        <f aca="false">Seeds!Z1210</f>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139" t="str">
        <f aca="false">Seeds!AA1210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139" t="n">
        <f aca="false">IF(B1230=C1230,0,1)</f>
        <v>1</v>
      </c>
    </row>
    <row r="1231" customFormat="false" ht="15.75" hidden="false" customHeight="true" outlineLevel="0" collapsed="false">
      <c r="A1231" s="139" t="str">
        <f aca="false">Seeds!AB1211</f>
        <v>M5-NyO-33b-A-2</v>
      </c>
      <c r="B1231" s="139" t="str">
        <f aca="false">Seeds!Z1211</f>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C1231" s="139" t="str">
        <f aca="false">Seeds!AA1211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139" t="n">
        <f aca="false">IF(B1231=C1231,0,1)</f>
        <v>1</v>
      </c>
    </row>
    <row r="1232" customFormat="false" ht="15.75" hidden="false" customHeight="true" outlineLevel="0" collapsed="false">
      <c r="A1232" s="139" t="str">
        <f aca="false">Seeds!AB1212</f>
        <v>M5-NyO-33b-A-3</v>
      </c>
      <c r="B1232" s="139" t="str">
        <f aca="false">Seeds!Z1212</f>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C1232" s="139" t="str">
        <f aca="false">Seeds!AA1212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139" t="n">
        <f aca="false">IF(B1232=C1232,0,1)</f>
        <v>1</v>
      </c>
    </row>
    <row r="1233" customFormat="false" ht="15.75" hidden="false" customHeight="true" outlineLevel="0" collapsed="false">
      <c r="A1233" s="139" t="str">
        <f aca="false">Seeds!AB1213</f>
        <v>M5-NyO-33b-A-4</v>
      </c>
      <c r="B1233" s="139" t="str">
        <f aca="false">Seeds!Z1213</f>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C1233" s="139" t="str">
        <f aca="false">Seeds!AA1213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139" t="n">
        <f aca="false">IF(B1233=C1233,0,1)</f>
        <v>1</v>
      </c>
    </row>
    <row r="1234" customFormat="false" ht="15.75" hidden="false" customHeight="true" outlineLevel="0" collapsed="false">
      <c r="A1234" s="139" t="str">
        <f aca="false">Seeds!AB1214</f>
        <v>M5-NyO-33b-A-5</v>
      </c>
      <c r="B1234" s="139" t="str">
        <f aca="false">Seeds!Z1214</f>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34" s="139" t="str">
        <f aca="false">Seeds!AA1214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139" t="n">
        <f aca="false">IF(B1234=C1234,0,1)</f>
        <v>1</v>
      </c>
    </row>
    <row r="1235" customFormat="false" ht="15.75" hidden="false" customHeight="true" outlineLevel="0" collapsed="false">
      <c r="A1235" s="139" t="str">
        <f aca="false">Seeds!AB1215</f>
        <v>M5-NyO-46a-I-1</v>
      </c>
      <c r="B1235" s="139" t="str">
        <f aca="false">Seeds!Z1215</f>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35" s="139" t="str">
        <f aca="false">Seeds!AA1215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139" t="n">
        <f aca="false">IF(B1235=C1235,0,1)</f>
        <v>1</v>
      </c>
    </row>
    <row r="1236" customFormat="false" ht="15.75" hidden="false" customHeight="true" outlineLevel="0" collapsed="false">
      <c r="A1236" s="139" t="str">
        <f aca="false">Seeds!AB1216</f>
        <v>M5-NyO-46a-E-1</v>
      </c>
      <c r="B1236" s="139" t="str">
        <f aca="false">Seeds!Z1216</f>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36" s="139" t="str">
        <f aca="false">Seeds!AA1216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139" t="n">
        <f aca="false">IF(B1236=C1236,0,1)</f>
        <v>1</v>
      </c>
    </row>
    <row r="1237" customFormat="false" ht="15.75" hidden="false" customHeight="true" outlineLevel="0" collapsed="false">
      <c r="A1237" s="139" t="str">
        <f aca="false">Seeds!AB1217</f>
        <v>M5-NyO-46a-E-2</v>
      </c>
      <c r="B1237" s="139" t="str">
        <f aca="false">Seeds!Z1217</f>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37" s="139" t="str">
        <f aca="false">Seeds!AA1217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139" t="n">
        <f aca="false">IF(B1237=C1237,0,1)</f>
        <v>1</v>
      </c>
    </row>
    <row r="1238" customFormat="false" ht="15.75" hidden="false" customHeight="true" outlineLevel="0" collapsed="false">
      <c r="A1238" s="139" t="str">
        <f aca="false">Seeds!AB1218</f>
        <v>M5-NyO-46a-E-3</v>
      </c>
      <c r="B1238" s="139" t="str">
        <f aca="false">Seeds!Z1218</f>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38" s="139" t="str">
        <f aca="false">Seeds!AA1218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139" t="n">
        <f aca="false">IF(B1238=C1238,0,1)</f>
        <v>1</v>
      </c>
    </row>
    <row r="1239" customFormat="false" ht="15.75" hidden="false" customHeight="true" outlineLevel="0" collapsed="false">
      <c r="A1239" s="139" t="str">
        <f aca="false">Seeds!AB1219</f>
        <v>M5-NyO-46a-E-4</v>
      </c>
      <c r="B1239" s="139" t="str">
        <f aca="false">Seeds!Z1219</f>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C1239" s="139" t="str">
        <f aca="false">Seeds!AA1219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139" t="n">
        <f aca="false">IF(B1239=C1239,0,1)</f>
        <v>1</v>
      </c>
    </row>
    <row r="1240" customFormat="false" ht="15.75" hidden="false" customHeight="true" outlineLevel="0" collapsed="false">
      <c r="A1240" s="139" t="str">
        <f aca="false">Seeds!AB1220</f>
        <v>M5-NyO-46a-A-1</v>
      </c>
      <c r="B1240" s="139" t="str">
        <f aca="false">Seeds!Z1220</f>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40" s="139" t="str">
        <f aca="false">Seeds!AA1220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139" t="n">
        <f aca="false">IF(B1240=C1240,0,1)</f>
        <v>1</v>
      </c>
    </row>
    <row r="1241" customFormat="false" ht="15.75" hidden="false" customHeight="true" outlineLevel="0" collapsed="false">
      <c r="A1241" s="139" t="str">
        <f aca="false">Seeds!AB1221</f>
        <v>M5-NyO-46a-A-2</v>
      </c>
      <c r="B1241" s="139" t="str">
        <f aca="false">Seeds!Z1221</f>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1" s="139" t="str">
        <f aca="false">Seeds!AA1221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139" t="n">
        <f aca="false">IF(B1241=C1241,0,1)</f>
        <v>1</v>
      </c>
    </row>
    <row r="1242" customFormat="false" ht="15.75" hidden="false" customHeight="true" outlineLevel="0" collapsed="false">
      <c r="A1242" s="139" t="str">
        <f aca="false">Seeds!AB1222</f>
        <v>M5-NyO-46a-A-3</v>
      </c>
      <c r="B1242" s="139" t="str">
        <f aca="false">Seeds!Z1222</f>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42" s="139" t="str">
        <f aca="false">Seeds!AA1222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139" t="n">
        <f aca="false">IF(B1242=C1242,0,1)</f>
        <v>1</v>
      </c>
    </row>
    <row r="1243" customFormat="false" ht="15.75" hidden="false" customHeight="true" outlineLevel="0" collapsed="false">
      <c r="A1243" s="139" t="str">
        <f aca="false">Seeds!AB1223</f>
        <v>M5-NyO-46a-A-4</v>
      </c>
      <c r="B1243" s="139" t="str">
        <f aca="false">Seeds!Z1223</f>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C1243" s="139" t="str">
        <f aca="false">Seeds!AA1223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139" t="n">
        <f aca="false">IF(B1243=C1243,0,1)</f>
        <v>1</v>
      </c>
    </row>
    <row r="1244" customFormat="false" ht="15.75" hidden="false" customHeight="true" outlineLevel="0" collapsed="false">
      <c r="A1244" s="139" t="str">
        <f aca="false">Seeds!AB1224</f>
        <v>M5-NyO-46a-A-5</v>
      </c>
      <c r="B1244" s="139" t="str">
        <f aca="false">Seeds!Z1224</f>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4" s="139" t="str">
        <f aca="false">Seeds!AA1224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139" t="n">
        <f aca="false">IF(B1244=C1244,0,1)</f>
        <v>1</v>
      </c>
    </row>
    <row r="1245" customFormat="false" ht="15.75" hidden="false" customHeight="true" outlineLevel="0" collapsed="false">
      <c r="A1245" s="139" t="str">
        <f aca="false">Seeds!AB1225</f>
        <v>M5-NyO-46b-I-1</v>
      </c>
      <c r="B1245" s="139" t="str">
        <f aca="false">Seeds!Z1225</f>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45" s="139" t="str">
        <f aca="false">Seeds!AA1225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139" t="n">
        <f aca="false">IF(B1245=C1245,0,1)</f>
        <v>1</v>
      </c>
    </row>
    <row r="1246" customFormat="false" ht="15.75" hidden="false" customHeight="true" outlineLevel="0" collapsed="false">
      <c r="A1246" s="139" t="str">
        <f aca="false">Seeds!AB1226</f>
        <v>M5-NyO-46b-E-1</v>
      </c>
      <c r="B1246" s="139" t="str">
        <f aca="false">Seeds!Z1226</f>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6" s="139" t="str">
        <f aca="false">Seeds!AA1226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139" t="n">
        <f aca="false">IF(B1246=C1246,0,1)</f>
        <v>1</v>
      </c>
    </row>
    <row r="1247" customFormat="false" ht="15.75" hidden="false" customHeight="true" outlineLevel="0" collapsed="false">
      <c r="A1247" s="139" t="str">
        <f aca="false">Seeds!AB1227</f>
        <v>M5-NyO-46b-A-1</v>
      </c>
      <c r="B1247" s="139" t="str">
        <f aca="false">Seeds!Z1227</f>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7" s="139" t="str">
        <f aca="false">Seeds!AA1227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139" t="n">
        <f aca="false">IF(B1247=C1247,0,1)</f>
        <v>1</v>
      </c>
    </row>
    <row r="1248" customFormat="false" ht="15.75" hidden="false" customHeight="true" outlineLevel="0" collapsed="false">
      <c r="A1248" s="139" t="str">
        <f aca="false">Seeds!AB1228</f>
        <v>M5-NyO-46b-A-2</v>
      </c>
      <c r="B1248" s="139" t="str">
        <f aca="false">Seeds!Z1228</f>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C1248" s="139" t="str">
        <f aca="false">Seeds!AA1228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139" t="n">
        <f aca="false">IF(B1248=C1248,0,1)</f>
        <v>1</v>
      </c>
    </row>
    <row r="1249" customFormat="false" ht="15.75" hidden="false" customHeight="true" outlineLevel="0" collapsed="false">
      <c r="A1249" s="139" t="str">
        <f aca="false">Seeds!AB1229</f>
        <v>M5-NyO-46b-A-3</v>
      </c>
      <c r="B1249" s="139" t="str">
        <f aca="false">Seeds!Z1229</f>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C1249" s="139" t="str">
        <f aca="false">Seeds!AA1229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139" t="n">
        <f aca="false">IF(B1249=C1249,0,1)</f>
        <v>1</v>
      </c>
    </row>
    <row r="1250" customFormat="false" ht="15.75" hidden="false" customHeight="true" outlineLevel="0" collapsed="false">
      <c r="A1250" s="139" t="str">
        <f aca="false">Seeds!AB1230</f>
        <v>M5-NyO-46b-A-4</v>
      </c>
      <c r="B1250" s="139" t="str">
        <f aca="false">Seeds!Z1230</f>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C1250" s="139" t="str">
        <f aca="false">Seeds!AA1230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139" t="n">
        <f aca="false">IF(B1250=C1250,0,1)</f>
        <v>1</v>
      </c>
    </row>
    <row r="1251" customFormat="false" ht="15.75" hidden="false" customHeight="true" outlineLevel="0" collapsed="false">
      <c r="A1251" s="139" t="str">
        <f aca="false">Seeds!AB1231</f>
        <v>M5-NyO-46b-A-5</v>
      </c>
      <c r="B1251" s="139" t="str">
        <f aca="false">Seeds!Z1231</f>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51" s="139" t="str">
        <f aca="false">Seeds!AA1231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139" t="n">
        <f aca="false">IF(B1251=C1251,0,1)</f>
        <v>1</v>
      </c>
    </row>
    <row r="1252" customFormat="false" ht="15.75" hidden="false" customHeight="true" outlineLevel="0" collapsed="false">
      <c r="A1252" s="139" t="str">
        <f aca="false">Seeds!AB1232</f>
        <v>M5-NyO-46c-I-1</v>
      </c>
      <c r="B1252" s="139" t="str">
        <f aca="false">Seeds!Z1232</f>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C1252" s="139" t="str">
        <f aca="false">Seeds!AA1232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139" t="n">
        <f aca="false">IF(B1252=C1252,0,1)</f>
        <v>1</v>
      </c>
    </row>
    <row r="1253" customFormat="false" ht="15.75" hidden="false" customHeight="true" outlineLevel="0" collapsed="false">
      <c r="A1253" s="139" t="str">
        <f aca="false">Seeds!AB1233</f>
        <v>M5-NyO-46c-E-1</v>
      </c>
      <c r="B1253" s="139" t="str">
        <f aca="false">Seeds!Z1233</f>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139" t="str">
        <f aca="false">Seeds!AA1233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139" t="n">
        <f aca="false">IF(B1253=C1253,0,1)</f>
        <v>1</v>
      </c>
    </row>
    <row r="1254" customFormat="false" ht="15.75" hidden="false" customHeight="true" outlineLevel="0" collapsed="false">
      <c r="A1254" s="139" t="str">
        <f aca="false">Seeds!AB1234</f>
        <v>M5-NyO-46c-A-1</v>
      </c>
      <c r="B1254" s="139" t="str">
        <f aca="false">Seeds!Z1234</f>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139" t="str">
        <f aca="false">Seeds!AA1234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139" t="n">
        <f aca="false">IF(B1254=C1254,0,1)</f>
        <v>1</v>
      </c>
    </row>
    <row r="1255" customFormat="false" ht="15.75" hidden="false" customHeight="true" outlineLevel="0" collapsed="false">
      <c r="A1255" s="139" t="str">
        <f aca="false">Seeds!AB1235</f>
        <v>M5-NyO-46c-A-2</v>
      </c>
      <c r="B1255" s="139" t="str">
        <f aca="false">Seeds!Z1235</f>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139" t="str">
        <f aca="false">Seeds!AA1235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139" t="n">
        <f aca="false">IF(B1255=C1255,0,1)</f>
        <v>1</v>
      </c>
    </row>
    <row r="1256" customFormat="false" ht="15.75" hidden="false" customHeight="true" outlineLevel="0" collapsed="false">
      <c r="A1256" s="139" t="str">
        <f aca="false">Seeds!AB1236</f>
        <v>M5-NyO-46c-A-3</v>
      </c>
      <c r="B1256" s="139" t="str">
        <f aca="false">Seeds!Z1236</f>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139" t="str">
        <f aca="false">Seeds!AA1236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139" t="n">
        <f aca="false">IF(B1256=C1256,0,1)</f>
        <v>1</v>
      </c>
    </row>
    <row r="1257" customFormat="false" ht="15.75" hidden="false" customHeight="true" outlineLevel="0" collapsed="false">
      <c r="A1257" s="139" t="str">
        <f aca="false">Seeds!AB1237</f>
        <v>M5-NyO-46c-A-4</v>
      </c>
      <c r="B1257" s="139" t="str">
        <f aca="false">Seeds!Z1237</f>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139" t="str">
        <f aca="false">Seeds!AA1237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139" t="n">
        <f aca="false">IF(B1257=C1257,0,1)</f>
        <v>1</v>
      </c>
    </row>
    <row r="1258" customFormat="false" ht="15.75" hidden="false" customHeight="true" outlineLevel="0" collapsed="false">
      <c r="A1258" s="139" t="str">
        <f aca="false">Seeds!AB1238</f>
        <v>M5-NyO-46c-A-5</v>
      </c>
      <c r="B1258" s="139" t="str">
        <f aca="false">Seeds!Z1238</f>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139" t="str">
        <f aca="false">Seeds!AA1238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139" t="n">
        <f aca="false">IF(B1258=C1258,0,1)</f>
        <v>1</v>
      </c>
    </row>
    <row r="1259" customFormat="false" ht="15.75" hidden="false" customHeight="true" outlineLevel="0" collapsed="false">
      <c r="A1259" s="139" t="str">
        <f aca="false">Seeds!AB1239</f>
        <v>M5-NyO-46d-I-1</v>
      </c>
      <c r="B1259" s="139" t="str">
        <f aca="false">Seeds!Z1239</f>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139" t="str">
        <f aca="false">Seeds!AA1239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139" t="n">
        <f aca="false">IF(B1259=C1259,0,1)</f>
        <v>1</v>
      </c>
    </row>
    <row r="1260" customFormat="false" ht="15.75" hidden="false" customHeight="true" outlineLevel="0" collapsed="false">
      <c r="A1260" s="139" t="str">
        <f aca="false">Seeds!AB1240</f>
        <v>M5-NyO-46d-E-1</v>
      </c>
      <c r="B1260" s="139" t="str">
        <f aca="false">Seeds!Z1240</f>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C1260" s="139" t="str">
        <f aca="false">Seeds!AA1240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139" t="n">
        <f aca="false">IF(B1260=C1260,0,1)</f>
        <v>1</v>
      </c>
    </row>
    <row r="1261" customFormat="false" ht="15.75" hidden="false" customHeight="true" outlineLevel="0" collapsed="false">
      <c r="A1261" s="139" t="str">
        <f aca="false">Seeds!AB1241</f>
        <v>M5-NyO-46d-E-2</v>
      </c>
      <c r="B1261" s="139" t="str">
        <f aca="false">Seeds!Z1241</f>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C1261" s="139" t="str">
        <f aca="false">Seeds!AA1241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139" t="n">
        <f aca="false">IF(B1261=C1261,0,1)</f>
        <v>1</v>
      </c>
    </row>
    <row r="1262" customFormat="false" ht="15.75" hidden="false" customHeight="true" outlineLevel="0" collapsed="false">
      <c r="A1262" s="139" t="str">
        <f aca="false">Seeds!AB1242</f>
        <v>M5-NyO-46d-A-1</v>
      </c>
      <c r="B1262" s="139" t="str">
        <f aca="false">Seeds!Z1242</f>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2" s="139" t="str">
        <f aca="false">Seeds!AA1242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139" t="n">
        <f aca="false">IF(B1262=C1262,0,1)</f>
        <v>1</v>
      </c>
    </row>
    <row r="1263" customFormat="false" ht="15.75" hidden="false" customHeight="true" outlineLevel="0" collapsed="false">
      <c r="A1263" s="139" t="str">
        <f aca="false">Seeds!AB1243</f>
        <v>M5-NyO-46d-A-2</v>
      </c>
      <c r="B1263" s="139" t="str">
        <f aca="false">Seeds!Z1243</f>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3" s="139" t="str">
        <f aca="false">Seeds!AA1243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139" t="n">
        <f aca="false">IF(B1263=C1263,0,1)</f>
        <v>1</v>
      </c>
    </row>
    <row r="1264" customFormat="false" ht="15.75" hidden="false" customHeight="true" outlineLevel="0" collapsed="false">
      <c r="A1264" s="139" t="str">
        <f aca="false">Seeds!AB1244</f>
        <v>M5-NyO-46d-A-3</v>
      </c>
      <c r="B1264" s="139" t="str">
        <f aca="false">Seeds!Z1244</f>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4" s="139" t="str">
        <f aca="false">Seeds!AA1244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139" t="n">
        <f aca="false">IF(B1264=C1264,0,1)</f>
        <v>1</v>
      </c>
    </row>
    <row r="1265" customFormat="false" ht="15.75" hidden="false" customHeight="true" outlineLevel="0" collapsed="false">
      <c r="A1265" s="139" t="str">
        <f aca="false">Seeds!AB1245</f>
        <v>M5-NyO-46d-A-4</v>
      </c>
      <c r="B1265" s="139" t="str">
        <f aca="false">Seeds!Z1245</f>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5" s="139" t="str">
        <f aca="false">Seeds!AA1245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139" t="n">
        <f aca="false">IF(B1265=C1265,0,1)</f>
        <v>1</v>
      </c>
    </row>
    <row r="1266" customFormat="false" ht="15.75" hidden="false" customHeight="true" outlineLevel="0" collapsed="false">
      <c r="A1266" s="139" t="str">
        <f aca="false">Seeds!AB1246</f>
        <v>M5-NyO-46d-A-5</v>
      </c>
      <c r="B1266" s="139" t="str">
        <f aca="false">Seeds!Z1246</f>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6" s="139" t="str">
        <f aca="false">Seeds!AA1246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139" t="n">
        <f aca="false">IF(B1266=C1266,0,1)</f>
        <v>1</v>
      </c>
    </row>
    <row r="1267" customFormat="false" ht="15.75" hidden="false" customHeight="true" outlineLevel="0" collapsed="false">
      <c r="A1267" s="139" t="str">
        <f aca="false">Seeds!AB1247</f>
        <v>M5-NyO-47a-I-1</v>
      </c>
      <c r="B1267" s="139" t="str">
        <f aca="false">Seeds!Z1247</f>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67" s="139" t="str">
        <f aca="false">Seeds!AA1247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139" t="n">
        <f aca="false">IF(B1267=C1267,0,1)</f>
        <v>1</v>
      </c>
    </row>
    <row r="1268" customFormat="false" ht="15.75" hidden="false" customHeight="true" outlineLevel="0" collapsed="false">
      <c r="A1268" s="139" t="str">
        <f aca="false">Seeds!AB1248</f>
        <v>M5-NyO-47a-E-1</v>
      </c>
      <c r="B1268" s="139" t="str">
        <f aca="false">Seeds!Z1248</f>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C1268" s="139" t="str">
        <f aca="false">Seeds!AA1248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139" t="n">
        <f aca="false">IF(B1268=C1268,0,1)</f>
        <v>1</v>
      </c>
    </row>
    <row r="1269" customFormat="false" ht="15.75" hidden="false" customHeight="true" outlineLevel="0" collapsed="false">
      <c r="A1269" s="139" t="str">
        <f aca="false">Seeds!AB1249</f>
        <v>M5-NyO-47a-E-2</v>
      </c>
      <c r="B1269" s="139" t="str">
        <f aca="false">Seeds!Z1249</f>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69" s="139" t="str">
        <f aca="false">Seeds!AA1249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139" t="n">
        <f aca="false">IF(B1269=C1269,0,1)</f>
        <v>1</v>
      </c>
    </row>
    <row r="1270" customFormat="false" ht="15.75" hidden="false" customHeight="true" outlineLevel="0" collapsed="false">
      <c r="A1270" s="139" t="str">
        <f aca="false">Seeds!AB1250</f>
        <v>M5-NyO-47a-E-3</v>
      </c>
      <c r="B1270" s="139" t="str">
        <f aca="false">Seeds!Z1250</f>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0" s="139" t="str">
        <f aca="false">Seeds!AA1250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139" t="n">
        <f aca="false">IF(B1270=C1270,0,1)</f>
        <v>1</v>
      </c>
    </row>
    <row r="1271" customFormat="false" ht="15.75" hidden="false" customHeight="true" outlineLevel="0" collapsed="false">
      <c r="A1271" s="139" t="str">
        <f aca="false">Seeds!AB1251</f>
        <v>M5-NyO-47a-E-4</v>
      </c>
      <c r="B1271" s="139" t="str">
        <f aca="false">Seeds!Z1251</f>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1" s="139" t="str">
        <f aca="false">Seeds!AA1251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139" t="n">
        <f aca="false">IF(B1271=C1271,0,1)</f>
        <v>1</v>
      </c>
    </row>
    <row r="1272" customFormat="false" ht="15.75" hidden="false" customHeight="true" outlineLevel="0" collapsed="false">
      <c r="A1272" s="139" t="str">
        <f aca="false">Seeds!AB1252</f>
        <v>M5-NyO-47a-A-1</v>
      </c>
      <c r="B1272" s="139" t="str">
        <f aca="false">Seeds!Z1252</f>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2" s="139" t="str">
        <f aca="false">Seeds!AA1252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139" t="n">
        <f aca="false">IF(B1272=C1272,0,1)</f>
        <v>1</v>
      </c>
    </row>
    <row r="1273" customFormat="false" ht="15.75" hidden="false" customHeight="true" outlineLevel="0" collapsed="false">
      <c r="A1273" s="139" t="str">
        <f aca="false">Seeds!AB1253</f>
        <v>M5-NyO-47a-A-2</v>
      </c>
      <c r="B1273" s="139" t="str">
        <f aca="false">Seeds!Z1253</f>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73" s="139" t="str">
        <f aca="false">Seeds!AA1253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139" t="n">
        <f aca="false">IF(B1273=C1273,0,1)</f>
        <v>1</v>
      </c>
    </row>
    <row r="1274" customFormat="false" ht="15.75" hidden="false" customHeight="true" outlineLevel="0" collapsed="false">
      <c r="A1274" s="139" t="str">
        <f aca="false">Seeds!AB1254</f>
        <v>M5-NyO-47a-A-3</v>
      </c>
      <c r="B1274" s="139" t="str">
        <f aca="false">Seeds!Z1254</f>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4" s="139" t="str">
        <f aca="false">Seeds!AA1254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139" t="n">
        <f aca="false">IF(B1274=C1274,0,1)</f>
        <v>1</v>
      </c>
    </row>
    <row r="1275" customFormat="false" ht="15.75" hidden="false" customHeight="true" outlineLevel="0" collapsed="false">
      <c r="A1275" s="139" t="str">
        <f aca="false">Seeds!AB1255</f>
        <v>M5-NyO-47a-A-4</v>
      </c>
      <c r="B1275" s="139" t="str">
        <f aca="false">Seeds!Z1255</f>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5" s="139" t="str">
        <f aca="false">Seeds!AA1255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139" t="n">
        <f aca="false">IF(B1275=C1275,0,1)</f>
        <v>1</v>
      </c>
    </row>
    <row r="1276" customFormat="false" ht="15.75" hidden="false" customHeight="true" outlineLevel="0" collapsed="false">
      <c r="A1276" s="139" t="str">
        <f aca="false">Seeds!AB1256</f>
        <v>M5-NyO-47a-A-5</v>
      </c>
      <c r="B1276" s="139" t="str">
        <f aca="false">Seeds!Z1256</f>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6" s="139" t="str">
        <f aca="false">Seeds!AA1256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139" t="n">
        <f aca="false">IF(B1276=C1276,0,1)</f>
        <v>1</v>
      </c>
    </row>
    <row r="1277" customFormat="false" ht="15.75" hidden="false" customHeight="true" outlineLevel="0" collapsed="false">
      <c r="A1277" s="139" t="str">
        <f aca="false">Seeds!AB1257</f>
        <v>M5-NyO-47b-I-1</v>
      </c>
      <c r="B1277" s="139" t="str">
        <f aca="false">Seeds!Z1257</f>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77" s="139" t="str">
        <f aca="false">Seeds!AA1257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139" t="n">
        <f aca="false">IF(B1277=C1277,0,1)</f>
        <v>1</v>
      </c>
    </row>
    <row r="1278" customFormat="false" ht="15.75" hidden="false" customHeight="true" outlineLevel="0" collapsed="false">
      <c r="A1278" s="139" t="str">
        <f aca="false">Seeds!AB1258</f>
        <v>M5-NyO-47b-E-1</v>
      </c>
      <c r="B1278" s="139" t="str">
        <f aca="false">Seeds!Z1258</f>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C1278" s="139" t="str">
        <f aca="false">Seeds!AA1258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139" t="n">
        <f aca="false">IF(B1278=C1278,0,1)</f>
        <v>1</v>
      </c>
    </row>
    <row r="1279" customFormat="false" ht="15.75" hidden="false" customHeight="true" outlineLevel="0" collapsed="false">
      <c r="A1279" s="139" t="str">
        <f aca="false">Seeds!AB1259</f>
        <v>M5-NyO-47b-A-1</v>
      </c>
      <c r="B1279" s="139" t="str">
        <f aca="false">Seeds!Z1259</f>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C1279" s="139" t="str">
        <f aca="false">Seeds!AA1259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139" t="n">
        <f aca="false">IF(B1279=C1279,0,1)</f>
        <v>1</v>
      </c>
    </row>
    <row r="1280" customFormat="false" ht="15.75" hidden="false" customHeight="true" outlineLevel="0" collapsed="false">
      <c r="A1280" s="139" t="str">
        <f aca="false">Seeds!AB1260</f>
        <v>M5-NyO-47b-A-2</v>
      </c>
      <c r="B1280" s="139" t="str">
        <f aca="false">Seeds!Z1260</f>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C1280" s="139" t="str">
        <f aca="false">Seeds!AA1260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139" t="n">
        <f aca="false">IF(B1280=C1280,0,1)</f>
        <v>1</v>
      </c>
    </row>
    <row r="1281" customFormat="false" ht="15.75" hidden="false" customHeight="true" outlineLevel="0" collapsed="false">
      <c r="A1281" s="139" t="str">
        <f aca="false">Seeds!AB1261</f>
        <v>M5-NyO-47b-A-3</v>
      </c>
      <c r="B1281" s="139" t="str">
        <f aca="false">Seeds!Z1261</f>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1" s="139" t="str">
        <f aca="false">Seeds!AA1261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139" t="n">
        <f aca="false">IF(B1281=C1281,0,1)</f>
        <v>1</v>
      </c>
    </row>
    <row r="1282" customFormat="false" ht="15.75" hidden="false" customHeight="true" outlineLevel="0" collapsed="false">
      <c r="A1282" s="139" t="str">
        <f aca="false">Seeds!AB1262</f>
        <v>M5-NyO-47b-A-4</v>
      </c>
      <c r="B1282" s="139" t="str">
        <f aca="false">Seeds!Z1262</f>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2" s="139" t="str">
        <f aca="false">Seeds!AA1262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139" t="n">
        <f aca="false">IF(B1282=C1282,0,1)</f>
        <v>1</v>
      </c>
    </row>
    <row r="1283" customFormat="false" ht="15.75" hidden="false" customHeight="true" outlineLevel="0" collapsed="false">
      <c r="A1283" s="139" t="str">
        <f aca="false">Seeds!AB1263</f>
        <v>M5-NyO-47b-A-5</v>
      </c>
      <c r="B1283" s="139" t="str">
        <f aca="false">Seeds!Z1263</f>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C1283" s="139" t="str">
        <f aca="false">Seeds!AA1263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139" t="n">
        <f aca="false">IF(B1283=C1283,0,1)</f>
        <v>1</v>
      </c>
    </row>
    <row r="1284" customFormat="false" ht="15.75" hidden="false" customHeight="true" outlineLevel="0" collapsed="false">
      <c r="A1284" s="139" t="str">
        <f aca="false">Seeds!AB1264</f>
        <v>M5-NyO-47c-I-1</v>
      </c>
      <c r="B1284" s="139" t="str">
        <f aca="false">Seeds!Z1264</f>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C1284" s="139" t="str">
        <f aca="false">Seeds!AA1264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139" t="n">
        <f aca="false">IF(B1284=C1284,0,1)</f>
        <v>1</v>
      </c>
    </row>
    <row r="1285" customFormat="false" ht="15.75" hidden="false" customHeight="true" outlineLevel="0" collapsed="false">
      <c r="A1285" s="139" t="str">
        <f aca="false">Seeds!AB1265</f>
        <v>M5-NyO-47c-E-1</v>
      </c>
      <c r="B1285" s="139" t="str">
        <f aca="false">Seeds!Z1265</f>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139" t="str">
        <f aca="false">Seeds!AA1265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139" t="n">
        <f aca="false">IF(B1285=C1285,0,1)</f>
        <v>1</v>
      </c>
    </row>
    <row r="1286" customFormat="false" ht="15.75" hidden="false" customHeight="true" outlineLevel="0" collapsed="false">
      <c r="A1286" s="139" t="str">
        <f aca="false">Seeds!AB1266</f>
        <v>M5-NyO-47c-E-2</v>
      </c>
      <c r="B1286" s="139" t="str">
        <f aca="false">Seeds!Z1266</f>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139" t="str">
        <f aca="false">Seeds!AA1266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139" t="n">
        <f aca="false">IF(B1286=C1286,0,1)</f>
        <v>1</v>
      </c>
    </row>
    <row r="1287" customFormat="false" ht="15.75" hidden="false" customHeight="true" outlineLevel="0" collapsed="false">
      <c r="A1287" s="139" t="str">
        <f aca="false">Seeds!AB1267</f>
        <v>M5-NyO-47c-A-1</v>
      </c>
      <c r="B1287" s="139" t="str">
        <f aca="false">Seeds!Z1267</f>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139" t="str">
        <f aca="false">Seeds!AA1267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139" t="n">
        <f aca="false">IF(B1287=C1287,0,1)</f>
        <v>1</v>
      </c>
    </row>
    <row r="1288" customFormat="false" ht="15.75" hidden="false" customHeight="true" outlineLevel="0" collapsed="false">
      <c r="A1288" s="139" t="str">
        <f aca="false">Seeds!AB1268</f>
        <v>M5-NyO-47c-A-2</v>
      </c>
      <c r="B1288" s="139" t="str">
        <f aca="false">Seeds!Z1268</f>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139" t="str">
        <f aca="false">Seeds!AA1268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139" t="n">
        <f aca="false">IF(B1288=C1288,0,1)</f>
        <v>1</v>
      </c>
    </row>
    <row r="1289" customFormat="false" ht="15.75" hidden="false" customHeight="true" outlineLevel="0" collapsed="false">
      <c r="A1289" s="139" t="str">
        <f aca="false">Seeds!AB1269</f>
        <v>M5-NyO-47c-A-3</v>
      </c>
      <c r="B1289" s="139" t="str">
        <f aca="false">Seeds!Z1269</f>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139" t="str">
        <f aca="false">Seeds!AA1269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139" t="n">
        <f aca="false">IF(B1289=C1289,0,1)</f>
        <v>1</v>
      </c>
    </row>
    <row r="1290" customFormat="false" ht="15.75" hidden="false" customHeight="true" outlineLevel="0" collapsed="false">
      <c r="A1290" s="139" t="str">
        <f aca="false">Seeds!AB1270</f>
        <v>M5-NyO-47c-A-4</v>
      </c>
      <c r="B1290" s="139" t="str">
        <f aca="false">Seeds!Z1270</f>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139" t="str">
        <f aca="false">Seeds!AA1270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139" t="n">
        <f aca="false">IF(B1290=C1290,0,1)</f>
        <v>1</v>
      </c>
    </row>
    <row r="1291" customFormat="false" ht="15.75" hidden="false" customHeight="true" outlineLevel="0" collapsed="false">
      <c r="A1291" s="139" t="str">
        <f aca="false">Seeds!AB1271</f>
        <v>M5-NyO-47c-A-5</v>
      </c>
      <c r="B1291" s="139" t="str">
        <f aca="false">Seeds!Z1271</f>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139" t="str">
        <f aca="false">Seeds!AA1271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139" t="n">
        <f aca="false">IF(B1291=C1291,0,1)</f>
        <v>1</v>
      </c>
    </row>
    <row r="1292" customFormat="false" ht="15.75" hidden="false" customHeight="true" outlineLevel="0" collapsed="false">
      <c r="A1292" s="139" t="str">
        <f aca="false">Seeds!AB1272</f>
        <v>M5-NyO-47d-I-1</v>
      </c>
      <c r="B1292" s="139" t="str">
        <f aca="false">Seeds!Z1272</f>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139" t="str">
        <f aca="false">Seeds!AA1272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139" t="n">
        <f aca="false">IF(B1292=C1292,0,1)</f>
        <v>1</v>
      </c>
    </row>
    <row r="1293" customFormat="false" ht="15.75" hidden="false" customHeight="true" outlineLevel="0" collapsed="false">
      <c r="A1293" s="139" t="str">
        <f aca="false">Seeds!AB1273</f>
        <v>M5-NyO-47d-E-1</v>
      </c>
      <c r="B1293" s="139" t="str">
        <f aca="false">Seeds!Z1273</f>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C1293" s="139" t="str">
        <f aca="false">Seeds!AA1273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139" t="n">
        <f aca="false">IF(B1293=C1293,0,1)</f>
        <v>1</v>
      </c>
    </row>
    <row r="1294" customFormat="false" ht="15.75" hidden="false" customHeight="true" outlineLevel="0" collapsed="false">
      <c r="A1294" s="139" t="str">
        <f aca="false">Seeds!AB1274</f>
        <v>M5-NyO-47d-E-2</v>
      </c>
      <c r="B1294" s="139" t="str">
        <f aca="false">Seeds!Z1274</f>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C1294" s="139" t="str">
        <f aca="false">Seeds!AA1274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139" t="n">
        <f aca="false">IF(B1294=C1294,0,1)</f>
        <v>1</v>
      </c>
    </row>
    <row r="1295" customFormat="false" ht="15.75" hidden="false" customHeight="true" outlineLevel="0" collapsed="false">
      <c r="A1295" s="139" t="str">
        <f aca="false">Seeds!AB1275</f>
        <v>M5-NyO-47d-A-1</v>
      </c>
      <c r="B1295" s="139" t="str">
        <f aca="false">Seeds!Z1275</f>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5" s="139" t="str">
        <f aca="false">Seeds!AA1275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139" t="n">
        <f aca="false">IF(B1295=C1295,0,1)</f>
        <v>1</v>
      </c>
    </row>
    <row r="1296" customFormat="false" ht="15.75" hidden="false" customHeight="true" outlineLevel="0" collapsed="false">
      <c r="A1296" s="139" t="str">
        <f aca="false">Seeds!AB1276</f>
        <v>M5-NyO-47d-A-2</v>
      </c>
      <c r="B1296" s="139" t="str">
        <f aca="false">Seeds!Z1276</f>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6" s="139" t="str">
        <f aca="false">Seeds!AA1276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139" t="n">
        <f aca="false">IF(B1296=C1296,0,1)</f>
        <v>1</v>
      </c>
    </row>
    <row r="1297" customFormat="false" ht="15.75" hidden="false" customHeight="true" outlineLevel="0" collapsed="false">
      <c r="A1297" s="139" t="str">
        <f aca="false">Seeds!AB1277</f>
        <v>M5-NyO-47d-A-3</v>
      </c>
      <c r="B1297" s="139" t="str">
        <f aca="false">Seeds!Z1277</f>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7" s="139" t="str">
        <f aca="false">Seeds!AA1277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139" t="n">
        <f aca="false">IF(B1297=C1297,0,1)</f>
        <v>1</v>
      </c>
    </row>
    <row r="1298" customFormat="false" ht="15.75" hidden="false" customHeight="true" outlineLevel="0" collapsed="false">
      <c r="A1298" s="139" t="str">
        <f aca="false">Seeds!AB1278</f>
        <v>M5-NyO-47d-A-4</v>
      </c>
      <c r="B1298" s="139" t="str">
        <f aca="false">Seeds!Z1278</f>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8" s="139" t="str">
        <f aca="false">Seeds!AA1278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139" t="n">
        <f aca="false">IF(B1298=C1298,0,1)</f>
        <v>1</v>
      </c>
    </row>
    <row r="1299" customFormat="false" ht="15.75" hidden="false" customHeight="true" outlineLevel="0" collapsed="false">
      <c r="A1299" s="139" t="str">
        <f aca="false">Seeds!AB1279</f>
        <v>M5-NyO-47d-A-5</v>
      </c>
      <c r="B1299" s="139" t="str">
        <f aca="false">Seeds!Z1279</f>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C1299" s="139" t="str">
        <f aca="false">Seeds!AA1279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139" t="n">
        <f aca="false">IF(B1299=C1299,0,1)</f>
        <v>1</v>
      </c>
    </row>
    <row r="1300" customFormat="false" ht="15.75" hidden="false" customHeight="true" outlineLevel="0" collapsed="false">
      <c r="A1300" s="139" t="str">
        <f aca="false">Seeds!AB1280</f>
        <v>M5-NyO-19a-I-1</v>
      </c>
      <c r="B1300" s="139" t="str">
        <f aca="false">Seeds!Z1280</f>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C1300" s="139" t="str">
        <f aca="false">Seeds!AA1280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139" t="n">
        <f aca="false">IF(B1300=C1300,0,1)</f>
        <v>1</v>
      </c>
    </row>
    <row r="1301" customFormat="false" ht="15.75" hidden="false" customHeight="true" outlineLevel="0" collapsed="false">
      <c r="A1301" s="139" t="str">
        <f aca="false">Seeds!AB1281</f>
        <v>M5-NyO-19a-I-2</v>
      </c>
      <c r="B1301" s="139" t="str">
        <f aca="false">Seeds!Z1281</f>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C1301" s="139" t="str">
        <f aca="false">Seeds!AA1281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139" t="n">
        <f aca="false">IF(B1301=C1301,0,1)</f>
        <v>1</v>
      </c>
    </row>
    <row r="1302" customFormat="false" ht="15.75" hidden="false" customHeight="true" outlineLevel="0" collapsed="false">
      <c r="A1302" s="139" t="str">
        <f aca="false">Seeds!AB1282</f>
        <v>M5-NyO-19a-E-1</v>
      </c>
      <c r="B1302" s="139" t="str">
        <f aca="false">Seeds!Z1282</f>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C1302" s="139" t="str">
        <f aca="false">Seeds!AA1282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139" t="n">
        <f aca="false">IF(B1302=C1302,0,1)</f>
        <v>1</v>
      </c>
    </row>
    <row r="1303" customFormat="false" ht="15.75" hidden="false" customHeight="true" outlineLevel="0" collapsed="false">
      <c r="A1303" s="139" t="str">
        <f aca="false">Seeds!AB1283</f>
        <v>M5-NyO-19a-E-2</v>
      </c>
      <c r="B1303" s="139" t="str">
        <f aca="false">Seeds!Z1283</f>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C1303" s="139" t="str">
        <f aca="false">Seeds!AA1283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139" t="n">
        <f aca="false">IF(B1303=C1303,0,1)</f>
        <v>1</v>
      </c>
    </row>
    <row r="1304" customFormat="false" ht="15.75" hidden="false" customHeight="true" outlineLevel="0" collapsed="false">
      <c r="A1304" s="139" t="str">
        <f aca="false">Seeds!AB1284</f>
        <v>M5-NyO-19a-E-3</v>
      </c>
      <c r="B1304" s="139" t="str">
        <f aca="false">Seeds!Z1284</f>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C1304" s="139" t="str">
        <f aca="false">Seeds!AA1284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139" t="n">
        <f aca="false">IF(B1304=C1304,0,1)</f>
        <v>1</v>
      </c>
    </row>
    <row r="1305" customFormat="false" ht="15.75" hidden="false" customHeight="true" outlineLevel="0" collapsed="false">
      <c r="A1305" s="139" t="str">
        <f aca="false">Seeds!AB1285</f>
        <v>M5-NyO-19a-A-1</v>
      </c>
      <c r="B1305" s="139" t="str">
        <f aca="false">Seeds!Z1285</f>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C1305" s="139" t="str">
        <f aca="false">Seeds!AA1285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139" t="n">
        <f aca="false">IF(B1305=C1305,0,1)</f>
        <v>1</v>
      </c>
    </row>
    <row r="1306" customFormat="false" ht="15.75" hidden="false" customHeight="true" outlineLevel="0" collapsed="false">
      <c r="A1306" s="139" t="str">
        <f aca="false">Seeds!AB1286</f>
        <v>M5-NyO-19a-A-2</v>
      </c>
      <c r="B1306" s="139" t="str">
        <f aca="false">Seeds!Z1286</f>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C1306" s="139" t="str">
        <f aca="false">Seeds!AA1286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139" t="n">
        <f aca="false">IF(B1306=C1306,0,1)</f>
        <v>1</v>
      </c>
    </row>
    <row r="1307" customFormat="false" ht="15.75" hidden="false" customHeight="true" outlineLevel="0" collapsed="false">
      <c r="A1307" s="139" t="str">
        <f aca="false">Seeds!AB1287</f>
        <v>M5-NyO-19a-A-3</v>
      </c>
      <c r="B1307" s="139" t="str">
        <f aca="false">Seeds!Z1287</f>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C1307" s="139" t="str">
        <f aca="false">Seeds!AA1287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139" t="n">
        <f aca="false">IF(B1307=C1307,0,1)</f>
        <v>1</v>
      </c>
    </row>
    <row r="1308" customFormat="false" ht="15.75" hidden="false" customHeight="true" outlineLevel="0" collapsed="false">
      <c r="A1308" s="139" t="str">
        <f aca="false">Seeds!AB1288</f>
        <v>M5-NyO-19a-A-4</v>
      </c>
      <c r="B1308" s="139" t="str">
        <f aca="false">Seeds!Z1288</f>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C1308" s="139" t="str">
        <f aca="false">Seeds!AA1288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139" t="n">
        <f aca="false">IF(B1308=C1308,0,1)</f>
        <v>1</v>
      </c>
    </row>
    <row r="1309" customFormat="false" ht="15.75" hidden="false" customHeight="true" outlineLevel="0" collapsed="false">
      <c r="A1309" s="139" t="str">
        <f aca="false">Seeds!AB1289</f>
        <v>M5-NyO-19a-A-5</v>
      </c>
      <c r="B1309" s="139" t="str">
        <f aca="false">Seeds!Z1289</f>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C1309" s="139" t="str">
        <f aca="false">Seeds!AA1289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139" t="n">
        <f aca="false">IF(B1309=C1309,0,1)</f>
        <v>1</v>
      </c>
    </row>
    <row r="1310" customFormat="false" ht="15.75" hidden="false" customHeight="true" outlineLevel="0" collapsed="false">
      <c r="A1310" s="139" t="str">
        <f aca="false">Seeds!AB1290</f>
        <v>M5-NyO-19b-I-1</v>
      </c>
      <c r="B1310" s="139" t="str">
        <f aca="false">Seeds!Z1290</f>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C1310" s="139" t="str">
        <f aca="false">Seeds!AA1290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139" t="n">
        <f aca="false">IF(B1310=C1310,0,1)</f>
        <v>1</v>
      </c>
    </row>
    <row r="1311" customFormat="false" ht="15.75" hidden="false" customHeight="true" outlineLevel="0" collapsed="false">
      <c r="A1311" s="139" t="str">
        <f aca="false">Seeds!AB1291</f>
        <v>M5-NyO-19b-E-1</v>
      </c>
      <c r="B1311" s="139" t="str">
        <f aca="false">Seeds!Z1291</f>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C1311" s="139" t="str">
        <f aca="false">Seeds!AA1291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139" t="n">
        <f aca="false">IF(B1311=C1311,0,1)</f>
        <v>1</v>
      </c>
    </row>
    <row r="1312" customFormat="false" ht="15.75" hidden="false" customHeight="true" outlineLevel="0" collapsed="false">
      <c r="A1312" s="139" t="str">
        <f aca="false">Seeds!AB1292</f>
        <v>M5-NyO-19b-E-2</v>
      </c>
      <c r="B1312" s="139" t="str">
        <f aca="false">Seeds!Z1292</f>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C1312" s="139" t="str">
        <f aca="false">Seeds!AA1292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139" t="n">
        <f aca="false">IF(B1312=C1312,0,1)</f>
        <v>1</v>
      </c>
    </row>
    <row r="1313" customFormat="false" ht="15.75" hidden="false" customHeight="true" outlineLevel="0" collapsed="false">
      <c r="A1313" s="139" t="str">
        <f aca="false">Seeds!AB1293</f>
        <v>M5-NyO-19b-E-3</v>
      </c>
      <c r="B1313" s="139" t="str">
        <f aca="false">Seeds!Z1293</f>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C1313" s="139" t="str">
        <f aca="false">Seeds!AA1293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139" t="n">
        <f aca="false">IF(B1313=C1313,0,1)</f>
        <v>1</v>
      </c>
    </row>
    <row r="1314" customFormat="false" ht="15.75" hidden="false" customHeight="true" outlineLevel="0" collapsed="false">
      <c r="A1314" s="139" t="str">
        <f aca="false">Seeds!AB1294</f>
        <v>M5-NyO-19b-A-1</v>
      </c>
      <c r="B1314" s="139" t="str">
        <f aca="false">Seeds!Z1294</f>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C1314" s="139" t="str">
        <f aca="false">Seeds!AA1294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139" t="n">
        <f aca="false">IF(B1314=C1314,0,1)</f>
        <v>1</v>
      </c>
    </row>
    <row r="1315" customFormat="false" ht="15.75" hidden="false" customHeight="true" outlineLevel="0" collapsed="false">
      <c r="A1315" s="139" t="str">
        <f aca="false">Seeds!AB1295</f>
        <v>M5-NyO-19b-A-2</v>
      </c>
      <c r="B1315" s="139" t="str">
        <f aca="false">Seeds!Z1295</f>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C1315" s="139" t="str">
        <f aca="false">Seeds!AA1295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139" t="n">
        <f aca="false">IF(B1315=C1315,0,1)</f>
        <v>1</v>
      </c>
    </row>
    <row r="1316" customFormat="false" ht="15.75" hidden="false" customHeight="true" outlineLevel="0" collapsed="false">
      <c r="A1316" s="139" t="str">
        <f aca="false">Seeds!AB1296</f>
        <v>M5-NyO-19b-A-3</v>
      </c>
      <c r="B1316" s="139" t="str">
        <f aca="false">Seeds!Z1296</f>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C1316" s="139" t="str">
        <f aca="false">Seeds!AA1296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139" t="n">
        <f aca="false">IF(B1316=C1316,0,1)</f>
        <v>1</v>
      </c>
    </row>
    <row r="1317" customFormat="false" ht="15.75" hidden="false" customHeight="true" outlineLevel="0" collapsed="false">
      <c r="A1317" s="139" t="str">
        <f aca="false">Seeds!AB1297</f>
        <v>M5-NyO-19b-A-4</v>
      </c>
      <c r="B1317" s="139" t="str">
        <f aca="false">Seeds!Z1297</f>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C1317" s="139" t="str">
        <f aca="false">Seeds!AA1297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139" t="n">
        <f aca="false">IF(B1317=C1317,0,1)</f>
        <v>1</v>
      </c>
    </row>
    <row r="1318" customFormat="false" ht="15.75" hidden="false" customHeight="true" outlineLevel="0" collapsed="false">
      <c r="A1318" s="139" t="str">
        <f aca="false">Seeds!AB1298</f>
        <v>M5-NyO-19b-A-5</v>
      </c>
      <c r="B1318" s="139" t="str">
        <f aca="false">Seeds!Z1298</f>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C1318" s="139" t="str">
        <f aca="false">Seeds!AA1298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139" t="n">
        <f aca="false">IF(B1318=C1318,0,1)</f>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2023-06-08T19:30:09Z</dcterms:modified>
  <cp:revision>1</cp:revision>
  <dc:subject/>
  <dc:title/>
</cp:coreProperties>
</file>